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\\COWI.net\projects\A230000\A234416\20-Data\Geo\02_FEM\Homoginous models\homogenous_models_1\"/>
    </mc:Choice>
  </mc:AlternateContent>
  <xr:revisionPtr revIDLastSave="0" documentId="13_ncr:1_{E2332BE9-C3EF-49E3-9C5D-5F35734E5358}" xr6:coauthVersionLast="47" xr6:coauthVersionMax="47" xr10:uidLastSave="{00000000-0000-0000-0000-000000000000}"/>
  <bookViews>
    <workbookView xWindow="-120" yWindow="-120" windowWidth="29040" windowHeight="17640" activeTab="4" xr2:uid="{00000000-000D-0000-FFFF-FFFF00000000}"/>
  </bookViews>
  <sheets>
    <sheet name="PH1_69" sheetId="76" r:id="rId1"/>
    <sheet name="PM3_50" sheetId="77" r:id="rId2"/>
    <sheet name="PM4_80" sheetId="78" r:id="rId3"/>
    <sheet name="PM5_85" sheetId="79" r:id="rId4"/>
    <sheet name="PM5_35" sheetId="80" r:id="rId5"/>
    <sheet name="CC1_69" sheetId="82" r:id="rId6"/>
    <sheet name="PC1_77" sheetId="74" r:id="rId7"/>
    <sheet name="PC1_80" sheetId="75" r:id="rId8"/>
    <sheet name="PH2" sheetId="83" r:id="rId9"/>
    <sheet name="PM2" sheetId="84" r:id="rId10"/>
    <sheet name="CC2" sheetId="85" r:id="rId11"/>
    <sheet name="CC3" sheetId="8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3" i="80" l="1"/>
  <c r="AN4" i="80"/>
  <c r="AN5" i="80"/>
  <c r="AN6" i="80"/>
  <c r="AN7" i="80"/>
  <c r="AN8" i="80"/>
  <c r="BZ8" i="80" s="1"/>
  <c r="AN9" i="80"/>
  <c r="AN10" i="80"/>
  <c r="BZ10" i="80" s="1"/>
  <c r="AN11" i="80"/>
  <c r="AN12" i="80"/>
  <c r="AN13" i="80"/>
  <c r="AN14" i="80"/>
  <c r="AN15" i="80"/>
  <c r="AN16" i="80"/>
  <c r="BZ16" i="80" s="1"/>
  <c r="AN17" i="80"/>
  <c r="AN18" i="80"/>
  <c r="BZ18" i="80" s="1"/>
  <c r="AN19" i="80"/>
  <c r="AN20" i="80"/>
  <c r="AN21" i="80"/>
  <c r="AN22" i="80"/>
  <c r="AN23" i="80"/>
  <c r="AN2" i="80"/>
  <c r="BR4" i="76"/>
  <c r="BR3" i="76"/>
  <c r="S3" i="77"/>
  <c r="S3" i="78"/>
  <c r="S3" i="79"/>
  <c r="S3" i="80"/>
  <c r="S3" i="82"/>
  <c r="S3" i="74"/>
  <c r="S3" i="75"/>
  <c r="S3" i="83"/>
  <c r="S3" i="84"/>
  <c r="S3" i="85"/>
  <c r="S3" i="86"/>
  <c r="S3" i="76"/>
  <c r="S2" i="77"/>
  <c r="S2" i="78"/>
  <c r="S2" i="79"/>
  <c r="S2" i="80"/>
  <c r="S2" i="82"/>
  <c r="S2" i="74"/>
  <c r="S2" i="75"/>
  <c r="S2" i="83"/>
  <c r="S2" i="84"/>
  <c r="S2" i="85"/>
  <c r="S2" i="86"/>
  <c r="S2" i="76"/>
  <c r="A2" i="74" a="1"/>
  <c r="A2" i="74" s="1"/>
  <c r="A2" i="86" a="1"/>
  <c r="A2" i="86" s="1"/>
  <c r="A2" i="85" a="1"/>
  <c r="A2" i="85" s="1"/>
  <c r="A2" i="84" a="1"/>
  <c r="A2" i="84" s="1"/>
  <c r="A2" i="83" a="1"/>
  <c r="A2" i="83" s="1"/>
  <c r="A2" i="82" a="1"/>
  <c r="A2" i="82" s="1"/>
  <c r="A2" i="80" a="1"/>
  <c r="A2" i="80" s="1"/>
  <c r="A2" i="79" a="1"/>
  <c r="A2" i="79" s="1"/>
  <c r="A2" i="78" a="1"/>
  <c r="A2" i="78" s="1"/>
  <c r="A2" i="77" a="1"/>
  <c r="A2" i="77" s="1"/>
  <c r="A2" i="76" a="1"/>
  <c r="A2" i="76" s="1"/>
  <c r="A2" i="75" a="1"/>
  <c r="A2" i="75" s="1"/>
  <c r="A3" i="75" a="1"/>
  <c r="A3" i="75" s="1"/>
  <c r="A3" i="76" a="1"/>
  <c r="A3" i="76" s="1"/>
  <c r="A3" i="77" a="1"/>
  <c r="A3" i="77" s="1"/>
  <c r="A3" i="78" a="1"/>
  <c r="A3" i="78" s="1"/>
  <c r="A3" i="79" a="1"/>
  <c r="A3" i="79" s="1"/>
  <c r="A3" i="80" a="1"/>
  <c r="A3" i="80" s="1"/>
  <c r="A3" i="82" a="1"/>
  <c r="A3" i="82" s="1"/>
  <c r="A3" i="83" a="1"/>
  <c r="A3" i="83" s="1"/>
  <c r="A3" i="84" a="1"/>
  <c r="A3" i="84" s="1"/>
  <c r="A3" i="85" a="1"/>
  <c r="A3" i="85" s="1"/>
  <c r="A3" i="86" a="1"/>
  <c r="A3" i="86" s="1"/>
  <c r="A3" i="74" a="1"/>
  <c r="A3" i="74" s="1"/>
  <c r="B2" i="75" a="1"/>
  <c r="B2" i="75" s="1"/>
  <c r="B2" i="76" a="1"/>
  <c r="B2" i="76" s="1"/>
  <c r="B2" i="77" a="1"/>
  <c r="B2" i="77" s="1"/>
  <c r="B2" i="78" a="1"/>
  <c r="B2" i="78" s="1"/>
  <c r="B2" i="79" a="1"/>
  <c r="B2" i="79" s="1"/>
  <c r="B2" i="80" a="1"/>
  <c r="B2" i="80" s="1"/>
  <c r="B2" i="82" a="1"/>
  <c r="B2" i="82" s="1"/>
  <c r="B2" i="83" a="1"/>
  <c r="B2" i="83" s="1"/>
  <c r="B2" i="84" a="1"/>
  <c r="B2" i="84" s="1"/>
  <c r="B2" i="85" a="1"/>
  <c r="B2" i="85" s="1"/>
  <c r="B2" i="86" a="1"/>
  <c r="B2" i="86" s="1"/>
  <c r="B2" i="74" a="1"/>
  <c r="B2" i="74" s="1"/>
  <c r="B3" i="75" a="1"/>
  <c r="B3" i="75" s="1"/>
  <c r="B3" i="76" a="1"/>
  <c r="B3" i="76" s="1"/>
  <c r="B3" i="77" a="1"/>
  <c r="B3" i="77" s="1"/>
  <c r="B3" i="78" a="1"/>
  <c r="B3" i="78" s="1"/>
  <c r="B3" i="79" a="1"/>
  <c r="B3" i="79" s="1"/>
  <c r="B3" i="80" a="1"/>
  <c r="B3" i="80" s="1"/>
  <c r="B3" i="82" a="1"/>
  <c r="B3" i="82" s="1"/>
  <c r="B3" i="83" a="1"/>
  <c r="B3" i="83" s="1"/>
  <c r="B3" i="84" a="1"/>
  <c r="B3" i="84" s="1"/>
  <c r="B3" i="85" a="1"/>
  <c r="B3" i="85" s="1"/>
  <c r="B3" i="86" a="1"/>
  <c r="B3" i="86" s="1"/>
  <c r="B3" i="74" a="1"/>
  <c r="B3" i="74" s="1"/>
  <c r="Z2" i="75"/>
  <c r="Z2" i="76"/>
  <c r="Z2" i="77"/>
  <c r="Z2" i="78"/>
  <c r="Z2" i="79"/>
  <c r="Z2" i="80"/>
  <c r="Z2" i="82"/>
  <c r="Z2" i="83"/>
  <c r="Z2" i="84"/>
  <c r="Z2" i="85"/>
  <c r="Z2" i="86"/>
  <c r="Z2" i="74"/>
  <c r="BZ2" i="76"/>
  <c r="BZ3" i="74"/>
  <c r="BZ4" i="74"/>
  <c r="BZ5" i="74"/>
  <c r="BZ6" i="74"/>
  <c r="BZ7" i="74"/>
  <c r="BZ8" i="74"/>
  <c r="BZ9" i="74"/>
  <c r="BZ10" i="74"/>
  <c r="BZ11" i="74"/>
  <c r="BZ12" i="74"/>
  <c r="BZ13" i="74"/>
  <c r="BZ14" i="74"/>
  <c r="BZ15" i="74"/>
  <c r="BZ16" i="74"/>
  <c r="BZ17" i="74"/>
  <c r="BZ18" i="74"/>
  <c r="BZ19" i="74"/>
  <c r="BZ20" i="74"/>
  <c r="BZ21" i="74"/>
  <c r="BZ22" i="74"/>
  <c r="BZ23" i="74"/>
  <c r="BZ3" i="75"/>
  <c r="BZ4" i="75"/>
  <c r="BZ5" i="75"/>
  <c r="BZ6" i="75"/>
  <c r="BZ7" i="75"/>
  <c r="BZ8" i="75"/>
  <c r="BZ9" i="75"/>
  <c r="BZ10" i="75"/>
  <c r="BZ11" i="75"/>
  <c r="BZ12" i="75"/>
  <c r="BZ13" i="75"/>
  <c r="BZ14" i="75"/>
  <c r="BZ15" i="75"/>
  <c r="BZ16" i="75"/>
  <c r="BZ17" i="75"/>
  <c r="BZ18" i="75"/>
  <c r="BZ19" i="75"/>
  <c r="BZ20" i="75"/>
  <c r="BZ21" i="75"/>
  <c r="BZ22" i="75"/>
  <c r="BZ23" i="75"/>
  <c r="BZ3" i="76"/>
  <c r="BZ4" i="76"/>
  <c r="BZ5" i="76"/>
  <c r="BZ6" i="76"/>
  <c r="BZ7" i="76"/>
  <c r="BZ8" i="76"/>
  <c r="BZ9" i="76"/>
  <c r="BZ10" i="76"/>
  <c r="BZ11" i="76"/>
  <c r="BZ12" i="76"/>
  <c r="BZ13" i="76"/>
  <c r="BZ14" i="76"/>
  <c r="BZ15" i="76"/>
  <c r="BZ16" i="76"/>
  <c r="BZ17" i="76"/>
  <c r="BZ18" i="76"/>
  <c r="BZ19" i="76"/>
  <c r="BZ20" i="76"/>
  <c r="BZ21" i="76"/>
  <c r="BZ22" i="76"/>
  <c r="BZ23" i="76"/>
  <c r="BZ3" i="77"/>
  <c r="BZ4" i="77"/>
  <c r="BZ5" i="77"/>
  <c r="BZ6" i="77"/>
  <c r="BZ7" i="77"/>
  <c r="BZ8" i="77"/>
  <c r="BZ9" i="77"/>
  <c r="BZ10" i="77"/>
  <c r="BZ11" i="77"/>
  <c r="BZ12" i="77"/>
  <c r="BZ13" i="77"/>
  <c r="BZ14" i="77"/>
  <c r="BZ15" i="77"/>
  <c r="BZ16" i="77"/>
  <c r="BZ17" i="77"/>
  <c r="BZ18" i="77"/>
  <c r="BZ19" i="77"/>
  <c r="BZ20" i="77"/>
  <c r="BZ21" i="77"/>
  <c r="BZ22" i="77"/>
  <c r="BZ23" i="77"/>
  <c r="BZ3" i="78"/>
  <c r="BZ4" i="78"/>
  <c r="BZ5" i="78"/>
  <c r="BZ6" i="78"/>
  <c r="BZ7" i="78"/>
  <c r="BZ8" i="78"/>
  <c r="BZ9" i="78"/>
  <c r="BZ10" i="78"/>
  <c r="BZ11" i="78"/>
  <c r="BZ12" i="78"/>
  <c r="BZ13" i="78"/>
  <c r="BZ14" i="78"/>
  <c r="BZ15" i="78"/>
  <c r="BZ16" i="78"/>
  <c r="BZ17" i="78"/>
  <c r="BZ18" i="78"/>
  <c r="BZ19" i="78"/>
  <c r="BZ20" i="78"/>
  <c r="BZ21" i="78"/>
  <c r="BZ22" i="78"/>
  <c r="BZ23" i="78"/>
  <c r="BZ3" i="79"/>
  <c r="BZ4" i="79"/>
  <c r="BZ5" i="79"/>
  <c r="BZ6" i="79"/>
  <c r="BZ7" i="79"/>
  <c r="BZ8" i="79"/>
  <c r="BZ9" i="79"/>
  <c r="BZ10" i="79"/>
  <c r="BZ11" i="79"/>
  <c r="BZ12" i="79"/>
  <c r="BZ13" i="79"/>
  <c r="BZ14" i="79"/>
  <c r="BZ15" i="79"/>
  <c r="BZ16" i="79"/>
  <c r="BZ17" i="79"/>
  <c r="BZ18" i="79"/>
  <c r="BZ19" i="79"/>
  <c r="BZ20" i="79"/>
  <c r="BZ21" i="79"/>
  <c r="BZ22" i="79"/>
  <c r="BZ23" i="79"/>
  <c r="BZ3" i="80"/>
  <c r="BZ4" i="80"/>
  <c r="BZ5" i="80"/>
  <c r="BZ6" i="80"/>
  <c r="BZ7" i="80"/>
  <c r="BZ9" i="80"/>
  <c r="BZ11" i="80"/>
  <c r="BZ12" i="80"/>
  <c r="BZ13" i="80"/>
  <c r="BZ14" i="80"/>
  <c r="BZ15" i="80"/>
  <c r="BZ17" i="80"/>
  <c r="BZ19" i="80"/>
  <c r="BZ20" i="80"/>
  <c r="BZ21" i="80"/>
  <c r="BZ22" i="80"/>
  <c r="BZ23" i="80"/>
  <c r="BZ3" i="82"/>
  <c r="BZ4" i="82"/>
  <c r="BZ5" i="82"/>
  <c r="BZ6" i="82"/>
  <c r="BZ7" i="82"/>
  <c r="BZ8" i="82"/>
  <c r="BZ9" i="82"/>
  <c r="BZ10" i="82"/>
  <c r="BZ11" i="82"/>
  <c r="BZ12" i="82"/>
  <c r="BZ13" i="82"/>
  <c r="BZ14" i="82"/>
  <c r="BZ15" i="82"/>
  <c r="BZ16" i="82"/>
  <c r="BZ17" i="82"/>
  <c r="BZ18" i="82"/>
  <c r="BZ19" i="82"/>
  <c r="BZ20" i="82"/>
  <c r="BZ21" i="82"/>
  <c r="BZ22" i="82"/>
  <c r="BZ23" i="82"/>
  <c r="BZ2" i="74"/>
  <c r="BZ2" i="75"/>
  <c r="BZ2" i="77"/>
  <c r="BZ2" i="78"/>
  <c r="BZ2" i="79"/>
  <c r="BZ2" i="80"/>
  <c r="BZ2" i="82"/>
  <c r="BT3" i="83"/>
  <c r="BT4" i="83"/>
  <c r="BT5" i="83"/>
  <c r="BT6" i="83"/>
  <c r="BT7" i="83"/>
  <c r="BT8" i="83"/>
  <c r="BT9" i="83"/>
  <c r="BT10" i="83"/>
  <c r="BT11" i="83"/>
  <c r="BT12" i="83"/>
  <c r="BT13" i="83"/>
  <c r="BT14" i="83"/>
  <c r="BT15" i="83"/>
  <c r="BT16" i="83"/>
  <c r="BT17" i="83"/>
  <c r="BT18" i="83"/>
  <c r="BT19" i="83"/>
  <c r="BT20" i="83"/>
  <c r="BT21" i="83"/>
  <c r="BT22" i="83"/>
  <c r="BT23" i="83"/>
  <c r="BT3" i="84"/>
  <c r="BT4" i="84"/>
  <c r="BT5" i="84"/>
  <c r="BT6" i="84"/>
  <c r="BT7" i="84"/>
  <c r="BT8" i="84"/>
  <c r="BT9" i="84"/>
  <c r="BT10" i="84"/>
  <c r="BT11" i="84"/>
  <c r="BT12" i="84"/>
  <c r="BT13" i="84"/>
  <c r="BT14" i="84"/>
  <c r="BT15" i="84"/>
  <c r="BT16" i="84"/>
  <c r="BT17" i="84"/>
  <c r="BT18" i="84"/>
  <c r="BT19" i="84"/>
  <c r="BT20" i="84"/>
  <c r="BT21" i="84"/>
  <c r="BT22" i="84"/>
  <c r="BT23" i="84"/>
  <c r="BT3" i="85"/>
  <c r="BT4" i="85"/>
  <c r="BT5" i="85"/>
  <c r="BT6" i="85"/>
  <c r="BT7" i="85"/>
  <c r="BT8" i="85"/>
  <c r="BT9" i="85"/>
  <c r="BT10" i="85"/>
  <c r="BT11" i="85"/>
  <c r="BT12" i="85"/>
  <c r="BT13" i="85"/>
  <c r="BT14" i="85"/>
  <c r="BT15" i="85"/>
  <c r="BT16" i="85"/>
  <c r="BT17" i="85"/>
  <c r="BT18" i="85"/>
  <c r="BT19" i="85"/>
  <c r="BT20" i="85"/>
  <c r="BT21" i="85"/>
  <c r="BT22" i="85"/>
  <c r="BT23" i="85"/>
  <c r="BT3" i="86"/>
  <c r="BT4" i="86"/>
  <c r="BT5" i="86"/>
  <c r="BT6" i="86"/>
  <c r="BT7" i="86"/>
  <c r="BT8" i="86"/>
  <c r="BT9" i="86"/>
  <c r="BT10" i="86"/>
  <c r="BT11" i="86"/>
  <c r="BT12" i="86"/>
  <c r="BT13" i="86"/>
  <c r="BT14" i="86"/>
  <c r="BT15" i="86"/>
  <c r="BT16" i="86"/>
  <c r="BT17" i="86"/>
  <c r="BT18" i="86"/>
  <c r="BT19" i="86"/>
  <c r="BT20" i="86"/>
  <c r="BT21" i="86"/>
  <c r="BT22" i="86"/>
  <c r="BT23" i="86"/>
  <c r="BT2" i="83"/>
  <c r="BT2" i="84"/>
  <c r="BT2" i="85"/>
  <c r="BT2" i="86"/>
  <c r="AY3" i="82"/>
  <c r="AY4" i="82"/>
  <c r="AY5" i="82"/>
  <c r="AY6" i="82"/>
  <c r="AY7" i="82"/>
  <c r="AY8" i="82"/>
  <c r="AY9" i="82"/>
  <c r="AY10" i="82"/>
  <c r="AY11" i="82"/>
  <c r="AY12" i="82"/>
  <c r="AY13" i="82"/>
  <c r="AY14" i="82"/>
  <c r="AY15" i="82"/>
  <c r="AY16" i="82"/>
  <c r="AY17" i="82"/>
  <c r="AY18" i="82"/>
  <c r="AY19" i="82"/>
  <c r="AY20" i="82"/>
  <c r="AY21" i="82"/>
  <c r="AY22" i="82"/>
  <c r="AY23" i="82"/>
  <c r="AY2" i="82"/>
  <c r="AZ3" i="82"/>
  <c r="AZ4" i="82"/>
  <c r="AZ5" i="82"/>
  <c r="AZ6" i="82"/>
  <c r="AZ7" i="82"/>
  <c r="AZ8" i="82"/>
  <c r="AZ9" i="82"/>
  <c r="AZ10" i="82"/>
  <c r="AZ11" i="82"/>
  <c r="AZ12" i="82"/>
  <c r="AZ13" i="82"/>
  <c r="AZ14" i="82"/>
  <c r="AZ15" i="82"/>
  <c r="AZ16" i="82"/>
  <c r="AZ17" i="82"/>
  <c r="AZ18" i="82"/>
  <c r="AZ19" i="82"/>
  <c r="AZ20" i="82"/>
  <c r="AZ21" i="82"/>
  <c r="AZ22" i="82"/>
  <c r="AZ23" i="82"/>
  <c r="AZ2" i="82"/>
  <c r="AY23" i="80"/>
  <c r="AY22" i="80"/>
  <c r="AY21" i="80"/>
  <c r="AY20" i="80"/>
  <c r="AY19" i="80"/>
  <c r="AY18" i="80"/>
  <c r="AY17" i="80"/>
  <c r="AY16" i="80"/>
  <c r="AY15" i="80"/>
  <c r="AY14" i="80"/>
  <c r="AY13" i="80"/>
  <c r="AY12" i="80"/>
  <c r="AY11" i="80"/>
  <c r="AY10" i="80"/>
  <c r="AY9" i="80"/>
  <c r="AY8" i="80"/>
  <c r="AY7" i="80"/>
  <c r="AY6" i="80"/>
  <c r="AY5" i="80"/>
  <c r="AY4" i="80"/>
  <c r="AY3" i="80"/>
  <c r="AY2" i="80"/>
  <c r="AY3" i="79"/>
  <c r="AY4" i="79"/>
  <c r="AY5" i="79"/>
  <c r="AY6" i="79"/>
  <c r="AY7" i="79"/>
  <c r="AY8" i="79"/>
  <c r="AY9" i="79"/>
  <c r="AY10" i="79"/>
  <c r="AY11" i="79"/>
  <c r="AY12" i="79"/>
  <c r="AY13" i="79"/>
  <c r="AY14" i="79"/>
  <c r="AY15" i="79"/>
  <c r="AY16" i="79"/>
  <c r="AY17" i="79"/>
  <c r="AY18" i="79"/>
  <c r="AY19" i="79"/>
  <c r="AY20" i="79"/>
  <c r="AY21" i="79"/>
  <c r="AY22" i="79"/>
  <c r="AY23" i="79"/>
  <c r="AY2" i="79"/>
  <c r="AZ3" i="79"/>
  <c r="AZ4" i="79"/>
  <c r="AZ5" i="79"/>
  <c r="AZ6" i="79"/>
  <c r="AZ7" i="79"/>
  <c r="AZ8" i="79"/>
  <c r="AZ9" i="79"/>
  <c r="AZ10" i="79"/>
  <c r="AZ11" i="79"/>
  <c r="AZ12" i="79"/>
  <c r="AZ13" i="79"/>
  <c r="AZ14" i="79"/>
  <c r="AZ15" i="79"/>
  <c r="AZ16" i="79"/>
  <c r="AZ17" i="79"/>
  <c r="AZ18" i="79"/>
  <c r="AZ19" i="79"/>
  <c r="AZ20" i="79"/>
  <c r="AZ21" i="79"/>
  <c r="AZ22" i="79"/>
  <c r="AZ23" i="79"/>
  <c r="AZ2" i="79"/>
  <c r="AY3" i="78"/>
  <c r="AY4" i="78"/>
  <c r="AY5" i="78"/>
  <c r="AY6" i="78"/>
  <c r="AY7" i="78"/>
  <c r="AY8" i="78"/>
  <c r="AY9" i="78"/>
  <c r="AY10" i="78"/>
  <c r="AY11" i="78"/>
  <c r="AY12" i="78"/>
  <c r="AY13" i="78"/>
  <c r="AY14" i="78"/>
  <c r="AY15" i="78"/>
  <c r="AY16" i="78"/>
  <c r="AY17" i="78"/>
  <c r="AY18" i="78"/>
  <c r="AY19" i="78"/>
  <c r="AY20" i="78"/>
  <c r="AY21" i="78"/>
  <c r="AY22" i="78"/>
  <c r="AY23" i="78"/>
  <c r="AY2" i="78"/>
  <c r="AZ3" i="78"/>
  <c r="AZ4" i="78"/>
  <c r="AZ5" i="78"/>
  <c r="AZ6" i="78"/>
  <c r="AZ7" i="78"/>
  <c r="AZ8" i="78"/>
  <c r="AZ9" i="78"/>
  <c r="AZ10" i="78"/>
  <c r="AZ11" i="78"/>
  <c r="AZ12" i="78"/>
  <c r="AZ13" i="78"/>
  <c r="AZ14" i="78"/>
  <c r="AZ15" i="78"/>
  <c r="AZ16" i="78"/>
  <c r="AZ17" i="78"/>
  <c r="AZ18" i="78"/>
  <c r="AZ19" i="78"/>
  <c r="AZ20" i="78"/>
  <c r="AZ21" i="78"/>
  <c r="AZ22" i="78"/>
  <c r="AZ23" i="78"/>
  <c r="AZ2" i="78"/>
  <c r="AY3" i="77"/>
  <c r="AY4" i="77"/>
  <c r="AY5" i="77"/>
  <c r="AY6" i="77"/>
  <c r="AY7" i="77"/>
  <c r="AY8" i="77"/>
  <c r="AY9" i="77"/>
  <c r="AY10" i="77"/>
  <c r="AY11" i="77"/>
  <c r="AY12" i="77"/>
  <c r="AY13" i="77"/>
  <c r="AY14" i="77"/>
  <c r="AY15" i="77"/>
  <c r="AY16" i="77"/>
  <c r="AY17" i="77"/>
  <c r="AY18" i="77"/>
  <c r="AY19" i="77"/>
  <c r="AY20" i="77"/>
  <c r="AY21" i="77"/>
  <c r="AY22" i="77"/>
  <c r="AY23" i="77"/>
  <c r="AY2" i="77"/>
  <c r="AZ23" i="75"/>
  <c r="AY23" i="75"/>
  <c r="AZ22" i="75"/>
  <c r="AY22" i="75"/>
  <c r="AZ21" i="75"/>
  <c r="AY21" i="75"/>
  <c r="AZ20" i="75"/>
  <c r="AY20" i="75"/>
  <c r="AZ19" i="75"/>
  <c r="AY19" i="75"/>
  <c r="AZ18" i="75"/>
  <c r="AY18" i="75"/>
  <c r="AZ17" i="75"/>
  <c r="AY17" i="75"/>
  <c r="AZ16" i="75"/>
  <c r="AY16" i="75"/>
  <c r="AZ15" i="75"/>
  <c r="AY15" i="75"/>
  <c r="AZ14" i="75"/>
  <c r="AY14" i="75"/>
  <c r="AZ13" i="75"/>
  <c r="AY13" i="75"/>
  <c r="AZ12" i="75"/>
  <c r="AY12" i="75"/>
  <c r="AZ11" i="75"/>
  <c r="AY11" i="75"/>
  <c r="AZ10" i="75"/>
  <c r="AY10" i="75"/>
  <c r="AZ9" i="75"/>
  <c r="AY9" i="75"/>
  <c r="AZ8" i="75"/>
  <c r="AY8" i="75"/>
  <c r="AZ7" i="75"/>
  <c r="AY7" i="75"/>
  <c r="AZ6" i="75"/>
  <c r="AY6" i="75"/>
  <c r="AZ5" i="75"/>
  <c r="AY5" i="75"/>
  <c r="AZ4" i="75"/>
  <c r="AY4" i="75"/>
  <c r="AZ3" i="75"/>
  <c r="AY3" i="75"/>
  <c r="AZ2" i="75"/>
  <c r="AY2" i="75"/>
  <c r="AY3" i="74"/>
  <c r="AY4" i="74"/>
  <c r="AY5" i="74"/>
  <c r="AY6" i="74"/>
  <c r="AY7" i="74"/>
  <c r="AY8" i="74"/>
  <c r="AY9" i="74"/>
  <c r="AY10" i="74"/>
  <c r="AY11" i="74"/>
  <c r="AY12" i="74"/>
  <c r="AY13" i="74"/>
  <c r="AY14" i="74"/>
  <c r="AY15" i="74"/>
  <c r="AY16" i="74"/>
  <c r="AY17" i="74"/>
  <c r="AY18" i="74"/>
  <c r="AY19" i="74"/>
  <c r="AY20" i="74"/>
  <c r="AY21" i="74"/>
  <c r="AY22" i="74"/>
  <c r="AY23" i="74"/>
  <c r="AY2" i="74"/>
  <c r="AZ2" i="74"/>
  <c r="AZ3" i="74"/>
  <c r="AZ4" i="74"/>
  <c r="AZ5" i="74"/>
  <c r="AZ6" i="74"/>
  <c r="AZ7" i="74"/>
  <c r="AZ8" i="74"/>
  <c r="AZ9" i="74"/>
  <c r="AZ10" i="74"/>
  <c r="AZ11" i="74"/>
  <c r="AZ12" i="74"/>
  <c r="AZ13" i="74"/>
  <c r="AZ14" i="74"/>
  <c r="AZ15" i="74"/>
  <c r="AZ16" i="74"/>
  <c r="AZ17" i="74"/>
  <c r="AZ18" i="74"/>
  <c r="AZ19" i="74"/>
  <c r="AZ20" i="74"/>
  <c r="AZ21" i="74"/>
  <c r="AZ22" i="74"/>
  <c r="AZ23" i="74"/>
  <c r="BC15" i="85" l="1"/>
  <c r="BC10" i="86"/>
  <c r="AN3" i="86"/>
  <c r="BZ3" i="86" s="1"/>
  <c r="AN4" i="86"/>
  <c r="AN5" i="86"/>
  <c r="AN6" i="86"/>
  <c r="AN7" i="86"/>
  <c r="BZ7" i="86" s="1"/>
  <c r="AN8" i="86"/>
  <c r="AN9" i="86"/>
  <c r="BZ9" i="86" s="1"/>
  <c r="AN10" i="86"/>
  <c r="AN11" i="86"/>
  <c r="AN12" i="86"/>
  <c r="AN13" i="86"/>
  <c r="AN14" i="86"/>
  <c r="AN15" i="86"/>
  <c r="BZ15" i="86" s="1"/>
  <c r="AN16" i="86"/>
  <c r="AN17" i="86"/>
  <c r="BZ17" i="86" s="1"/>
  <c r="AN18" i="86"/>
  <c r="BZ18" i="86" s="1"/>
  <c r="AN19" i="86"/>
  <c r="BZ19" i="86" s="1"/>
  <c r="AN20" i="86"/>
  <c r="AN21" i="86"/>
  <c r="AN22" i="86"/>
  <c r="AN23" i="86"/>
  <c r="BZ23" i="86" s="1"/>
  <c r="BZ10" i="86"/>
  <c r="CA10" i="86" s="1"/>
  <c r="BD10" i="86" s="1"/>
  <c r="BZ11" i="86"/>
  <c r="BZ22" i="86"/>
  <c r="AN2" i="86"/>
  <c r="BZ2" i="86" s="1"/>
  <c r="BV23" i="86"/>
  <c r="BX23" i="86" s="1"/>
  <c r="BY23" i="86" s="1"/>
  <c r="AI23" i="86"/>
  <c r="AJ23" i="86" s="1"/>
  <c r="BV22" i="86"/>
  <c r="BX22" i="86" s="1"/>
  <c r="BY22" i="86" s="1"/>
  <c r="AI22" i="86"/>
  <c r="AJ22" i="86" s="1"/>
  <c r="BV21" i="86"/>
  <c r="BX21" i="86" s="1"/>
  <c r="BY21" i="86" s="1"/>
  <c r="BZ21" i="86"/>
  <c r="AI21" i="86"/>
  <c r="AJ21" i="86" s="1"/>
  <c r="BV20" i="86"/>
  <c r="BX20" i="86" s="1"/>
  <c r="BY20" i="86" s="1"/>
  <c r="BZ20" i="86"/>
  <c r="AI20" i="86"/>
  <c r="AJ20" i="86" s="1"/>
  <c r="BV19" i="86"/>
  <c r="BX19" i="86" s="1"/>
  <c r="BY19" i="86" s="1"/>
  <c r="AI19" i="86"/>
  <c r="AJ19" i="86" s="1"/>
  <c r="BV18" i="86"/>
  <c r="BX18" i="86" s="1"/>
  <c r="BY18" i="86" s="1"/>
  <c r="AI18" i="86"/>
  <c r="AJ18" i="86" s="1"/>
  <c r="BV17" i="86"/>
  <c r="BX17" i="86" s="1"/>
  <c r="BY17" i="86" s="1"/>
  <c r="AI17" i="86"/>
  <c r="AJ17" i="86" s="1"/>
  <c r="BV16" i="86"/>
  <c r="BX16" i="86" s="1"/>
  <c r="BY16" i="86" s="1"/>
  <c r="BZ16" i="86"/>
  <c r="AI16" i="86"/>
  <c r="AJ16" i="86" s="1"/>
  <c r="BV15" i="86"/>
  <c r="BX15" i="86" s="1"/>
  <c r="BY15" i="86" s="1"/>
  <c r="BH15" i="86" s="1"/>
  <c r="AI15" i="86"/>
  <c r="AJ15" i="86" s="1"/>
  <c r="BZ14" i="86"/>
  <c r="BV14" i="86"/>
  <c r="BX14" i="86" s="1"/>
  <c r="BY14" i="86" s="1"/>
  <c r="AI14" i="86"/>
  <c r="AJ14" i="86" s="1"/>
  <c r="BV13" i="86"/>
  <c r="BX13" i="86" s="1"/>
  <c r="BY13" i="86" s="1"/>
  <c r="BZ13" i="86"/>
  <c r="AI13" i="86"/>
  <c r="AJ13" i="86" s="1"/>
  <c r="BV12" i="86"/>
  <c r="BX12" i="86" s="1"/>
  <c r="BY12" i="86" s="1"/>
  <c r="BZ12" i="86"/>
  <c r="AI12" i="86"/>
  <c r="AJ12" i="86" s="1"/>
  <c r="BV11" i="86"/>
  <c r="BX11" i="86" s="1"/>
  <c r="BY11" i="86" s="1"/>
  <c r="AI11" i="86"/>
  <c r="AJ11" i="86" s="1"/>
  <c r="BV10" i="86"/>
  <c r="BX10" i="86" s="1"/>
  <c r="BY10" i="86" s="1"/>
  <c r="AI10" i="86"/>
  <c r="AJ10" i="86" s="1"/>
  <c r="BV9" i="86"/>
  <c r="BX9" i="86" s="1"/>
  <c r="BY9" i="86" s="1"/>
  <c r="AI9" i="86"/>
  <c r="AJ9" i="86" s="1"/>
  <c r="BV8" i="86"/>
  <c r="BX8" i="86" s="1"/>
  <c r="BY8" i="86" s="1"/>
  <c r="BZ8" i="86"/>
  <c r="AI8" i="86"/>
  <c r="AJ8" i="86" s="1"/>
  <c r="BV7" i="86"/>
  <c r="BX7" i="86" s="1"/>
  <c r="BY7" i="86" s="1"/>
  <c r="BH7" i="86" s="1"/>
  <c r="AI7" i="86"/>
  <c r="AJ7" i="86" s="1"/>
  <c r="BV6" i="86"/>
  <c r="BX6" i="86" s="1"/>
  <c r="BY6" i="86" s="1"/>
  <c r="BZ6" i="86"/>
  <c r="AI6" i="86"/>
  <c r="AJ6" i="86" s="1"/>
  <c r="BV5" i="86"/>
  <c r="BX5" i="86" s="1"/>
  <c r="BY5" i="86" s="1"/>
  <c r="BZ5" i="86"/>
  <c r="AJ5" i="86"/>
  <c r="AI5" i="86"/>
  <c r="BV4" i="86"/>
  <c r="BX4" i="86" s="1"/>
  <c r="BY4" i="86" s="1"/>
  <c r="BZ4" i="86"/>
  <c r="AI4" i="86"/>
  <c r="AJ4" i="86" s="1"/>
  <c r="BV3" i="86"/>
  <c r="BX3" i="86" s="1"/>
  <c r="BY3" i="86" s="1"/>
  <c r="AI3" i="86"/>
  <c r="AJ3" i="86" s="1"/>
  <c r="BV2" i="86"/>
  <c r="BX2" i="86" s="1"/>
  <c r="BY2" i="86" s="1"/>
  <c r="BR2" i="86"/>
  <c r="BS2" i="86" s="1"/>
  <c r="BU2" i="86" s="1"/>
  <c r="BQ2" i="86"/>
  <c r="BR3" i="86" s="1"/>
  <c r="BS3" i="86" s="1"/>
  <c r="BU3" i="86" s="1"/>
  <c r="AI2" i="86"/>
  <c r="AJ2" i="86" s="1"/>
  <c r="AA2" i="86"/>
  <c r="BX2" i="85"/>
  <c r="BY2" i="85" s="1"/>
  <c r="BH2" i="85" s="1"/>
  <c r="BV2" i="85"/>
  <c r="AN3" i="85"/>
  <c r="BZ3" i="85" s="1"/>
  <c r="AN4" i="85"/>
  <c r="BZ4" i="85" s="1"/>
  <c r="AN5" i="85"/>
  <c r="AN6" i="85"/>
  <c r="AN7" i="85"/>
  <c r="BZ7" i="85" s="1"/>
  <c r="AN8" i="85"/>
  <c r="BZ8" i="85" s="1"/>
  <c r="AN9" i="85"/>
  <c r="AN10" i="85"/>
  <c r="AN11" i="85"/>
  <c r="BZ11" i="85" s="1"/>
  <c r="AN12" i="85"/>
  <c r="BZ12" i="85" s="1"/>
  <c r="AN13" i="85"/>
  <c r="BZ13" i="85" s="1"/>
  <c r="AN14" i="85"/>
  <c r="AN15" i="85"/>
  <c r="AN16" i="85"/>
  <c r="BZ16" i="85" s="1"/>
  <c r="AN17" i="85"/>
  <c r="BZ17" i="85" s="1"/>
  <c r="CA17" i="85" s="1"/>
  <c r="AN18" i="85"/>
  <c r="BZ18" i="85" s="1"/>
  <c r="AN19" i="85"/>
  <c r="BZ19" i="85" s="1"/>
  <c r="AN20" i="85"/>
  <c r="BZ20" i="85" s="1"/>
  <c r="AN21" i="85"/>
  <c r="BZ21" i="85" s="1"/>
  <c r="AN22" i="85"/>
  <c r="BZ22" i="85" s="1"/>
  <c r="AN23" i="85"/>
  <c r="BZ23" i="85" s="1"/>
  <c r="AN2" i="85"/>
  <c r="BV23" i="85"/>
  <c r="BX23" i="85" s="1"/>
  <c r="BY23" i="85" s="1"/>
  <c r="AI23" i="85"/>
  <c r="AJ23" i="85" s="1"/>
  <c r="BV22" i="85"/>
  <c r="BX22" i="85" s="1"/>
  <c r="BY22" i="85" s="1"/>
  <c r="AI22" i="85"/>
  <c r="AJ22" i="85" s="1"/>
  <c r="BV21" i="85"/>
  <c r="BX21" i="85" s="1"/>
  <c r="BY21" i="85" s="1"/>
  <c r="AI21" i="85"/>
  <c r="AJ21" i="85" s="1"/>
  <c r="BV20" i="85"/>
  <c r="BX20" i="85" s="1"/>
  <c r="BY20" i="85" s="1"/>
  <c r="AI20" i="85"/>
  <c r="AJ20" i="85" s="1"/>
  <c r="BX19" i="85"/>
  <c r="BY19" i="85" s="1"/>
  <c r="BV19" i="85"/>
  <c r="AI19" i="85"/>
  <c r="AJ19" i="85" s="1"/>
  <c r="BV18" i="85"/>
  <c r="BX18" i="85" s="1"/>
  <c r="BY18" i="85" s="1"/>
  <c r="AI18" i="85"/>
  <c r="AJ18" i="85" s="1"/>
  <c r="BV17" i="85"/>
  <c r="BX17" i="85" s="1"/>
  <c r="BY17" i="85" s="1"/>
  <c r="AI17" i="85"/>
  <c r="AJ17" i="85" s="1"/>
  <c r="BV16" i="85"/>
  <c r="BX16" i="85" s="1"/>
  <c r="BY16" i="85" s="1"/>
  <c r="AI16" i="85"/>
  <c r="AJ16" i="85" s="1"/>
  <c r="BV15" i="85"/>
  <c r="BX15" i="85" s="1"/>
  <c r="BY15" i="85" s="1"/>
  <c r="BZ15" i="85"/>
  <c r="CA15" i="85" s="1"/>
  <c r="BD15" i="85" s="1"/>
  <c r="AI15" i="85"/>
  <c r="AJ15" i="85" s="1"/>
  <c r="BV14" i="85"/>
  <c r="BX14" i="85" s="1"/>
  <c r="BY14" i="85" s="1"/>
  <c r="BZ14" i="85"/>
  <c r="AI14" i="85"/>
  <c r="AJ14" i="85" s="1"/>
  <c r="BV13" i="85"/>
  <c r="BX13" i="85" s="1"/>
  <c r="BY13" i="85" s="1"/>
  <c r="AI13" i="85"/>
  <c r="AJ13" i="85" s="1"/>
  <c r="BV12" i="85"/>
  <c r="BX12" i="85" s="1"/>
  <c r="BY12" i="85" s="1"/>
  <c r="AI12" i="85"/>
  <c r="AJ12" i="85" s="1"/>
  <c r="BV11" i="85"/>
  <c r="BX11" i="85" s="1"/>
  <c r="BY11" i="85" s="1"/>
  <c r="AI11" i="85"/>
  <c r="AJ11" i="85" s="1"/>
  <c r="BV10" i="85"/>
  <c r="BX10" i="85" s="1"/>
  <c r="BY10" i="85" s="1"/>
  <c r="BZ10" i="85"/>
  <c r="AI10" i="85"/>
  <c r="AJ10" i="85" s="1"/>
  <c r="BV9" i="85"/>
  <c r="BX9" i="85" s="1"/>
  <c r="BY9" i="85" s="1"/>
  <c r="BZ9" i="85"/>
  <c r="AI9" i="85"/>
  <c r="AJ9" i="85" s="1"/>
  <c r="BX8" i="85"/>
  <c r="BY8" i="85" s="1"/>
  <c r="BV8" i="85"/>
  <c r="AI8" i="85"/>
  <c r="AJ8" i="85" s="1"/>
  <c r="BV7" i="85"/>
  <c r="BX7" i="85" s="1"/>
  <c r="BY7" i="85" s="1"/>
  <c r="AI7" i="85"/>
  <c r="AJ7" i="85" s="1"/>
  <c r="BV6" i="85"/>
  <c r="BX6" i="85" s="1"/>
  <c r="BY6" i="85" s="1"/>
  <c r="BZ6" i="85"/>
  <c r="AI6" i="85"/>
  <c r="AJ6" i="85" s="1"/>
  <c r="BZ5" i="85"/>
  <c r="BV5" i="85"/>
  <c r="BX5" i="85" s="1"/>
  <c r="BY5" i="85" s="1"/>
  <c r="AI5" i="85"/>
  <c r="AJ5" i="85" s="1"/>
  <c r="BV4" i="85"/>
  <c r="BX4" i="85" s="1"/>
  <c r="BY4" i="85" s="1"/>
  <c r="AJ4" i="85"/>
  <c r="AI4" i="85"/>
  <c r="BV3" i="85"/>
  <c r="BX3" i="85" s="1"/>
  <c r="BY3" i="85" s="1"/>
  <c r="AI3" i="85"/>
  <c r="AJ3" i="85" s="1"/>
  <c r="BQ2" i="85"/>
  <c r="BR3" i="85" s="1"/>
  <c r="BS3" i="85" s="1"/>
  <c r="BU3" i="85" s="1"/>
  <c r="BZ2" i="85"/>
  <c r="AI2" i="85"/>
  <c r="AJ2" i="85" s="1"/>
  <c r="AA2" i="85"/>
  <c r="AN3" i="84"/>
  <c r="AN4" i="84"/>
  <c r="AN5" i="84"/>
  <c r="BZ5" i="84" s="1"/>
  <c r="CA5" i="84" s="1"/>
  <c r="AN6" i="84"/>
  <c r="BZ6" i="84" s="1"/>
  <c r="AN7" i="84"/>
  <c r="BZ7" i="84" s="1"/>
  <c r="AN8" i="84"/>
  <c r="BZ8" i="84" s="1"/>
  <c r="AN9" i="84"/>
  <c r="BZ9" i="84" s="1"/>
  <c r="AN10" i="84"/>
  <c r="BZ10" i="84" s="1"/>
  <c r="AN11" i="84"/>
  <c r="AN12" i="84"/>
  <c r="AN13" i="84"/>
  <c r="BZ13" i="84" s="1"/>
  <c r="CA13" i="84" s="1"/>
  <c r="AN14" i="84"/>
  <c r="BZ14" i="84" s="1"/>
  <c r="AN15" i="84"/>
  <c r="BZ15" i="84" s="1"/>
  <c r="AN16" i="84"/>
  <c r="AN17" i="84"/>
  <c r="BZ17" i="84" s="1"/>
  <c r="AN18" i="84"/>
  <c r="BZ18" i="84" s="1"/>
  <c r="AN19" i="84"/>
  <c r="AN20" i="84"/>
  <c r="AN21" i="84"/>
  <c r="BZ21" i="84" s="1"/>
  <c r="AN22" i="84"/>
  <c r="BZ22" i="84" s="1"/>
  <c r="CA22" i="84" s="1"/>
  <c r="AN23" i="84"/>
  <c r="BZ23" i="84" s="1"/>
  <c r="CA23" i="84" s="1"/>
  <c r="AN2" i="84"/>
  <c r="BZ2" i="84" s="1"/>
  <c r="BV23" i="84"/>
  <c r="BX23" i="84" s="1"/>
  <c r="BY23" i="84" s="1"/>
  <c r="AI23" i="84"/>
  <c r="AJ23" i="84" s="1"/>
  <c r="BV22" i="84"/>
  <c r="BX22" i="84" s="1"/>
  <c r="BY22" i="84" s="1"/>
  <c r="AI22" i="84"/>
  <c r="AJ22" i="84" s="1"/>
  <c r="BV21" i="84"/>
  <c r="BX21" i="84" s="1"/>
  <c r="BY21" i="84" s="1"/>
  <c r="BH21" i="84" s="1"/>
  <c r="AI21" i="84"/>
  <c r="AJ21" i="84" s="1"/>
  <c r="BV20" i="84"/>
  <c r="BX20" i="84" s="1"/>
  <c r="BY20" i="84" s="1"/>
  <c r="BZ20" i="84"/>
  <c r="AI20" i="84"/>
  <c r="AJ20" i="84" s="1"/>
  <c r="BZ19" i="84"/>
  <c r="BV19" i="84"/>
  <c r="BX19" i="84" s="1"/>
  <c r="BY19" i="84" s="1"/>
  <c r="AI19" i="84"/>
  <c r="AJ19" i="84" s="1"/>
  <c r="BV18" i="84"/>
  <c r="BX18" i="84" s="1"/>
  <c r="BY18" i="84" s="1"/>
  <c r="AI18" i="84"/>
  <c r="AJ18" i="84" s="1"/>
  <c r="BV17" i="84"/>
  <c r="BX17" i="84" s="1"/>
  <c r="BY17" i="84" s="1"/>
  <c r="AI17" i="84"/>
  <c r="AJ17" i="84" s="1"/>
  <c r="BV16" i="84"/>
  <c r="BX16" i="84" s="1"/>
  <c r="BY16" i="84" s="1"/>
  <c r="BZ16" i="84"/>
  <c r="AI16" i="84"/>
  <c r="AJ16" i="84" s="1"/>
  <c r="BV15" i="84"/>
  <c r="BX15" i="84" s="1"/>
  <c r="BY15" i="84" s="1"/>
  <c r="AI15" i="84"/>
  <c r="AJ15" i="84" s="1"/>
  <c r="BV14" i="84"/>
  <c r="BX14" i="84" s="1"/>
  <c r="BY14" i="84" s="1"/>
  <c r="AI14" i="84"/>
  <c r="AJ14" i="84" s="1"/>
  <c r="BV13" i="84"/>
  <c r="BX13" i="84" s="1"/>
  <c r="BY13" i="84" s="1"/>
  <c r="BH13" i="84" s="1"/>
  <c r="AI13" i="84"/>
  <c r="AJ13" i="84" s="1"/>
  <c r="BY12" i="84"/>
  <c r="BV12" i="84"/>
  <c r="BX12" i="84" s="1"/>
  <c r="BZ12" i="84"/>
  <c r="AI12" i="84"/>
  <c r="AJ12" i="84" s="1"/>
  <c r="BV11" i="84"/>
  <c r="BX11" i="84" s="1"/>
  <c r="BY11" i="84" s="1"/>
  <c r="BZ11" i="84"/>
  <c r="AI11" i="84"/>
  <c r="AJ11" i="84" s="1"/>
  <c r="BV10" i="84"/>
  <c r="BX10" i="84" s="1"/>
  <c r="BY10" i="84" s="1"/>
  <c r="AI10" i="84"/>
  <c r="AJ10" i="84" s="1"/>
  <c r="BV9" i="84"/>
  <c r="BX9" i="84" s="1"/>
  <c r="BY9" i="84" s="1"/>
  <c r="AJ9" i="84"/>
  <c r="AI9" i="84"/>
  <c r="BV8" i="84"/>
  <c r="BX8" i="84" s="1"/>
  <c r="BY8" i="84" s="1"/>
  <c r="AI8" i="84"/>
  <c r="AJ8" i="84" s="1"/>
  <c r="BV7" i="84"/>
  <c r="BX7" i="84" s="1"/>
  <c r="BY7" i="84" s="1"/>
  <c r="AI7" i="84"/>
  <c r="AJ7" i="84" s="1"/>
  <c r="BV6" i="84"/>
  <c r="BX6" i="84" s="1"/>
  <c r="BY6" i="84" s="1"/>
  <c r="AI6" i="84"/>
  <c r="AJ6" i="84" s="1"/>
  <c r="BV5" i="84"/>
  <c r="BX5" i="84" s="1"/>
  <c r="BY5" i="84" s="1"/>
  <c r="AI5" i="84"/>
  <c r="AJ5" i="84" s="1"/>
  <c r="BV4" i="84"/>
  <c r="BX4" i="84" s="1"/>
  <c r="BY4" i="84" s="1"/>
  <c r="BZ4" i="84"/>
  <c r="AI4" i="84"/>
  <c r="AJ4" i="84" s="1"/>
  <c r="BZ3" i="84"/>
  <c r="BV3" i="84"/>
  <c r="BX3" i="84" s="1"/>
  <c r="BY3" i="84" s="1"/>
  <c r="AI3" i="84"/>
  <c r="AJ3" i="84" s="1"/>
  <c r="BV2" i="84"/>
  <c r="BX2" i="84" s="1"/>
  <c r="BY2" i="84" s="1"/>
  <c r="BQ2" i="84"/>
  <c r="BR2" i="84" s="1"/>
  <c r="BS2" i="84" s="1"/>
  <c r="BU2" i="84" s="1"/>
  <c r="AI2" i="84"/>
  <c r="AJ2" i="84" s="1"/>
  <c r="AA2" i="84"/>
  <c r="BZ4" i="83"/>
  <c r="BZ5" i="83"/>
  <c r="BZ6" i="83"/>
  <c r="BZ7" i="83"/>
  <c r="BZ13" i="83"/>
  <c r="BZ14" i="83"/>
  <c r="BZ15" i="83"/>
  <c r="BZ21" i="83"/>
  <c r="BZ22" i="83"/>
  <c r="BZ23" i="83"/>
  <c r="AN3" i="83"/>
  <c r="BZ3" i="83" s="1"/>
  <c r="AN4" i="83"/>
  <c r="AN5" i="83"/>
  <c r="AN6" i="83"/>
  <c r="AN7" i="83"/>
  <c r="AN8" i="83"/>
  <c r="BZ8" i="83" s="1"/>
  <c r="AN9" i="83"/>
  <c r="BZ9" i="83" s="1"/>
  <c r="AN10" i="83"/>
  <c r="BZ10" i="83" s="1"/>
  <c r="AN11" i="83"/>
  <c r="BZ11" i="83" s="1"/>
  <c r="AN12" i="83"/>
  <c r="BZ12" i="83" s="1"/>
  <c r="AN13" i="83"/>
  <c r="AN14" i="83"/>
  <c r="AN15" i="83"/>
  <c r="AN16" i="83"/>
  <c r="BZ16" i="83" s="1"/>
  <c r="AN17" i="83"/>
  <c r="BZ17" i="83" s="1"/>
  <c r="AN18" i="83"/>
  <c r="BZ18" i="83" s="1"/>
  <c r="AN19" i="83"/>
  <c r="BZ19" i="83" s="1"/>
  <c r="AN20" i="83"/>
  <c r="BZ20" i="83" s="1"/>
  <c r="AN21" i="83"/>
  <c r="AN22" i="83"/>
  <c r="AN23" i="83"/>
  <c r="AN2" i="83"/>
  <c r="BZ2" i="83" s="1"/>
  <c r="BV2" i="83"/>
  <c r="BX2" i="83" s="1"/>
  <c r="BY2" i="83" s="1"/>
  <c r="BX8" i="83"/>
  <c r="BX9" i="83"/>
  <c r="BX10" i="83"/>
  <c r="BX16" i="83"/>
  <c r="BX17" i="83"/>
  <c r="BX18" i="83"/>
  <c r="BV3" i="83"/>
  <c r="BX3" i="83" s="1"/>
  <c r="BV4" i="83"/>
  <c r="BX4" i="83" s="1"/>
  <c r="BV5" i="83"/>
  <c r="BX5" i="83" s="1"/>
  <c r="BV6" i="83"/>
  <c r="BX6" i="83" s="1"/>
  <c r="BV7" i="83"/>
  <c r="BX7" i="83" s="1"/>
  <c r="BV8" i="83"/>
  <c r="BV9" i="83"/>
  <c r="BV10" i="83"/>
  <c r="BV11" i="83"/>
  <c r="BX11" i="83" s="1"/>
  <c r="BV12" i="83"/>
  <c r="BX12" i="83" s="1"/>
  <c r="BV13" i="83"/>
  <c r="BX13" i="83" s="1"/>
  <c r="BV14" i="83"/>
  <c r="BX14" i="83" s="1"/>
  <c r="BV15" i="83"/>
  <c r="BX15" i="83" s="1"/>
  <c r="BV16" i="83"/>
  <c r="BV17" i="83"/>
  <c r="BV18" i="83"/>
  <c r="BV19" i="83"/>
  <c r="BX19" i="83" s="1"/>
  <c r="BV20" i="83"/>
  <c r="BX20" i="83" s="1"/>
  <c r="BV21" i="83"/>
  <c r="BX21" i="83" s="1"/>
  <c r="BV22" i="83"/>
  <c r="BX22" i="83" s="1"/>
  <c r="BV23" i="83"/>
  <c r="BX23" i="83" s="1"/>
  <c r="AI2" i="83"/>
  <c r="AI3" i="83"/>
  <c r="AI4" i="83"/>
  <c r="AI5" i="83"/>
  <c r="AI6" i="83"/>
  <c r="AI7" i="83"/>
  <c r="AI8" i="83"/>
  <c r="AI9" i="83"/>
  <c r="AI10" i="83"/>
  <c r="AI11" i="83"/>
  <c r="AI12" i="83"/>
  <c r="AI13" i="83"/>
  <c r="AI14" i="83"/>
  <c r="AI15" i="83"/>
  <c r="AI16" i="83"/>
  <c r="AI17" i="83"/>
  <c r="AI18" i="83"/>
  <c r="AI19" i="83"/>
  <c r="AI20" i="83"/>
  <c r="AI21" i="83"/>
  <c r="AI22" i="83"/>
  <c r="AI23" i="83"/>
  <c r="BD23" i="84" l="1"/>
  <c r="BC23" i="84"/>
  <c r="BC22" i="84"/>
  <c r="BD22" i="84"/>
  <c r="BC5" i="84"/>
  <c r="BD5" i="84"/>
  <c r="BC17" i="85"/>
  <c r="BD17" i="85"/>
  <c r="BC13" i="84"/>
  <c r="BD13" i="84"/>
  <c r="CA21" i="84"/>
  <c r="BQ3" i="84"/>
  <c r="CA11" i="84"/>
  <c r="CA12" i="86"/>
  <c r="BR2" i="85"/>
  <c r="BS2" i="85" s="1"/>
  <c r="BU2" i="85" s="1"/>
  <c r="CA23" i="85"/>
  <c r="CA21" i="86"/>
  <c r="CA12" i="84"/>
  <c r="CA8" i="84"/>
  <c r="CA18" i="85"/>
  <c r="CA9" i="85"/>
  <c r="CA10" i="85"/>
  <c r="CA22" i="85"/>
  <c r="CA19" i="85"/>
  <c r="CA3" i="85"/>
  <c r="CA16" i="86"/>
  <c r="BH16" i="86"/>
  <c r="CA8" i="86"/>
  <c r="BH8" i="86"/>
  <c r="CA14" i="86"/>
  <c r="CA20" i="86"/>
  <c r="CA4" i="86"/>
  <c r="CA15" i="86"/>
  <c r="CA11" i="86"/>
  <c r="CA5" i="86"/>
  <c r="CA7" i="86"/>
  <c r="BH3" i="86"/>
  <c r="BH23" i="86"/>
  <c r="BH5" i="86"/>
  <c r="CA2" i="86"/>
  <c r="CA18" i="86"/>
  <c r="BH18" i="86"/>
  <c r="BH20" i="86"/>
  <c r="BH10" i="86"/>
  <c r="BH12" i="86"/>
  <c r="BH22" i="86"/>
  <c r="CA22" i="86"/>
  <c r="BH13" i="86"/>
  <c r="BH2" i="86"/>
  <c r="BH4" i="86"/>
  <c r="BH14" i="86"/>
  <c r="CA19" i="86"/>
  <c r="BH6" i="86"/>
  <c r="CA17" i="86"/>
  <c r="BH17" i="86"/>
  <c r="BH19" i="86"/>
  <c r="CA3" i="86"/>
  <c r="CA6" i="86"/>
  <c r="CA9" i="86"/>
  <c r="BH9" i="86"/>
  <c r="BH11" i="86"/>
  <c r="CA13" i="86"/>
  <c r="BH21" i="86"/>
  <c r="CA23" i="86"/>
  <c r="BQ3" i="86"/>
  <c r="CA14" i="85"/>
  <c r="CA5" i="85"/>
  <c r="CA4" i="85"/>
  <c r="CA2" i="85"/>
  <c r="BH9" i="85"/>
  <c r="BH11" i="85"/>
  <c r="BH13" i="85"/>
  <c r="CA13" i="85"/>
  <c r="BH15" i="85"/>
  <c r="BH19" i="85"/>
  <c r="BH21" i="85"/>
  <c r="BH23" i="85"/>
  <c r="BH4" i="85"/>
  <c r="CA6" i="85"/>
  <c r="BH17" i="85"/>
  <c r="CA21" i="85"/>
  <c r="BH7" i="85"/>
  <c r="BH8" i="85"/>
  <c r="BH6" i="85"/>
  <c r="CA8" i="85"/>
  <c r="BH10" i="85"/>
  <c r="BH12" i="85"/>
  <c r="CA12" i="85"/>
  <c r="BH16" i="85"/>
  <c r="BH18" i="85"/>
  <c r="BH20" i="85"/>
  <c r="BH3" i="85"/>
  <c r="BH5" i="85"/>
  <c r="CA7" i="85"/>
  <c r="CA11" i="85"/>
  <c r="BH14" i="85"/>
  <c r="CA16" i="85"/>
  <c r="CA20" i="85"/>
  <c r="BH22" i="85"/>
  <c r="BQ3" i="85"/>
  <c r="CA14" i="84"/>
  <c r="BH19" i="84"/>
  <c r="CA4" i="84"/>
  <c r="CA20" i="84"/>
  <c r="BH20" i="84"/>
  <c r="BH3" i="84"/>
  <c r="CA19" i="84"/>
  <c r="CA17" i="84"/>
  <c r="CA6" i="84"/>
  <c r="BH10" i="84"/>
  <c r="BH18" i="84"/>
  <c r="BH2" i="84"/>
  <c r="BH6" i="84"/>
  <c r="BH7" i="84"/>
  <c r="CA2" i="84"/>
  <c r="CA3" i="84"/>
  <c r="CA9" i="84"/>
  <c r="BH11" i="84"/>
  <c r="BH12" i="84"/>
  <c r="BH17" i="84"/>
  <c r="CA18" i="84"/>
  <c r="CA7" i="84"/>
  <c r="BH14" i="84"/>
  <c r="BH15" i="84"/>
  <c r="BH16" i="84"/>
  <c r="BH9" i="84"/>
  <c r="BH8" i="84"/>
  <c r="BH4" i="84"/>
  <c r="BH5" i="84"/>
  <c r="CA10" i="84"/>
  <c r="CA16" i="84"/>
  <c r="CA15" i="84"/>
  <c r="BH22" i="84"/>
  <c r="BH23" i="84"/>
  <c r="BR3" i="84"/>
  <c r="BS3" i="84" s="1"/>
  <c r="BU3" i="84" s="1"/>
  <c r="BD13" i="86" l="1"/>
  <c r="BC13" i="86"/>
  <c r="BD17" i="86"/>
  <c r="BC17" i="86"/>
  <c r="BD14" i="86"/>
  <c r="BC14" i="86"/>
  <c r="BD10" i="85"/>
  <c r="BC10" i="85"/>
  <c r="BC12" i="86"/>
  <c r="BD12" i="86"/>
  <c r="BD23" i="85"/>
  <c r="BC23" i="85"/>
  <c r="BC4" i="84"/>
  <c r="BD4" i="84"/>
  <c r="BD6" i="85"/>
  <c r="BC6" i="85"/>
  <c r="BD22" i="86"/>
  <c r="BC22" i="86"/>
  <c r="BC20" i="86"/>
  <c r="BD20" i="86"/>
  <c r="BD22" i="85"/>
  <c r="BC22" i="85"/>
  <c r="BD7" i="85"/>
  <c r="BC7" i="85"/>
  <c r="BD15" i="84"/>
  <c r="BC15" i="84"/>
  <c r="BC14" i="84"/>
  <c r="BD14" i="84"/>
  <c r="BC9" i="85"/>
  <c r="BD9" i="85"/>
  <c r="BD16" i="84"/>
  <c r="BC16" i="84"/>
  <c r="BC3" i="84"/>
  <c r="BD3" i="84"/>
  <c r="BC17" i="84"/>
  <c r="BD17" i="84"/>
  <c r="BC4" i="85"/>
  <c r="BD4" i="85"/>
  <c r="BC19" i="86"/>
  <c r="BD19" i="86"/>
  <c r="BC7" i="86"/>
  <c r="BD7" i="86"/>
  <c r="BC8" i="86"/>
  <c r="BD8" i="86"/>
  <c r="BD18" i="85"/>
  <c r="BC18" i="85"/>
  <c r="BR4" i="84"/>
  <c r="BS4" i="84" s="1"/>
  <c r="BU4" i="84" s="1"/>
  <c r="BQ4" i="84"/>
  <c r="BC18" i="84"/>
  <c r="BD18" i="84"/>
  <c r="BC21" i="85"/>
  <c r="BD21" i="85"/>
  <c r="BC12" i="85"/>
  <c r="BD12" i="85"/>
  <c r="BD2" i="86"/>
  <c r="BC2" i="86"/>
  <c r="BD19" i="85"/>
  <c r="BC19" i="85"/>
  <c r="BC6" i="84"/>
  <c r="BD6" i="84"/>
  <c r="BC8" i="85"/>
  <c r="BD8" i="85"/>
  <c r="BD11" i="84"/>
  <c r="BC11" i="84"/>
  <c r="BC10" i="84"/>
  <c r="BD10" i="84"/>
  <c r="BD19" i="84"/>
  <c r="BC19" i="84"/>
  <c r="BC5" i="85"/>
  <c r="BD5" i="85"/>
  <c r="BD9" i="86"/>
  <c r="BC9" i="86"/>
  <c r="BD5" i="86"/>
  <c r="BC5" i="86"/>
  <c r="BD8" i="84"/>
  <c r="BC8" i="84"/>
  <c r="BC21" i="84"/>
  <c r="BD21" i="84"/>
  <c r="BC16" i="85"/>
  <c r="BD16" i="85"/>
  <c r="BD20" i="84"/>
  <c r="BC20" i="84"/>
  <c r="BC23" i="86"/>
  <c r="BD23" i="86"/>
  <c r="BC4" i="86"/>
  <c r="BD4" i="86"/>
  <c r="BD11" i="85"/>
  <c r="BC11" i="85"/>
  <c r="BC9" i="84"/>
  <c r="BD9" i="84"/>
  <c r="BD2" i="85"/>
  <c r="BC2" i="85"/>
  <c r="BC2" i="84"/>
  <c r="BD2" i="84"/>
  <c r="BD7" i="84"/>
  <c r="BC7" i="84"/>
  <c r="BC20" i="85"/>
  <c r="BD20" i="85"/>
  <c r="BD14" i="85"/>
  <c r="BC14" i="85"/>
  <c r="BD6" i="86"/>
  <c r="BC6" i="86"/>
  <c r="BC11" i="86"/>
  <c r="BD11" i="86"/>
  <c r="BC16" i="86"/>
  <c r="BD16" i="86"/>
  <c r="BD12" i="84"/>
  <c r="BC12" i="84"/>
  <c r="BC13" i="85"/>
  <c r="BD13" i="85"/>
  <c r="BC3" i="86"/>
  <c r="BD3" i="86"/>
  <c r="BD18" i="86"/>
  <c r="BC18" i="86"/>
  <c r="BC15" i="86"/>
  <c r="BD15" i="86"/>
  <c r="BC3" i="85"/>
  <c r="BD3" i="85"/>
  <c r="BD21" i="86"/>
  <c r="BC21" i="86"/>
  <c r="BR4" i="86"/>
  <c r="BS4" i="86" s="1"/>
  <c r="BU4" i="86" s="1"/>
  <c r="BQ4" i="86"/>
  <c r="BR4" i="85"/>
  <c r="BS4" i="85" s="1"/>
  <c r="BU4" i="85" s="1"/>
  <c r="BQ4" i="85"/>
  <c r="BR5" i="84" l="1"/>
  <c r="BS5" i="84" s="1"/>
  <c r="BU5" i="84" s="1"/>
  <c r="BQ5" i="84"/>
  <c r="BR5" i="86"/>
  <c r="BS5" i="86" s="1"/>
  <c r="BU5" i="86" s="1"/>
  <c r="BQ5" i="86"/>
  <c r="BQ5" i="85"/>
  <c r="BR5" i="85"/>
  <c r="BS5" i="85" s="1"/>
  <c r="BU5" i="85" s="1"/>
  <c r="BQ6" i="84" l="1"/>
  <c r="BR6" i="84"/>
  <c r="BS6" i="84" s="1"/>
  <c r="BU6" i="84" s="1"/>
  <c r="BR6" i="86"/>
  <c r="BS6" i="86" s="1"/>
  <c r="BU6" i="86" s="1"/>
  <c r="BQ6" i="86"/>
  <c r="BQ6" i="85"/>
  <c r="BR6" i="85"/>
  <c r="BS6" i="85" s="1"/>
  <c r="BU6" i="85" s="1"/>
  <c r="BR7" i="84" l="1"/>
  <c r="BS7" i="84" s="1"/>
  <c r="BU7" i="84" s="1"/>
  <c r="BQ7" i="84"/>
  <c r="BQ7" i="86"/>
  <c r="BR7" i="86"/>
  <c r="BS7" i="86" s="1"/>
  <c r="BU7" i="86" s="1"/>
  <c r="BQ7" i="85"/>
  <c r="BR7" i="85"/>
  <c r="BS7" i="85" s="1"/>
  <c r="BU7" i="85" s="1"/>
  <c r="BR8" i="84" l="1"/>
  <c r="BS8" i="84" s="1"/>
  <c r="BU8" i="84" s="1"/>
  <c r="BQ8" i="84"/>
  <c r="BQ8" i="86"/>
  <c r="BR8" i="86"/>
  <c r="BS8" i="86" s="1"/>
  <c r="BU8" i="86" s="1"/>
  <c r="BR8" i="85"/>
  <c r="BS8" i="85" s="1"/>
  <c r="BU8" i="85" s="1"/>
  <c r="BQ8" i="85"/>
  <c r="BR9" i="84" l="1"/>
  <c r="BS9" i="84" s="1"/>
  <c r="BU9" i="84" s="1"/>
  <c r="BQ9" i="84"/>
  <c r="BR9" i="86"/>
  <c r="BS9" i="86" s="1"/>
  <c r="BU9" i="86" s="1"/>
  <c r="BQ9" i="86"/>
  <c r="BR9" i="85"/>
  <c r="BS9" i="85" s="1"/>
  <c r="BU9" i="85" s="1"/>
  <c r="BQ9" i="85"/>
  <c r="BR10" i="84" l="1"/>
  <c r="BS10" i="84" s="1"/>
  <c r="BU10" i="84" s="1"/>
  <c r="BQ10" i="84"/>
  <c r="BR10" i="86"/>
  <c r="BS10" i="86" s="1"/>
  <c r="BU10" i="86" s="1"/>
  <c r="BQ10" i="86"/>
  <c r="BR10" i="85"/>
  <c r="BS10" i="85" s="1"/>
  <c r="BU10" i="85" s="1"/>
  <c r="BQ10" i="85"/>
  <c r="BQ11" i="84" l="1"/>
  <c r="BR11" i="84"/>
  <c r="BS11" i="84" s="1"/>
  <c r="BU11" i="84" s="1"/>
  <c r="BR11" i="86"/>
  <c r="BS11" i="86" s="1"/>
  <c r="BU11" i="86" s="1"/>
  <c r="BQ11" i="86"/>
  <c r="BR11" i="85"/>
  <c r="BS11" i="85" s="1"/>
  <c r="BU11" i="85" s="1"/>
  <c r="BQ11" i="85"/>
  <c r="BR12" i="84" l="1"/>
  <c r="BS12" i="84" s="1"/>
  <c r="BU12" i="84" s="1"/>
  <c r="BQ12" i="84"/>
  <c r="BR12" i="86"/>
  <c r="BS12" i="86" s="1"/>
  <c r="BU12" i="86" s="1"/>
  <c r="BQ12" i="86"/>
  <c r="BR12" i="85"/>
  <c r="BS12" i="85" s="1"/>
  <c r="BU12" i="85" s="1"/>
  <c r="BQ12" i="85"/>
  <c r="AJ23" i="83"/>
  <c r="AJ22" i="83"/>
  <c r="AJ21" i="83"/>
  <c r="AJ20" i="83"/>
  <c r="AJ19" i="83"/>
  <c r="AJ18" i="83"/>
  <c r="AJ17" i="83"/>
  <c r="AJ16" i="83"/>
  <c r="AJ15" i="83"/>
  <c r="AJ14" i="83"/>
  <c r="AJ13" i="83"/>
  <c r="AJ12" i="83"/>
  <c r="AJ11" i="83"/>
  <c r="AJ10" i="83"/>
  <c r="AJ9" i="83"/>
  <c r="AJ8" i="83"/>
  <c r="AJ7" i="83"/>
  <c r="AJ6" i="83"/>
  <c r="AJ5" i="83"/>
  <c r="AJ4" i="83"/>
  <c r="AJ3" i="83"/>
  <c r="BQ2" i="83"/>
  <c r="BQ3" i="83" s="1"/>
  <c r="AJ2" i="83"/>
  <c r="AA2" i="83"/>
  <c r="AO3" i="82"/>
  <c r="AO4" i="82"/>
  <c r="AO5" i="82"/>
  <c r="AO6" i="82"/>
  <c r="AO7" i="82"/>
  <c r="AO8" i="82"/>
  <c r="AO9" i="82"/>
  <c r="AO10" i="82"/>
  <c r="AO11" i="82"/>
  <c r="AO12" i="82"/>
  <c r="AO13" i="82"/>
  <c r="AO14" i="82"/>
  <c r="AO15" i="82"/>
  <c r="AO16" i="82"/>
  <c r="AO17" i="82"/>
  <c r="AO18" i="82"/>
  <c r="AO19" i="82"/>
  <c r="AO20" i="82"/>
  <c r="AO21" i="82"/>
  <c r="AO22" i="82"/>
  <c r="AO23" i="82"/>
  <c r="AO2" i="82"/>
  <c r="AN3" i="82"/>
  <c r="AN4" i="82"/>
  <c r="AN5" i="82"/>
  <c r="AN6" i="82"/>
  <c r="AN7" i="82"/>
  <c r="AN8" i="82"/>
  <c r="AN9" i="82"/>
  <c r="AN10" i="82"/>
  <c r="AN11" i="82"/>
  <c r="AN12" i="82"/>
  <c r="AN13" i="82"/>
  <c r="AN14" i="82"/>
  <c r="AN15" i="82"/>
  <c r="AN16" i="82"/>
  <c r="AN17" i="82"/>
  <c r="AN18" i="82"/>
  <c r="AN19" i="82"/>
  <c r="AN20" i="82"/>
  <c r="AN21" i="82"/>
  <c r="AN22" i="82"/>
  <c r="AN23" i="82"/>
  <c r="AN2" i="82"/>
  <c r="AI3" i="82"/>
  <c r="AI4" i="82"/>
  <c r="AI5" i="82"/>
  <c r="AJ5" i="82" s="1"/>
  <c r="AI6" i="82"/>
  <c r="AJ6" i="82" s="1"/>
  <c r="AI7" i="82"/>
  <c r="AJ7" i="82" s="1"/>
  <c r="AI8" i="82"/>
  <c r="AI9" i="82"/>
  <c r="AI10" i="82"/>
  <c r="AJ10" i="82" s="1"/>
  <c r="AI11" i="82"/>
  <c r="AI12" i="82"/>
  <c r="AJ12" i="82" s="1"/>
  <c r="AI13" i="82"/>
  <c r="AI14" i="82"/>
  <c r="AJ14" i="82" s="1"/>
  <c r="AI15" i="82"/>
  <c r="AJ15" i="82" s="1"/>
  <c r="AI16" i="82"/>
  <c r="AI17" i="82"/>
  <c r="AI18" i="82"/>
  <c r="AJ18" i="82" s="1"/>
  <c r="AI19" i="82"/>
  <c r="AI20" i="82"/>
  <c r="AJ20" i="82" s="1"/>
  <c r="AI21" i="82"/>
  <c r="AJ21" i="82" s="1"/>
  <c r="AI22" i="82"/>
  <c r="AI23" i="82"/>
  <c r="AJ23" i="82" s="1"/>
  <c r="AI2" i="82"/>
  <c r="AH3" i="82"/>
  <c r="AH4" i="82"/>
  <c r="AH5" i="82"/>
  <c r="AH6" i="82"/>
  <c r="AH7" i="82"/>
  <c r="AH8" i="82"/>
  <c r="AH9" i="82"/>
  <c r="AH10" i="82"/>
  <c r="AH11" i="82"/>
  <c r="AH12" i="82"/>
  <c r="AH13" i="82"/>
  <c r="AH14" i="82"/>
  <c r="AH15" i="82"/>
  <c r="AH16" i="82"/>
  <c r="AH17" i="82"/>
  <c r="AH18" i="82"/>
  <c r="AH19" i="82"/>
  <c r="AH20" i="82"/>
  <c r="AH21" i="82"/>
  <c r="AH22" i="82"/>
  <c r="AH23" i="82"/>
  <c r="AH2" i="82"/>
  <c r="AJ22" i="82"/>
  <c r="AJ19" i="82"/>
  <c r="AJ17" i="82"/>
  <c r="AJ16" i="82"/>
  <c r="AJ13" i="82"/>
  <c r="AJ11" i="82"/>
  <c r="AJ9" i="82"/>
  <c r="AJ8" i="82"/>
  <c r="AJ4" i="82"/>
  <c r="AJ3" i="82"/>
  <c r="BQ2" i="82"/>
  <c r="BQ3" i="82" s="1"/>
  <c r="AJ2" i="82"/>
  <c r="AA2" i="82"/>
  <c r="AO23" i="80"/>
  <c r="AI23" i="80"/>
  <c r="AJ23" i="80" s="1"/>
  <c r="AH23" i="80"/>
  <c r="AO22" i="80"/>
  <c r="AI22" i="80"/>
  <c r="AJ22" i="80" s="1"/>
  <c r="AH22" i="80"/>
  <c r="AO21" i="80"/>
  <c r="AI21" i="80"/>
  <c r="AJ21" i="80" s="1"/>
  <c r="AH21" i="80"/>
  <c r="AO20" i="80"/>
  <c r="AI20" i="80"/>
  <c r="AJ20" i="80" s="1"/>
  <c r="AH20" i="80"/>
  <c r="AO19" i="80"/>
  <c r="AI19" i="80"/>
  <c r="AJ19" i="80" s="1"/>
  <c r="AH19" i="80"/>
  <c r="AO18" i="80"/>
  <c r="AI18" i="80"/>
  <c r="AJ18" i="80" s="1"/>
  <c r="AH18" i="80"/>
  <c r="AO17" i="80"/>
  <c r="AI17" i="80"/>
  <c r="AJ17" i="80" s="1"/>
  <c r="AH17" i="80"/>
  <c r="AO16" i="80"/>
  <c r="AI16" i="80"/>
  <c r="AJ16" i="80" s="1"/>
  <c r="AH16" i="80"/>
  <c r="AO15" i="80"/>
  <c r="AJ15" i="80"/>
  <c r="AI15" i="80"/>
  <c r="AH15" i="80"/>
  <c r="AO14" i="80"/>
  <c r="AI14" i="80"/>
  <c r="AJ14" i="80" s="1"/>
  <c r="AH14" i="80"/>
  <c r="AO13" i="80"/>
  <c r="AI13" i="80"/>
  <c r="AJ13" i="80" s="1"/>
  <c r="AH13" i="80"/>
  <c r="AO12" i="80"/>
  <c r="AI12" i="80"/>
  <c r="AJ12" i="80" s="1"/>
  <c r="AH12" i="80"/>
  <c r="AO11" i="80"/>
  <c r="AI11" i="80"/>
  <c r="AJ11" i="80" s="1"/>
  <c r="AH11" i="80"/>
  <c r="AO10" i="80"/>
  <c r="AI10" i="80"/>
  <c r="AJ10" i="80" s="1"/>
  <c r="AH10" i="80"/>
  <c r="AO9" i="80"/>
  <c r="AI9" i="80"/>
  <c r="AJ9" i="80" s="1"/>
  <c r="AH9" i="80"/>
  <c r="AO8" i="80"/>
  <c r="AI8" i="80"/>
  <c r="AJ8" i="80" s="1"/>
  <c r="AH8" i="80"/>
  <c r="AO7" i="80"/>
  <c r="AI7" i="80"/>
  <c r="AJ7" i="80" s="1"/>
  <c r="AH7" i="80"/>
  <c r="AO6" i="80"/>
  <c r="AI6" i="80"/>
  <c r="AJ6" i="80" s="1"/>
  <c r="AH6" i="80"/>
  <c r="AO5" i="80"/>
  <c r="AI5" i="80"/>
  <c r="AJ5" i="80" s="1"/>
  <c r="AH5" i="80"/>
  <c r="AO4" i="80"/>
  <c r="AI4" i="80"/>
  <c r="AJ4" i="80" s="1"/>
  <c r="AH4" i="80"/>
  <c r="AO3" i="80"/>
  <c r="AI3" i="80"/>
  <c r="AJ3" i="80" s="1"/>
  <c r="AH3" i="80"/>
  <c r="BQ2" i="80"/>
  <c r="BQ3" i="80" s="1"/>
  <c r="AO2" i="80"/>
  <c r="AI2" i="80"/>
  <c r="AJ2" i="80" s="1"/>
  <c r="AH2" i="80"/>
  <c r="AA2" i="80"/>
  <c r="AO3" i="79"/>
  <c r="AO4" i="79"/>
  <c r="AO5" i="79"/>
  <c r="AO6" i="79"/>
  <c r="AO7" i="79"/>
  <c r="AO8" i="79"/>
  <c r="AO9" i="79"/>
  <c r="AO10" i="79"/>
  <c r="AO11" i="79"/>
  <c r="AO12" i="79"/>
  <c r="AO13" i="79"/>
  <c r="AO14" i="79"/>
  <c r="AO15" i="79"/>
  <c r="AO16" i="79"/>
  <c r="AO17" i="79"/>
  <c r="AO18" i="79"/>
  <c r="AO19" i="79"/>
  <c r="AO20" i="79"/>
  <c r="AO21" i="79"/>
  <c r="AO22" i="79"/>
  <c r="AO23" i="79"/>
  <c r="AO2" i="79"/>
  <c r="AI3" i="79"/>
  <c r="AJ3" i="79" s="1"/>
  <c r="AI4" i="79"/>
  <c r="AJ4" i="79" s="1"/>
  <c r="AI5" i="79"/>
  <c r="AI6" i="79"/>
  <c r="AJ6" i="79" s="1"/>
  <c r="AI7" i="79"/>
  <c r="AJ7" i="79" s="1"/>
  <c r="AI8" i="79"/>
  <c r="AJ8" i="79" s="1"/>
  <c r="AI9" i="79"/>
  <c r="AJ9" i="79" s="1"/>
  <c r="AI10" i="79"/>
  <c r="AJ10" i="79" s="1"/>
  <c r="AI11" i="79"/>
  <c r="AJ11" i="79" s="1"/>
  <c r="AI12" i="79"/>
  <c r="AI13" i="79"/>
  <c r="AI14" i="79"/>
  <c r="AJ14" i="79" s="1"/>
  <c r="AI15" i="79"/>
  <c r="AJ15" i="79" s="1"/>
  <c r="AI16" i="79"/>
  <c r="AJ16" i="79" s="1"/>
  <c r="AI17" i="79"/>
  <c r="AJ17" i="79" s="1"/>
  <c r="AI18" i="79"/>
  <c r="AJ18" i="79" s="1"/>
  <c r="AI19" i="79"/>
  <c r="AJ19" i="79" s="1"/>
  <c r="AI20" i="79"/>
  <c r="AJ20" i="79" s="1"/>
  <c r="AI21" i="79"/>
  <c r="AI22" i="79"/>
  <c r="AJ22" i="79" s="1"/>
  <c r="AI23" i="79"/>
  <c r="AJ23" i="79" s="1"/>
  <c r="AI2" i="79"/>
  <c r="AJ2" i="79" s="1"/>
  <c r="AH3" i="79"/>
  <c r="AH4" i="79"/>
  <c r="AH5" i="79"/>
  <c r="AH6" i="79"/>
  <c r="AH7" i="79"/>
  <c r="AH8" i="79"/>
  <c r="AH9" i="79"/>
  <c r="AH10" i="79"/>
  <c r="AH11" i="79"/>
  <c r="AH12" i="79"/>
  <c r="AH13" i="79"/>
  <c r="AH14" i="79"/>
  <c r="AH15" i="79"/>
  <c r="AH16" i="79"/>
  <c r="AH17" i="79"/>
  <c r="AH18" i="79"/>
  <c r="AH19" i="79"/>
  <c r="AH20" i="79"/>
  <c r="AH21" i="79"/>
  <c r="AH22" i="79"/>
  <c r="AH23" i="79"/>
  <c r="AH2" i="79"/>
  <c r="AN3" i="79"/>
  <c r="AN4" i="79"/>
  <c r="AN5" i="79"/>
  <c r="AN6" i="79"/>
  <c r="AN7" i="79"/>
  <c r="AN8" i="79"/>
  <c r="AN9" i="79"/>
  <c r="AN10" i="79"/>
  <c r="AN11" i="79"/>
  <c r="AN12" i="79"/>
  <c r="AN13" i="79"/>
  <c r="AN14" i="79"/>
  <c r="AN15" i="79"/>
  <c r="AN16" i="79"/>
  <c r="AN17" i="79"/>
  <c r="AN18" i="79"/>
  <c r="AN19" i="79"/>
  <c r="AN20" i="79"/>
  <c r="AN21" i="79"/>
  <c r="AN22" i="79"/>
  <c r="AN23" i="79"/>
  <c r="AN2" i="79"/>
  <c r="AJ21" i="79"/>
  <c r="AJ13" i="79"/>
  <c r="AJ12" i="79"/>
  <c r="AJ5" i="79"/>
  <c r="BQ2" i="79"/>
  <c r="BR2" i="79" s="1"/>
  <c r="BS2" i="79" s="1"/>
  <c r="AA2" i="79"/>
  <c r="AO3" i="78"/>
  <c r="AO4" i="78"/>
  <c r="AO5" i="78"/>
  <c r="AO6" i="78"/>
  <c r="AO7" i="78"/>
  <c r="AO8" i="78"/>
  <c r="AO9" i="78"/>
  <c r="AO10" i="78"/>
  <c r="AO11" i="78"/>
  <c r="AO12" i="78"/>
  <c r="AO13" i="78"/>
  <c r="AO14" i="78"/>
  <c r="AO15" i="78"/>
  <c r="AO16" i="78"/>
  <c r="AO17" i="78"/>
  <c r="AO18" i="78"/>
  <c r="AO19" i="78"/>
  <c r="AO20" i="78"/>
  <c r="AO21" i="78"/>
  <c r="AO22" i="78"/>
  <c r="AO23" i="78"/>
  <c r="AO2" i="78"/>
  <c r="AI2" i="78"/>
  <c r="AJ2" i="78" s="1"/>
  <c r="AI3" i="78"/>
  <c r="AI4" i="78"/>
  <c r="AJ4" i="78" s="1"/>
  <c r="AI5" i="78"/>
  <c r="AJ5" i="78" s="1"/>
  <c r="AI6" i="78"/>
  <c r="AJ6" i="78" s="1"/>
  <c r="AI7" i="78"/>
  <c r="AJ7" i="78" s="1"/>
  <c r="AI8" i="78"/>
  <c r="AI9" i="78"/>
  <c r="AI10" i="78"/>
  <c r="AJ10" i="78" s="1"/>
  <c r="AI11" i="78"/>
  <c r="AJ11" i="78" s="1"/>
  <c r="AI12" i="78"/>
  <c r="AJ12" i="78" s="1"/>
  <c r="AI13" i="78"/>
  <c r="AJ13" i="78" s="1"/>
  <c r="AI14" i="78"/>
  <c r="AJ14" i="78" s="1"/>
  <c r="AI15" i="78"/>
  <c r="AJ15" i="78" s="1"/>
  <c r="AI16" i="78"/>
  <c r="AI17" i="78"/>
  <c r="AI18" i="78"/>
  <c r="AJ18" i="78" s="1"/>
  <c r="AI19" i="78"/>
  <c r="AJ19" i="78" s="1"/>
  <c r="AI20" i="78"/>
  <c r="AJ20" i="78" s="1"/>
  <c r="AI21" i="78"/>
  <c r="AI22" i="78"/>
  <c r="AI23" i="78"/>
  <c r="AJ23" i="78" s="1"/>
  <c r="AH3" i="78"/>
  <c r="AH4" i="78"/>
  <c r="AH5" i="78"/>
  <c r="AH6" i="78"/>
  <c r="AH7" i="78"/>
  <c r="AH8" i="78"/>
  <c r="AH9" i="78"/>
  <c r="AH10" i="78"/>
  <c r="AH11" i="78"/>
  <c r="AH12" i="78"/>
  <c r="AH13" i="78"/>
  <c r="AH14" i="78"/>
  <c r="AH15" i="78"/>
  <c r="AH16" i="78"/>
  <c r="AH17" i="78"/>
  <c r="AH18" i="78"/>
  <c r="AH19" i="78"/>
  <c r="AH20" i="78"/>
  <c r="AH21" i="78"/>
  <c r="AH22" i="78"/>
  <c r="AH23" i="78"/>
  <c r="AH2" i="78"/>
  <c r="AN3" i="78"/>
  <c r="AN4" i="78"/>
  <c r="AN5" i="78"/>
  <c r="AN6" i="78"/>
  <c r="AN7" i="78"/>
  <c r="AN8" i="78"/>
  <c r="AN9" i="78"/>
  <c r="AN10" i="78"/>
  <c r="AN11" i="78"/>
  <c r="AN12" i="78"/>
  <c r="AN13" i="78"/>
  <c r="AN14" i="78"/>
  <c r="AN15" i="78"/>
  <c r="AN16" i="78"/>
  <c r="AN17" i="78"/>
  <c r="AN18" i="78"/>
  <c r="AN19" i="78"/>
  <c r="AN20" i="78"/>
  <c r="AN21" i="78"/>
  <c r="AN22" i="78"/>
  <c r="AN23" i="78"/>
  <c r="AN2" i="78"/>
  <c r="AJ22" i="78"/>
  <c r="AJ21" i="78"/>
  <c r="AJ17" i="78"/>
  <c r="AJ16" i="78"/>
  <c r="AJ9" i="78"/>
  <c r="AJ8" i="78"/>
  <c r="AJ3" i="78"/>
  <c r="BQ2" i="78"/>
  <c r="BR3" i="78" s="1"/>
  <c r="BS3" i="78" s="1"/>
  <c r="AA2" i="78"/>
  <c r="AO3" i="77"/>
  <c r="AO4" i="77"/>
  <c r="AO5" i="77"/>
  <c r="AO6" i="77"/>
  <c r="AO7" i="77"/>
  <c r="AO8" i="77"/>
  <c r="AO9" i="77"/>
  <c r="AO10" i="77"/>
  <c r="AO11" i="77"/>
  <c r="AO12" i="77"/>
  <c r="AO13" i="77"/>
  <c r="AO14" i="77"/>
  <c r="AO15" i="77"/>
  <c r="AO16" i="77"/>
  <c r="AO17" i="77"/>
  <c r="AO18" i="77"/>
  <c r="AO19" i="77"/>
  <c r="AO20" i="77"/>
  <c r="AO21" i="77"/>
  <c r="AO22" i="77"/>
  <c r="AO23" i="77"/>
  <c r="AO2" i="77"/>
  <c r="AI3" i="77"/>
  <c r="AI4" i="77"/>
  <c r="AJ4" i="77" s="1"/>
  <c r="AI5" i="77"/>
  <c r="AI6" i="77"/>
  <c r="AI7" i="77"/>
  <c r="AI8" i="77"/>
  <c r="AJ8" i="77" s="1"/>
  <c r="AI9" i="77"/>
  <c r="AJ9" i="77" s="1"/>
  <c r="AI10" i="77"/>
  <c r="AJ10" i="77" s="1"/>
  <c r="AI11" i="77"/>
  <c r="AI12" i="77"/>
  <c r="AJ12" i="77" s="1"/>
  <c r="AI13" i="77"/>
  <c r="AI14" i="77"/>
  <c r="AI15" i="77"/>
  <c r="AI16" i="77"/>
  <c r="AI17" i="77"/>
  <c r="AJ17" i="77" s="1"/>
  <c r="AI18" i="77"/>
  <c r="AJ18" i="77" s="1"/>
  <c r="AI19" i="77"/>
  <c r="AI20" i="77"/>
  <c r="AJ20" i="77" s="1"/>
  <c r="AI21" i="77"/>
  <c r="AJ21" i="77" s="1"/>
  <c r="AI22" i="77"/>
  <c r="AI23" i="77"/>
  <c r="AI2" i="77"/>
  <c r="AJ2" i="77" s="1"/>
  <c r="AH3" i="77"/>
  <c r="AH4" i="77"/>
  <c r="AH5" i="77"/>
  <c r="AH6" i="77"/>
  <c r="AH7" i="77"/>
  <c r="AH8" i="77"/>
  <c r="AH9" i="77"/>
  <c r="AH10" i="77"/>
  <c r="AH11" i="77"/>
  <c r="AH12" i="77"/>
  <c r="AH13" i="77"/>
  <c r="AH14" i="77"/>
  <c r="AH15" i="77"/>
  <c r="AH16" i="77"/>
  <c r="AH17" i="77"/>
  <c r="AH18" i="77"/>
  <c r="AH19" i="77"/>
  <c r="AH20" i="77"/>
  <c r="AH21" i="77"/>
  <c r="AH22" i="77"/>
  <c r="AH23" i="77"/>
  <c r="AH2" i="77"/>
  <c r="AN2" i="77"/>
  <c r="AN3" i="77"/>
  <c r="AN4" i="77"/>
  <c r="AN5" i="77"/>
  <c r="AN6" i="77"/>
  <c r="AN7" i="77"/>
  <c r="AN8" i="77"/>
  <c r="AN9" i="77"/>
  <c r="AN10" i="77"/>
  <c r="AN11" i="77"/>
  <c r="AN12" i="77"/>
  <c r="AN13" i="77"/>
  <c r="AN14" i="77"/>
  <c r="AN15" i="77"/>
  <c r="AN16" i="77"/>
  <c r="AN17" i="77"/>
  <c r="AN18" i="77"/>
  <c r="AN19" i="77"/>
  <c r="AN20" i="77"/>
  <c r="AN21" i="77"/>
  <c r="AN22" i="77"/>
  <c r="AN23" i="77"/>
  <c r="AJ23" i="77"/>
  <c r="AJ22" i="77"/>
  <c r="AJ19" i="77"/>
  <c r="AJ16" i="77"/>
  <c r="AJ15" i="77"/>
  <c r="AJ14" i="77"/>
  <c r="AJ13" i="77"/>
  <c r="AJ11" i="77"/>
  <c r="AJ7" i="77"/>
  <c r="AJ6" i="77"/>
  <c r="AJ5" i="77"/>
  <c r="AJ3" i="77"/>
  <c r="BQ2" i="77"/>
  <c r="BR3" i="77" s="1"/>
  <c r="BS3" i="77" s="1"/>
  <c r="AA2" i="77"/>
  <c r="AO3" i="76"/>
  <c r="AO4" i="76"/>
  <c r="AO5" i="76"/>
  <c r="AO6" i="76"/>
  <c r="AO7" i="76"/>
  <c r="AO8" i="76"/>
  <c r="AO9" i="76"/>
  <c r="AO10" i="76"/>
  <c r="AO11" i="76"/>
  <c r="AO12" i="76"/>
  <c r="AO13" i="76"/>
  <c r="AO14" i="76"/>
  <c r="AO15" i="76"/>
  <c r="AO16" i="76"/>
  <c r="AO17" i="76"/>
  <c r="AO18" i="76"/>
  <c r="AO19" i="76"/>
  <c r="AO20" i="76"/>
  <c r="AO21" i="76"/>
  <c r="AO22" i="76"/>
  <c r="AO23" i="76"/>
  <c r="AO2" i="76"/>
  <c r="AI3" i="76"/>
  <c r="AI4" i="76"/>
  <c r="AI5" i="76"/>
  <c r="AI6" i="76"/>
  <c r="AI7" i="76"/>
  <c r="AI8" i="76"/>
  <c r="AI9" i="76"/>
  <c r="AI10" i="76"/>
  <c r="AI11" i="76"/>
  <c r="AI12" i="76"/>
  <c r="AI13" i="76"/>
  <c r="AI14" i="76"/>
  <c r="AI15" i="76"/>
  <c r="AI16" i="76"/>
  <c r="AI17" i="76"/>
  <c r="AI18" i="76"/>
  <c r="AI19" i="76"/>
  <c r="AI20" i="76"/>
  <c r="AI21" i="76"/>
  <c r="AI22" i="76"/>
  <c r="AI23" i="76"/>
  <c r="AI2" i="76"/>
  <c r="AH3" i="76"/>
  <c r="AH4" i="76"/>
  <c r="AH5" i="76"/>
  <c r="AH6" i="76"/>
  <c r="AH7" i="76"/>
  <c r="AH8" i="76"/>
  <c r="AH9" i="76"/>
  <c r="AH10" i="76"/>
  <c r="AH11" i="76"/>
  <c r="AH12" i="76"/>
  <c r="AH13" i="76"/>
  <c r="AH14" i="76"/>
  <c r="AH15" i="76"/>
  <c r="AH16" i="76"/>
  <c r="AH17" i="76"/>
  <c r="AH18" i="76"/>
  <c r="AH19" i="76"/>
  <c r="AH20" i="76"/>
  <c r="AH21" i="76"/>
  <c r="AH22" i="76"/>
  <c r="AH23" i="76"/>
  <c r="AH2" i="76"/>
  <c r="AN3" i="76"/>
  <c r="AN4" i="76"/>
  <c r="AN5" i="76"/>
  <c r="AN6" i="76"/>
  <c r="AN7" i="76"/>
  <c r="AN8" i="76"/>
  <c r="AN9" i="76"/>
  <c r="AN10" i="76"/>
  <c r="AN11" i="76"/>
  <c r="AN12" i="76"/>
  <c r="AN13" i="76"/>
  <c r="AN14" i="76"/>
  <c r="AN15" i="76"/>
  <c r="AN16" i="76"/>
  <c r="AN17" i="76"/>
  <c r="AN18" i="76"/>
  <c r="AN19" i="76"/>
  <c r="AN20" i="76"/>
  <c r="AN21" i="76"/>
  <c r="AN22" i="76"/>
  <c r="AN23" i="76"/>
  <c r="AN2" i="76"/>
  <c r="BU2" i="79" l="1"/>
  <c r="BX2" i="79" s="1"/>
  <c r="BH2" i="79" s="1"/>
  <c r="BT2" i="79"/>
  <c r="BU3" i="77"/>
  <c r="BX3" i="77" s="1"/>
  <c r="BY3" i="77" s="1"/>
  <c r="BH3" i="77" s="1"/>
  <c r="BT3" i="77"/>
  <c r="BU3" i="78"/>
  <c r="BX3" i="78" s="1"/>
  <c r="BY3" i="78" s="1"/>
  <c r="BH3" i="78" s="1"/>
  <c r="BT3" i="78"/>
  <c r="BR13" i="84"/>
  <c r="BS13" i="84" s="1"/>
  <c r="BU13" i="84" s="1"/>
  <c r="BQ13" i="84"/>
  <c r="BR13" i="86"/>
  <c r="BS13" i="86" s="1"/>
  <c r="BU13" i="86" s="1"/>
  <c r="BQ13" i="86"/>
  <c r="BQ13" i="85"/>
  <c r="BR13" i="85"/>
  <c r="BS13" i="85" s="1"/>
  <c r="BU13" i="85" s="1"/>
  <c r="BR4" i="83"/>
  <c r="BS4" i="83" s="1"/>
  <c r="BQ4" i="83"/>
  <c r="BR2" i="83"/>
  <c r="BS2" i="83" s="1"/>
  <c r="BR3" i="83"/>
  <c r="BS3" i="83" s="1"/>
  <c r="BU3" i="83" s="1"/>
  <c r="BY3" i="83" s="1"/>
  <c r="BH3" i="83" s="1"/>
  <c r="BQ4" i="82"/>
  <c r="BR4" i="82"/>
  <c r="BS4" i="82" s="1"/>
  <c r="BR3" i="82"/>
  <c r="BS3" i="82" s="1"/>
  <c r="BR2" i="82"/>
  <c r="BS2" i="82" s="1"/>
  <c r="BR4" i="80"/>
  <c r="BS4" i="80" s="1"/>
  <c r="BT4" i="80" s="1"/>
  <c r="BQ4" i="80"/>
  <c r="BR2" i="80"/>
  <c r="BS2" i="80" s="1"/>
  <c r="BT2" i="80" s="1"/>
  <c r="BR3" i="80"/>
  <c r="BS3" i="80" s="1"/>
  <c r="BT3" i="80" s="1"/>
  <c r="CA2" i="79"/>
  <c r="BD2" i="79" s="1"/>
  <c r="BQ3" i="79"/>
  <c r="BR3" i="79"/>
  <c r="BS3" i="79" s="1"/>
  <c r="BQ3" i="78"/>
  <c r="BR2" i="78"/>
  <c r="BS2" i="78" s="1"/>
  <c r="CA3" i="77"/>
  <c r="BQ3" i="77"/>
  <c r="BR2" i="77"/>
  <c r="BS2" i="77" s="1"/>
  <c r="BC2" i="79" l="1"/>
  <c r="BU3" i="82"/>
  <c r="BX3" i="82" s="1"/>
  <c r="BH3" i="82" s="1"/>
  <c r="BT3" i="82"/>
  <c r="BU3" i="79"/>
  <c r="BX3" i="79" s="1"/>
  <c r="BY3" i="79" s="1"/>
  <c r="BH3" i="79" s="1"/>
  <c r="BT3" i="79"/>
  <c r="BU2" i="82"/>
  <c r="BX2" i="82" s="1"/>
  <c r="BH2" i="82" s="1"/>
  <c r="BT2" i="82"/>
  <c r="BU4" i="82"/>
  <c r="BX4" i="82" s="1"/>
  <c r="BY4" i="82" s="1"/>
  <c r="BH4" i="82" s="1"/>
  <c r="BT4" i="82"/>
  <c r="BU2" i="77"/>
  <c r="BX2" i="77" s="1"/>
  <c r="BT2" i="77"/>
  <c r="BU2" i="78"/>
  <c r="BX2" i="78" s="1"/>
  <c r="BH2" i="78" s="1"/>
  <c r="BT2" i="78"/>
  <c r="CA3" i="79"/>
  <c r="CA3" i="78"/>
  <c r="BC3" i="78" s="1"/>
  <c r="CA2" i="82"/>
  <c r="BD2" i="82" s="1"/>
  <c r="BH2" i="83"/>
  <c r="BU2" i="83"/>
  <c r="BH2" i="77"/>
  <c r="BQ14" i="84"/>
  <c r="BR14" i="84"/>
  <c r="BS14" i="84" s="1"/>
  <c r="BU14" i="84" s="1"/>
  <c r="BY4" i="83"/>
  <c r="BH4" i="83" s="1"/>
  <c r="BU4" i="83"/>
  <c r="BQ14" i="86"/>
  <c r="BR14" i="86"/>
  <c r="BS14" i="86" s="1"/>
  <c r="BU14" i="86" s="1"/>
  <c r="BR14" i="85"/>
  <c r="BS14" i="85" s="1"/>
  <c r="BU14" i="85" s="1"/>
  <c r="BQ14" i="85"/>
  <c r="CA3" i="83"/>
  <c r="BR5" i="83"/>
  <c r="BS5" i="83" s="1"/>
  <c r="BU5" i="83" s="1"/>
  <c r="BQ5" i="83"/>
  <c r="CA4" i="83"/>
  <c r="CA2" i="83"/>
  <c r="BR5" i="82"/>
  <c r="BS5" i="82" s="1"/>
  <c r="BT5" i="82" s="1"/>
  <c r="BQ5" i="82"/>
  <c r="CA4" i="82"/>
  <c r="BU3" i="80"/>
  <c r="BX3" i="80" s="1"/>
  <c r="BY3" i="80" s="1"/>
  <c r="BH3" i="80" s="1"/>
  <c r="BU2" i="80"/>
  <c r="BX2" i="80" s="1"/>
  <c r="BH2" i="80" s="1"/>
  <c r="BQ5" i="80"/>
  <c r="BR5" i="80"/>
  <c r="BS5" i="80" s="1"/>
  <c r="BT5" i="80" s="1"/>
  <c r="BU4" i="80"/>
  <c r="BX4" i="80" s="1"/>
  <c r="BY4" i="80" s="1"/>
  <c r="BH4" i="80" s="1"/>
  <c r="BR4" i="79"/>
  <c r="BS4" i="79" s="1"/>
  <c r="BT4" i="79" s="1"/>
  <c r="BQ4" i="79"/>
  <c r="BR4" i="78"/>
  <c r="BS4" i="78" s="1"/>
  <c r="BT4" i="78" s="1"/>
  <c r="BQ4" i="78"/>
  <c r="BR4" i="77"/>
  <c r="BS4" i="77" s="1"/>
  <c r="BT4" i="77" s="1"/>
  <c r="BQ4" i="77"/>
  <c r="BD3" i="77"/>
  <c r="BC3" i="77"/>
  <c r="CA2" i="77"/>
  <c r="BD3" i="78" l="1"/>
  <c r="BC3" i="79"/>
  <c r="BD3" i="79"/>
  <c r="CA3" i="82"/>
  <c r="CA2" i="78"/>
  <c r="BD2" i="78" s="1"/>
  <c r="BQ15" i="84"/>
  <c r="BR15" i="84"/>
  <c r="BS15" i="84" s="1"/>
  <c r="BU15" i="84" s="1"/>
  <c r="BD4" i="83"/>
  <c r="BC4" i="83"/>
  <c r="BC2" i="82"/>
  <c r="BD2" i="83"/>
  <c r="BC2" i="83"/>
  <c r="BC3" i="83"/>
  <c r="BD3" i="83"/>
  <c r="BQ15" i="86"/>
  <c r="BR15" i="86"/>
  <c r="BS15" i="86" s="1"/>
  <c r="BU15" i="86" s="1"/>
  <c r="BQ15" i="85"/>
  <c r="BR15" i="85"/>
  <c r="BS15" i="85" s="1"/>
  <c r="BU15" i="85" s="1"/>
  <c r="BR6" i="83"/>
  <c r="BS6" i="83" s="1"/>
  <c r="BU6" i="83" s="1"/>
  <c r="BQ6" i="83"/>
  <c r="BY5" i="83"/>
  <c r="BH5" i="83" s="1"/>
  <c r="BD4" i="82"/>
  <c r="BC4" i="82"/>
  <c r="BQ6" i="82"/>
  <c r="BR6" i="82"/>
  <c r="BS6" i="82" s="1"/>
  <c r="BT6" i="82" s="1"/>
  <c r="BU5" i="82"/>
  <c r="BX5" i="82" s="1"/>
  <c r="BY5" i="82" s="1"/>
  <c r="BH5" i="82" s="1"/>
  <c r="CA4" i="80"/>
  <c r="BU5" i="80"/>
  <c r="BX5" i="80" s="1"/>
  <c r="BY5" i="80" s="1"/>
  <c r="BH5" i="80" s="1"/>
  <c r="BD4" i="80"/>
  <c r="BC4" i="80"/>
  <c r="BQ6" i="80"/>
  <c r="BR6" i="80"/>
  <c r="BS6" i="80" s="1"/>
  <c r="BT6" i="80" s="1"/>
  <c r="CA2" i="80"/>
  <c r="CA3" i="80"/>
  <c r="BR5" i="79"/>
  <c r="BS5" i="79" s="1"/>
  <c r="BT5" i="79" s="1"/>
  <c r="BQ5" i="79"/>
  <c r="BU4" i="79"/>
  <c r="BX4" i="79" s="1"/>
  <c r="BY4" i="79" s="1"/>
  <c r="BH4" i="79" s="1"/>
  <c r="BU4" i="78"/>
  <c r="BX4" i="78" s="1"/>
  <c r="BR5" i="78"/>
  <c r="BS5" i="78" s="1"/>
  <c r="BT5" i="78" s="1"/>
  <c r="BQ5" i="78"/>
  <c r="BD2" i="77"/>
  <c r="BC2" i="77"/>
  <c r="BR5" i="77"/>
  <c r="BS5" i="77" s="1"/>
  <c r="BT5" i="77" s="1"/>
  <c r="BQ5" i="77"/>
  <c r="BU4" i="77"/>
  <c r="BX4" i="77" s="1"/>
  <c r="BC2" i="78" l="1"/>
  <c r="BC3" i="82"/>
  <c r="BD3" i="82"/>
  <c r="BY4" i="78"/>
  <c r="BH4" i="78" s="1"/>
  <c r="BY4" i="77"/>
  <c r="BH4" i="77" s="1"/>
  <c r="CA4" i="77"/>
  <c r="BQ16" i="84"/>
  <c r="BR16" i="84"/>
  <c r="BS16" i="84" s="1"/>
  <c r="BU16" i="84" s="1"/>
  <c r="BR16" i="86"/>
  <c r="BS16" i="86" s="1"/>
  <c r="BU16" i="86" s="1"/>
  <c r="BQ16" i="86"/>
  <c r="BR16" i="85"/>
  <c r="BS16" i="85" s="1"/>
  <c r="BU16" i="85" s="1"/>
  <c r="BQ16" i="85"/>
  <c r="CA5" i="83"/>
  <c r="BQ7" i="83"/>
  <c r="BR7" i="83"/>
  <c r="BS7" i="83" s="1"/>
  <c r="BU7" i="83" s="1"/>
  <c r="BY6" i="83"/>
  <c r="BH6" i="83" s="1"/>
  <c r="CA6" i="83"/>
  <c r="CA5" i="82"/>
  <c r="BD5" i="82" s="1"/>
  <c r="BU6" i="82"/>
  <c r="BX6" i="82" s="1"/>
  <c r="BY6" i="82" s="1"/>
  <c r="BH6" i="82" s="1"/>
  <c r="BQ7" i="82"/>
  <c r="BR7" i="82"/>
  <c r="BS7" i="82" s="1"/>
  <c r="BT7" i="82" s="1"/>
  <c r="BD3" i="80"/>
  <c r="BC3" i="80"/>
  <c r="BU6" i="80"/>
  <c r="BX6" i="80" s="1"/>
  <c r="BY6" i="80" s="1"/>
  <c r="BH6" i="80" s="1"/>
  <c r="BR7" i="80"/>
  <c r="BS7" i="80" s="1"/>
  <c r="BT7" i="80" s="1"/>
  <c r="BQ7" i="80"/>
  <c r="BD2" i="80"/>
  <c r="BC2" i="80"/>
  <c r="CA5" i="80"/>
  <c r="BQ6" i="79"/>
  <c r="BR6" i="79"/>
  <c r="BS6" i="79" s="1"/>
  <c r="BT6" i="79" s="1"/>
  <c r="CA4" i="79"/>
  <c r="BU5" i="79"/>
  <c r="BX5" i="79" s="1"/>
  <c r="BY5" i="79" s="1"/>
  <c r="BH5" i="79" s="1"/>
  <c r="BR6" i="78"/>
  <c r="BS6" i="78" s="1"/>
  <c r="BT6" i="78" s="1"/>
  <c r="BQ6" i="78"/>
  <c r="BU5" i="78"/>
  <c r="BX5" i="78" s="1"/>
  <c r="CA4" i="78"/>
  <c r="BR6" i="77"/>
  <c r="BS6" i="77" s="1"/>
  <c r="BT6" i="77" s="1"/>
  <c r="BQ6" i="77"/>
  <c r="BU5" i="77"/>
  <c r="BX5" i="77" s="1"/>
  <c r="BC5" i="82" l="1"/>
  <c r="BY5" i="77"/>
  <c r="CA5" i="77" s="1"/>
  <c r="BD5" i="83"/>
  <c r="BC5" i="83"/>
  <c r="BR17" i="84"/>
  <c r="BS17" i="84" s="1"/>
  <c r="BU17" i="84" s="1"/>
  <c r="BQ17" i="84"/>
  <c r="BC6" i="83"/>
  <c r="BD6" i="83"/>
  <c r="BY5" i="78"/>
  <c r="BH5" i="78" s="1"/>
  <c r="BR17" i="86"/>
  <c r="BS17" i="86" s="1"/>
  <c r="BU17" i="86" s="1"/>
  <c r="BQ17" i="86"/>
  <c r="BR17" i="85"/>
  <c r="BS17" i="85" s="1"/>
  <c r="BU17" i="85" s="1"/>
  <c r="BQ17" i="85"/>
  <c r="BY7" i="83"/>
  <c r="BH7" i="83" s="1"/>
  <c r="CA7" i="83"/>
  <c r="BQ8" i="83"/>
  <c r="BR8" i="83"/>
  <c r="BS8" i="83" s="1"/>
  <c r="BU8" i="83" s="1"/>
  <c r="CA6" i="82"/>
  <c r="BC6" i="82" s="1"/>
  <c r="BU7" i="82"/>
  <c r="BX7" i="82" s="1"/>
  <c r="BY7" i="82" s="1"/>
  <c r="BH7" i="82" s="1"/>
  <c r="BD6" i="82"/>
  <c r="BR8" i="82"/>
  <c r="BS8" i="82" s="1"/>
  <c r="BT8" i="82" s="1"/>
  <c r="BQ8" i="82"/>
  <c r="BD5" i="80"/>
  <c r="BC5" i="80"/>
  <c r="BQ8" i="80"/>
  <c r="BR8" i="80"/>
  <c r="BS8" i="80" s="1"/>
  <c r="BT8" i="80" s="1"/>
  <c r="BU7" i="80"/>
  <c r="BX7" i="80" s="1"/>
  <c r="BY7" i="80" s="1"/>
  <c r="BH7" i="80" s="1"/>
  <c r="CA6" i="80"/>
  <c r="BR7" i="79"/>
  <c r="BS7" i="79" s="1"/>
  <c r="BT7" i="79" s="1"/>
  <c r="BQ7" i="79"/>
  <c r="CA5" i="79"/>
  <c r="BD4" i="79"/>
  <c r="BC4" i="79"/>
  <c r="BU6" i="79"/>
  <c r="BX6" i="79" s="1"/>
  <c r="BY6" i="79" s="1"/>
  <c r="BH6" i="79" s="1"/>
  <c r="BU6" i="78"/>
  <c r="BX6" i="78" s="1"/>
  <c r="BC4" i="78"/>
  <c r="BD4" i="78"/>
  <c r="CA5" i="78"/>
  <c r="BR7" i="78"/>
  <c r="BS7" i="78" s="1"/>
  <c r="BT7" i="78" s="1"/>
  <c r="BQ7" i="78"/>
  <c r="BD4" i="77"/>
  <c r="BC4" i="77"/>
  <c r="BD5" i="77"/>
  <c r="BC5" i="77"/>
  <c r="BR7" i="77"/>
  <c r="BS7" i="77" s="1"/>
  <c r="BT7" i="77" s="1"/>
  <c r="BQ7" i="77"/>
  <c r="BU6" i="77"/>
  <c r="BX6" i="77" s="1"/>
  <c r="BQ18" i="84" l="1"/>
  <c r="BR18" i="84"/>
  <c r="BS18" i="84" s="1"/>
  <c r="BU18" i="84" s="1"/>
  <c r="BY6" i="77"/>
  <c r="BH6" i="77" s="1"/>
  <c r="BC7" i="83"/>
  <c r="BD7" i="83"/>
  <c r="CA6" i="77"/>
  <c r="BD6" i="77" s="1"/>
  <c r="BH6" i="78"/>
  <c r="BY6" i="78"/>
  <c r="CA6" i="78" s="1"/>
  <c r="BH5" i="77"/>
  <c r="BR18" i="86"/>
  <c r="BS18" i="86" s="1"/>
  <c r="BU18" i="86" s="1"/>
  <c r="BQ18" i="86"/>
  <c r="BR18" i="85"/>
  <c r="BS18" i="85" s="1"/>
  <c r="BU18" i="85" s="1"/>
  <c r="BQ18" i="85"/>
  <c r="BY8" i="83"/>
  <c r="BH8" i="83" s="1"/>
  <c r="CA8" i="83"/>
  <c r="BQ9" i="83"/>
  <c r="BR9" i="83"/>
  <c r="BS9" i="83" s="1"/>
  <c r="BU9" i="83" s="1"/>
  <c r="BR9" i="82"/>
  <c r="BS9" i="82" s="1"/>
  <c r="BT9" i="82" s="1"/>
  <c r="BQ9" i="82"/>
  <c r="BU8" i="82"/>
  <c r="BX8" i="82" s="1"/>
  <c r="BY8" i="82" s="1"/>
  <c r="BH8" i="82" s="1"/>
  <c r="CA7" i="82"/>
  <c r="BD6" i="80"/>
  <c r="BC6" i="80"/>
  <c r="CA7" i="80"/>
  <c r="BU8" i="80"/>
  <c r="BX8" i="80" s="1"/>
  <c r="BY8" i="80" s="1"/>
  <c r="BH8" i="80" s="1"/>
  <c r="BQ9" i="80"/>
  <c r="BR9" i="80"/>
  <c r="BS9" i="80" s="1"/>
  <c r="BT9" i="80" s="1"/>
  <c r="BU7" i="79"/>
  <c r="BX7" i="79" s="1"/>
  <c r="BY7" i="79" s="1"/>
  <c r="BH7" i="79" s="1"/>
  <c r="CA6" i="79"/>
  <c r="BD5" i="79"/>
  <c r="BC5" i="79"/>
  <c r="BR8" i="79"/>
  <c r="BS8" i="79" s="1"/>
  <c r="BT8" i="79" s="1"/>
  <c r="BQ8" i="79"/>
  <c r="BR8" i="78"/>
  <c r="BS8" i="78" s="1"/>
  <c r="BT8" i="78" s="1"/>
  <c r="BQ8" i="78"/>
  <c r="BU7" i="78"/>
  <c r="BX7" i="78" s="1"/>
  <c r="BD5" i="78"/>
  <c r="BC5" i="78"/>
  <c r="BU7" i="77"/>
  <c r="BX7" i="77" s="1"/>
  <c r="BR8" i="77"/>
  <c r="BS8" i="77" s="1"/>
  <c r="BT8" i="77" s="1"/>
  <c r="BQ8" i="77"/>
  <c r="BC6" i="77" l="1"/>
  <c r="BY7" i="78"/>
  <c r="BH7" i="78" s="1"/>
  <c r="BD8" i="83"/>
  <c r="BC8" i="83"/>
  <c r="BY7" i="77"/>
  <c r="CA7" i="77" s="1"/>
  <c r="BR19" i="84"/>
  <c r="BS19" i="84" s="1"/>
  <c r="BU19" i="84" s="1"/>
  <c r="BQ19" i="84"/>
  <c r="BR19" i="86"/>
  <c r="BS19" i="86" s="1"/>
  <c r="BU19" i="86" s="1"/>
  <c r="BQ19" i="86"/>
  <c r="BR19" i="85"/>
  <c r="BS19" i="85" s="1"/>
  <c r="BU19" i="85" s="1"/>
  <c r="BQ19" i="85"/>
  <c r="BQ10" i="83"/>
  <c r="BR10" i="83"/>
  <c r="BS10" i="83" s="1"/>
  <c r="BU10" i="83" s="1"/>
  <c r="BY9" i="83"/>
  <c r="BH9" i="83" s="1"/>
  <c r="CA8" i="82"/>
  <c r="BD8" i="82" s="1"/>
  <c r="BU9" i="82"/>
  <c r="BX9" i="82" s="1"/>
  <c r="BY9" i="82" s="1"/>
  <c r="BH9" i="82" s="1"/>
  <c r="BD7" i="82"/>
  <c r="BC7" i="82"/>
  <c r="BR10" i="82"/>
  <c r="BS10" i="82" s="1"/>
  <c r="BT10" i="82" s="1"/>
  <c r="BQ10" i="82"/>
  <c r="BU9" i="80"/>
  <c r="BX9" i="80" s="1"/>
  <c r="BY9" i="80" s="1"/>
  <c r="BH9" i="80" s="1"/>
  <c r="BQ10" i="80"/>
  <c r="BR10" i="80"/>
  <c r="BS10" i="80" s="1"/>
  <c r="BT10" i="80" s="1"/>
  <c r="CA8" i="80"/>
  <c r="BD7" i="80"/>
  <c r="BC7" i="80"/>
  <c r="BQ9" i="79"/>
  <c r="BR9" i="79"/>
  <c r="BS9" i="79" s="1"/>
  <c r="BT9" i="79" s="1"/>
  <c r="BU8" i="79"/>
  <c r="BX8" i="79" s="1"/>
  <c r="BY8" i="79" s="1"/>
  <c r="BH8" i="79" s="1"/>
  <c r="BD6" i="79"/>
  <c r="BC6" i="79"/>
  <c r="CA7" i="79"/>
  <c r="BC6" i="78"/>
  <c r="BD6" i="78"/>
  <c r="CA7" i="78"/>
  <c r="BR9" i="78"/>
  <c r="BS9" i="78" s="1"/>
  <c r="BT9" i="78" s="1"/>
  <c r="BQ9" i="78"/>
  <c r="BU8" i="78"/>
  <c r="BX8" i="78" s="1"/>
  <c r="BR9" i="77"/>
  <c r="BS9" i="77" s="1"/>
  <c r="BT9" i="77" s="1"/>
  <c r="BQ9" i="77"/>
  <c r="BU8" i="77"/>
  <c r="BX8" i="77" s="1"/>
  <c r="BC7" i="77" l="1"/>
  <c r="BD7" i="77"/>
  <c r="BH7" i="77"/>
  <c r="BY8" i="78"/>
  <c r="CA8" i="78" s="1"/>
  <c r="BY8" i="77"/>
  <c r="CA8" i="77" s="1"/>
  <c r="BD8" i="77" s="1"/>
  <c r="BR20" i="84"/>
  <c r="BS20" i="84" s="1"/>
  <c r="BU20" i="84" s="1"/>
  <c r="BQ20" i="84"/>
  <c r="BR20" i="86"/>
  <c r="BS20" i="86" s="1"/>
  <c r="BU20" i="86" s="1"/>
  <c r="BQ20" i="86"/>
  <c r="BR20" i="85"/>
  <c r="BS20" i="85" s="1"/>
  <c r="BU20" i="85" s="1"/>
  <c r="BQ20" i="85"/>
  <c r="CA9" i="83"/>
  <c r="BY10" i="83"/>
  <c r="BH10" i="83" s="1"/>
  <c r="CA10" i="83"/>
  <c r="BQ11" i="83"/>
  <c r="BR11" i="83"/>
  <c r="BS11" i="83" s="1"/>
  <c r="BU11" i="83" s="1"/>
  <c r="BC8" i="82"/>
  <c r="BQ11" i="82"/>
  <c r="BR11" i="82"/>
  <c r="BS11" i="82" s="1"/>
  <c r="BT11" i="82" s="1"/>
  <c r="BU10" i="82"/>
  <c r="BX10" i="82" s="1"/>
  <c r="BY10" i="82" s="1"/>
  <c r="BH10" i="82" s="1"/>
  <c r="CA10" i="82"/>
  <c r="CA9" i="82"/>
  <c r="BR11" i="80"/>
  <c r="BS11" i="80" s="1"/>
  <c r="BT11" i="80" s="1"/>
  <c r="BQ11" i="80"/>
  <c r="CA9" i="80"/>
  <c r="BD8" i="80"/>
  <c r="BC8" i="80"/>
  <c r="BU10" i="80"/>
  <c r="BX10" i="80" s="1"/>
  <c r="BY10" i="80" s="1"/>
  <c r="BH10" i="80" s="1"/>
  <c r="CA8" i="79"/>
  <c r="BC8" i="79" s="1"/>
  <c r="BD7" i="79"/>
  <c r="BC7" i="79"/>
  <c r="BU9" i="79"/>
  <c r="BX9" i="79" s="1"/>
  <c r="BY9" i="79" s="1"/>
  <c r="BH9" i="79" s="1"/>
  <c r="BQ10" i="79"/>
  <c r="BR10" i="79"/>
  <c r="BS10" i="79" s="1"/>
  <c r="BT10" i="79" s="1"/>
  <c r="BU9" i="78"/>
  <c r="BX9" i="78" s="1"/>
  <c r="BD7" i="78"/>
  <c r="BC7" i="78"/>
  <c r="BR10" i="78"/>
  <c r="BS10" i="78" s="1"/>
  <c r="BT10" i="78" s="1"/>
  <c r="BQ10" i="78"/>
  <c r="BR10" i="77"/>
  <c r="BS10" i="77" s="1"/>
  <c r="BT10" i="77" s="1"/>
  <c r="BQ10" i="77"/>
  <c r="BU9" i="77"/>
  <c r="BX9" i="77" s="1"/>
  <c r="BH8" i="78" l="1"/>
  <c r="BC8" i="78"/>
  <c r="BD8" i="78"/>
  <c r="BH8" i="77"/>
  <c r="BH9" i="77"/>
  <c r="BY9" i="77"/>
  <c r="CA9" i="77" s="1"/>
  <c r="BY9" i="78"/>
  <c r="CA9" i="78" s="1"/>
  <c r="BC8" i="77"/>
  <c r="BC10" i="83"/>
  <c r="BD10" i="83"/>
  <c r="BR21" i="84"/>
  <c r="BS21" i="84" s="1"/>
  <c r="BU21" i="84" s="1"/>
  <c r="BQ21" i="84"/>
  <c r="BD9" i="83"/>
  <c r="BC9" i="83"/>
  <c r="BR21" i="86"/>
  <c r="BS21" i="86" s="1"/>
  <c r="BU21" i="86" s="1"/>
  <c r="BQ21" i="86"/>
  <c r="BQ21" i="85"/>
  <c r="BR21" i="85"/>
  <c r="BS21" i="85" s="1"/>
  <c r="BU21" i="85" s="1"/>
  <c r="BY11" i="83"/>
  <c r="BH11" i="83" s="1"/>
  <c r="BQ12" i="83"/>
  <c r="BR12" i="83"/>
  <c r="BS12" i="83" s="1"/>
  <c r="BU12" i="83" s="1"/>
  <c r="BD10" i="82"/>
  <c r="BC10" i="82"/>
  <c r="BR12" i="82"/>
  <c r="BS12" i="82" s="1"/>
  <c r="BT12" i="82" s="1"/>
  <c r="BQ12" i="82"/>
  <c r="BD9" i="82"/>
  <c r="BC9" i="82"/>
  <c r="BU11" i="82"/>
  <c r="BX11" i="82" s="1"/>
  <c r="BY11" i="82" s="1"/>
  <c r="BH11" i="82" s="1"/>
  <c r="BD9" i="80"/>
  <c r="BC9" i="80"/>
  <c r="BQ12" i="80"/>
  <c r="BR12" i="80"/>
  <c r="BS12" i="80" s="1"/>
  <c r="BT12" i="80" s="1"/>
  <c r="BU11" i="80"/>
  <c r="BX11" i="80" s="1"/>
  <c r="BY11" i="80" s="1"/>
  <c r="BH11" i="80" s="1"/>
  <c r="CA10" i="80"/>
  <c r="BD8" i="79"/>
  <c r="CA9" i="79"/>
  <c r="BD9" i="79" s="1"/>
  <c r="BU10" i="79"/>
  <c r="BX10" i="79" s="1"/>
  <c r="BY10" i="79" s="1"/>
  <c r="BH10" i="79" s="1"/>
  <c r="BR11" i="79"/>
  <c r="BS11" i="79" s="1"/>
  <c r="BT11" i="79" s="1"/>
  <c r="BQ11" i="79"/>
  <c r="BR11" i="78"/>
  <c r="BS11" i="78" s="1"/>
  <c r="BT11" i="78" s="1"/>
  <c r="BQ11" i="78"/>
  <c r="BU10" i="78"/>
  <c r="BX10" i="78" s="1"/>
  <c r="BR11" i="77"/>
  <c r="BS11" i="77" s="1"/>
  <c r="BT11" i="77" s="1"/>
  <c r="BQ11" i="77"/>
  <c r="BU10" i="77"/>
  <c r="BX10" i="77" s="1"/>
  <c r="BD9" i="77" l="1"/>
  <c r="BC9" i="77"/>
  <c r="BY10" i="77"/>
  <c r="BH10" i="77" s="1"/>
  <c r="BH9" i="78"/>
  <c r="CA11" i="80"/>
  <c r="BD11" i="80" s="1"/>
  <c r="BR22" i="84"/>
  <c r="BS22" i="84" s="1"/>
  <c r="BU22" i="84" s="1"/>
  <c r="BQ22" i="84"/>
  <c r="BY10" i="78"/>
  <c r="BH10" i="78" s="1"/>
  <c r="BQ22" i="86"/>
  <c r="BR22" i="86"/>
  <c r="BS22" i="86" s="1"/>
  <c r="BU22" i="86" s="1"/>
  <c r="BR22" i="85"/>
  <c r="BS22" i="85" s="1"/>
  <c r="BU22" i="85" s="1"/>
  <c r="BQ22" i="85"/>
  <c r="CA11" i="83"/>
  <c r="BY12" i="83"/>
  <c r="BH12" i="83" s="1"/>
  <c r="CA12" i="83"/>
  <c r="BQ13" i="83"/>
  <c r="BR13" i="83"/>
  <c r="BS13" i="83" s="1"/>
  <c r="BU13" i="83" s="1"/>
  <c r="CA11" i="82"/>
  <c r="BR13" i="82"/>
  <c r="BS13" i="82" s="1"/>
  <c r="BT13" i="82" s="1"/>
  <c r="BQ13" i="82"/>
  <c r="BU12" i="82"/>
  <c r="BX12" i="82" s="1"/>
  <c r="BY12" i="82" s="1"/>
  <c r="BH12" i="82" s="1"/>
  <c r="BQ13" i="80"/>
  <c r="BR13" i="80"/>
  <c r="BS13" i="80" s="1"/>
  <c r="BT13" i="80" s="1"/>
  <c r="BU12" i="80"/>
  <c r="BX12" i="80" s="1"/>
  <c r="BY12" i="80" s="1"/>
  <c r="BH12" i="80" s="1"/>
  <c r="BD10" i="80"/>
  <c r="BC10" i="80"/>
  <c r="BC9" i="79"/>
  <c r="BR12" i="79"/>
  <c r="BS12" i="79" s="1"/>
  <c r="BT12" i="79" s="1"/>
  <c r="BQ12" i="79"/>
  <c r="BU11" i="79"/>
  <c r="BX11" i="79" s="1"/>
  <c r="BY11" i="79" s="1"/>
  <c r="BH11" i="79" s="1"/>
  <c r="CA10" i="79"/>
  <c r="BC9" i="78"/>
  <c r="BD9" i="78"/>
  <c r="BR12" i="78"/>
  <c r="BS12" i="78" s="1"/>
  <c r="BT12" i="78" s="1"/>
  <c r="BQ12" i="78"/>
  <c r="BU11" i="78"/>
  <c r="BX11" i="78" s="1"/>
  <c r="BR12" i="77"/>
  <c r="BS12" i="77" s="1"/>
  <c r="BT12" i="77" s="1"/>
  <c r="BQ12" i="77"/>
  <c r="BU11" i="77"/>
  <c r="BX11" i="77" s="1"/>
  <c r="BC11" i="83" l="1"/>
  <c r="BD11" i="83"/>
  <c r="BQ23" i="84"/>
  <c r="BR23" i="84"/>
  <c r="BS23" i="84" s="1"/>
  <c r="BU23" i="84" s="1"/>
  <c r="BY11" i="78"/>
  <c r="CA11" i="78" s="1"/>
  <c r="BC11" i="78" s="1"/>
  <c r="BY11" i="77"/>
  <c r="CA11" i="77" s="1"/>
  <c r="BC11" i="80"/>
  <c r="CA10" i="77"/>
  <c r="BD12" i="83"/>
  <c r="BC12" i="83"/>
  <c r="CA10" i="78"/>
  <c r="BQ23" i="86"/>
  <c r="BR23" i="86"/>
  <c r="BS23" i="86" s="1"/>
  <c r="BU23" i="86" s="1"/>
  <c r="BQ23" i="85"/>
  <c r="BR23" i="85"/>
  <c r="BS23" i="85" s="1"/>
  <c r="BU23" i="85" s="1"/>
  <c r="BR14" i="83"/>
  <c r="BS14" i="83" s="1"/>
  <c r="BU14" i="83" s="1"/>
  <c r="BQ14" i="83"/>
  <c r="BY13" i="83"/>
  <c r="BH13" i="83" s="1"/>
  <c r="BD11" i="82"/>
  <c r="BC11" i="82"/>
  <c r="CA12" i="82"/>
  <c r="BR14" i="82"/>
  <c r="BS14" i="82" s="1"/>
  <c r="BT14" i="82" s="1"/>
  <c r="BQ14" i="82"/>
  <c r="BU13" i="82"/>
  <c r="BX13" i="82" s="1"/>
  <c r="BY13" i="82" s="1"/>
  <c r="BH13" i="82" s="1"/>
  <c r="CA12" i="80"/>
  <c r="BC12" i="80" s="1"/>
  <c r="BU13" i="80"/>
  <c r="BX13" i="80" s="1"/>
  <c r="BY13" i="80" s="1"/>
  <c r="BH13" i="80" s="1"/>
  <c r="BQ14" i="80"/>
  <c r="BR14" i="80"/>
  <c r="BS14" i="80" s="1"/>
  <c r="BT14" i="80" s="1"/>
  <c r="BU12" i="79"/>
  <c r="BX12" i="79" s="1"/>
  <c r="BY12" i="79" s="1"/>
  <c r="BH12" i="79" s="1"/>
  <c r="BD10" i="79"/>
  <c r="BC10" i="79"/>
  <c r="CA11" i="79"/>
  <c r="BR13" i="79"/>
  <c r="BS13" i="79" s="1"/>
  <c r="BT13" i="79" s="1"/>
  <c r="BQ13" i="79"/>
  <c r="BU12" i="78"/>
  <c r="BX12" i="78" s="1"/>
  <c r="BR13" i="78"/>
  <c r="BS13" i="78" s="1"/>
  <c r="BT13" i="78" s="1"/>
  <c r="BQ13" i="78"/>
  <c r="BR13" i="77"/>
  <c r="BS13" i="77" s="1"/>
  <c r="BT13" i="77" s="1"/>
  <c r="BQ13" i="77"/>
  <c r="BU12" i="77"/>
  <c r="BX12" i="77" s="1"/>
  <c r="BD12" i="80" l="1"/>
  <c r="BC10" i="78"/>
  <c r="BD10" i="78"/>
  <c r="BH11" i="77"/>
  <c r="BH11" i="78"/>
  <c r="BC10" i="77"/>
  <c r="BD10" i="77"/>
  <c r="BY12" i="78"/>
  <c r="CA12" i="78" s="1"/>
  <c r="BD12" i="78" s="1"/>
  <c r="BY12" i="77"/>
  <c r="CA12" i="77" s="1"/>
  <c r="CA13" i="83"/>
  <c r="BY14" i="83"/>
  <c r="BH14" i="83" s="1"/>
  <c r="BR15" i="83"/>
  <c r="BS15" i="83" s="1"/>
  <c r="BU15" i="83" s="1"/>
  <c r="BQ15" i="83"/>
  <c r="CA13" i="82"/>
  <c r="BC13" i="82" s="1"/>
  <c r="BR15" i="82"/>
  <c r="BS15" i="82" s="1"/>
  <c r="BT15" i="82" s="1"/>
  <c r="BQ15" i="82"/>
  <c r="BU14" i="82"/>
  <c r="BX14" i="82" s="1"/>
  <c r="BY14" i="82" s="1"/>
  <c r="BH14" i="82" s="1"/>
  <c r="BD12" i="82"/>
  <c r="BC12" i="82"/>
  <c r="CA13" i="80"/>
  <c r="BD13" i="80" s="1"/>
  <c r="BU14" i="80"/>
  <c r="BX14" i="80" s="1"/>
  <c r="BY14" i="80" s="1"/>
  <c r="BH14" i="80" s="1"/>
  <c r="BQ15" i="80"/>
  <c r="BR15" i="80"/>
  <c r="BS15" i="80" s="1"/>
  <c r="BT15" i="80" s="1"/>
  <c r="BQ14" i="79"/>
  <c r="BR14" i="79"/>
  <c r="BS14" i="79" s="1"/>
  <c r="BT14" i="79" s="1"/>
  <c r="BD11" i="79"/>
  <c r="BC11" i="79"/>
  <c r="BU13" i="79"/>
  <c r="BX13" i="79" s="1"/>
  <c r="BY13" i="79" s="1"/>
  <c r="BH13" i="79" s="1"/>
  <c r="CA12" i="79"/>
  <c r="BD11" i="78"/>
  <c r="BU13" i="78"/>
  <c r="BX13" i="78" s="1"/>
  <c r="BR14" i="78"/>
  <c r="BS14" i="78" s="1"/>
  <c r="BT14" i="78" s="1"/>
  <c r="BQ14" i="78"/>
  <c r="BU13" i="77"/>
  <c r="BX13" i="77" s="1"/>
  <c r="BD11" i="77"/>
  <c r="BC11" i="77"/>
  <c r="BR14" i="77"/>
  <c r="BS14" i="77" s="1"/>
  <c r="BT14" i="77" s="1"/>
  <c r="BQ14" i="77"/>
  <c r="BH12" i="78" l="1"/>
  <c r="BY13" i="78"/>
  <c r="CA13" i="78" s="1"/>
  <c r="BC13" i="83"/>
  <c r="BD13" i="83"/>
  <c r="BH12" i="77"/>
  <c r="BY13" i="77"/>
  <c r="CA13" i="77" s="1"/>
  <c r="CA14" i="83"/>
  <c r="BY15" i="83"/>
  <c r="BH15" i="83" s="1"/>
  <c r="BQ16" i="83"/>
  <c r="BR16" i="83"/>
  <c r="BS16" i="83" s="1"/>
  <c r="BU16" i="83" s="1"/>
  <c r="BD13" i="82"/>
  <c r="CA14" i="82"/>
  <c r="BR16" i="82"/>
  <c r="BS16" i="82" s="1"/>
  <c r="BT16" i="82" s="1"/>
  <c r="BQ16" i="82"/>
  <c r="BU15" i="82"/>
  <c r="BX15" i="82" s="1"/>
  <c r="BY15" i="82" s="1"/>
  <c r="BH15" i="82" s="1"/>
  <c r="BC13" i="80"/>
  <c r="CA14" i="80"/>
  <c r="BU15" i="80"/>
  <c r="BX15" i="80" s="1"/>
  <c r="BY15" i="80" s="1"/>
  <c r="BH15" i="80" s="1"/>
  <c r="BQ16" i="80"/>
  <c r="BR16" i="80"/>
  <c r="BS16" i="80" s="1"/>
  <c r="BT16" i="80" s="1"/>
  <c r="CA13" i="79"/>
  <c r="BD13" i="79" s="1"/>
  <c r="BD12" i="79"/>
  <c r="BC12" i="79"/>
  <c r="BR15" i="79"/>
  <c r="BS15" i="79" s="1"/>
  <c r="BT15" i="79" s="1"/>
  <c r="BQ15" i="79"/>
  <c r="BU14" i="79"/>
  <c r="BX14" i="79" s="1"/>
  <c r="BY14" i="79" s="1"/>
  <c r="BH14" i="79" s="1"/>
  <c r="BC12" i="78"/>
  <c r="BU14" i="78"/>
  <c r="BX14" i="78" s="1"/>
  <c r="BR15" i="78"/>
  <c r="BS15" i="78" s="1"/>
  <c r="BT15" i="78" s="1"/>
  <c r="BQ15" i="78"/>
  <c r="BU14" i="77"/>
  <c r="BX14" i="77" s="1"/>
  <c r="BR15" i="77"/>
  <c r="BS15" i="77" s="1"/>
  <c r="BT15" i="77" s="1"/>
  <c r="BQ15" i="77"/>
  <c r="BD12" i="77"/>
  <c r="BC12" i="77"/>
  <c r="BH13" i="77" l="1"/>
  <c r="BD13" i="78"/>
  <c r="BC13" i="78"/>
  <c r="BH13" i="78"/>
  <c r="BC14" i="83"/>
  <c r="BD14" i="83"/>
  <c r="BY14" i="77"/>
  <c r="CA14" i="77" s="1"/>
  <c r="BH14" i="78"/>
  <c r="BY14" i="78"/>
  <c r="CA15" i="83"/>
  <c r="BY16" i="83"/>
  <c r="BH16" i="83" s="1"/>
  <c r="BQ17" i="83"/>
  <c r="BR17" i="83"/>
  <c r="BS17" i="83" s="1"/>
  <c r="BU17" i="83" s="1"/>
  <c r="BQ17" i="82"/>
  <c r="BR17" i="82"/>
  <c r="BS17" i="82" s="1"/>
  <c r="BT17" i="82" s="1"/>
  <c r="CA15" i="82"/>
  <c r="BD14" i="82"/>
  <c r="BC14" i="82"/>
  <c r="BU16" i="82"/>
  <c r="BX16" i="82" s="1"/>
  <c r="BY16" i="82" s="1"/>
  <c r="BH16" i="82" s="1"/>
  <c r="BD14" i="80"/>
  <c r="BC14" i="80"/>
  <c r="BQ17" i="80"/>
  <c r="BR17" i="80"/>
  <c r="BS17" i="80" s="1"/>
  <c r="BT17" i="80" s="1"/>
  <c r="BU16" i="80"/>
  <c r="BX16" i="80" s="1"/>
  <c r="BY16" i="80" s="1"/>
  <c r="BH16" i="80" s="1"/>
  <c r="CA15" i="80"/>
  <c r="BC13" i="79"/>
  <c r="BR16" i="79"/>
  <c r="BS16" i="79" s="1"/>
  <c r="BT16" i="79" s="1"/>
  <c r="BQ16" i="79"/>
  <c r="CA14" i="79"/>
  <c r="BU15" i="79"/>
  <c r="BX15" i="79" s="1"/>
  <c r="BY15" i="79" s="1"/>
  <c r="BH15" i="79" s="1"/>
  <c r="CA14" i="78"/>
  <c r="BD14" i="78" s="1"/>
  <c r="BU15" i="78"/>
  <c r="BX15" i="78" s="1"/>
  <c r="BR16" i="78"/>
  <c r="BS16" i="78" s="1"/>
  <c r="BT16" i="78" s="1"/>
  <c r="BQ16" i="78"/>
  <c r="BD13" i="77"/>
  <c r="BC13" i="77"/>
  <c r="BR16" i="77"/>
  <c r="BS16" i="77" s="1"/>
  <c r="BT16" i="77" s="1"/>
  <c r="BQ16" i="77"/>
  <c r="BU15" i="77"/>
  <c r="BX15" i="77" s="1"/>
  <c r="BH14" i="77" l="1"/>
  <c r="BY15" i="77"/>
  <c r="BH15" i="77" s="1"/>
  <c r="BY15" i="78"/>
  <c r="BH15" i="78" s="1"/>
  <c r="BC15" i="83"/>
  <c r="BD15" i="83"/>
  <c r="CA16" i="83"/>
  <c r="BY17" i="83"/>
  <c r="BH17" i="83" s="1"/>
  <c r="BQ18" i="83"/>
  <c r="BR18" i="83"/>
  <c r="BS18" i="83" s="1"/>
  <c r="BU18" i="83" s="1"/>
  <c r="CA16" i="82"/>
  <c r="BC16" i="82" s="1"/>
  <c r="BR18" i="82"/>
  <c r="BS18" i="82" s="1"/>
  <c r="BT18" i="82" s="1"/>
  <c r="BQ18" i="82"/>
  <c r="BD15" i="82"/>
  <c r="BC15" i="82"/>
  <c r="BU17" i="82"/>
  <c r="BX17" i="82" s="1"/>
  <c r="BY17" i="82" s="1"/>
  <c r="BH17" i="82" s="1"/>
  <c r="BD15" i="80"/>
  <c r="BC15" i="80"/>
  <c r="CA16" i="80"/>
  <c r="BU17" i="80"/>
  <c r="BX17" i="80" s="1"/>
  <c r="BY17" i="80" s="1"/>
  <c r="BH17" i="80" s="1"/>
  <c r="BQ18" i="80"/>
  <c r="BR18" i="80"/>
  <c r="BS18" i="80" s="1"/>
  <c r="BT18" i="80" s="1"/>
  <c r="CA15" i="79"/>
  <c r="BU16" i="79"/>
  <c r="BX16" i="79" s="1"/>
  <c r="BY16" i="79" s="1"/>
  <c r="BH16" i="79" s="1"/>
  <c r="BD14" i="79"/>
  <c r="BC14" i="79"/>
  <c r="BR17" i="79"/>
  <c r="BS17" i="79" s="1"/>
  <c r="BT17" i="79" s="1"/>
  <c r="BQ17" i="79"/>
  <c r="BC14" i="78"/>
  <c r="CA15" i="78"/>
  <c r="BC15" i="78" s="1"/>
  <c r="BR17" i="78"/>
  <c r="BS17" i="78" s="1"/>
  <c r="BT17" i="78" s="1"/>
  <c r="BQ17" i="78"/>
  <c r="BU16" i="78"/>
  <c r="BX16" i="78" s="1"/>
  <c r="BD14" i="77"/>
  <c r="BC14" i="77"/>
  <c r="BU16" i="77"/>
  <c r="BX16" i="77" s="1"/>
  <c r="BR17" i="77"/>
  <c r="BS17" i="77" s="1"/>
  <c r="BT17" i="77" s="1"/>
  <c r="BQ17" i="77"/>
  <c r="BD16" i="82" l="1"/>
  <c r="CA17" i="82"/>
  <c r="CA15" i="77"/>
  <c r="BY16" i="77"/>
  <c r="CA16" i="77" s="1"/>
  <c r="BD16" i="77" s="1"/>
  <c r="BY16" i="78"/>
  <c r="CA16" i="78" s="1"/>
  <c r="BD16" i="83"/>
  <c r="BC16" i="83"/>
  <c r="CA17" i="83"/>
  <c r="BY18" i="83"/>
  <c r="BH18" i="83" s="1"/>
  <c r="BR19" i="83"/>
  <c r="BS19" i="83" s="1"/>
  <c r="BU19" i="83" s="1"/>
  <c r="BQ19" i="83"/>
  <c r="BD17" i="82"/>
  <c r="BC17" i="82"/>
  <c r="BR19" i="82"/>
  <c r="BS19" i="82" s="1"/>
  <c r="BT19" i="82" s="1"/>
  <c r="BQ19" i="82"/>
  <c r="BU18" i="82"/>
  <c r="BX18" i="82" s="1"/>
  <c r="BY18" i="82" s="1"/>
  <c r="BH18" i="82" s="1"/>
  <c r="BU18" i="80"/>
  <c r="BX18" i="80" s="1"/>
  <c r="BY18" i="80" s="1"/>
  <c r="BH18" i="80" s="1"/>
  <c r="BQ19" i="80"/>
  <c r="BR19" i="80"/>
  <c r="BS19" i="80" s="1"/>
  <c r="BT19" i="80" s="1"/>
  <c r="CA17" i="80"/>
  <c r="BD16" i="80"/>
  <c r="BC16" i="80"/>
  <c r="BR18" i="79"/>
  <c r="BS18" i="79" s="1"/>
  <c r="BT18" i="79" s="1"/>
  <c r="BQ18" i="79"/>
  <c r="BU17" i="79"/>
  <c r="BX17" i="79" s="1"/>
  <c r="BY17" i="79" s="1"/>
  <c r="BH17" i="79" s="1"/>
  <c r="CA16" i="79"/>
  <c r="BD15" i="79"/>
  <c r="BC15" i="79"/>
  <c r="BD15" i="78"/>
  <c r="BR18" i="78"/>
  <c r="BS18" i="78" s="1"/>
  <c r="BT18" i="78" s="1"/>
  <c r="BQ18" i="78"/>
  <c r="BU17" i="78"/>
  <c r="BX17" i="78" s="1"/>
  <c r="BR18" i="77"/>
  <c r="BS18" i="77" s="1"/>
  <c r="BT18" i="77" s="1"/>
  <c r="BQ18" i="77"/>
  <c r="BU17" i="77"/>
  <c r="BX17" i="77" s="1"/>
  <c r="BH16" i="78" l="1"/>
  <c r="BH16" i="77"/>
  <c r="BY17" i="77"/>
  <c r="BH17" i="77" s="1"/>
  <c r="BD15" i="77"/>
  <c r="BC15" i="77"/>
  <c r="BY17" i="78"/>
  <c r="CA17" i="78" s="1"/>
  <c r="BD17" i="83"/>
  <c r="BC17" i="83"/>
  <c r="CA18" i="83"/>
  <c r="BQ20" i="83"/>
  <c r="BR20" i="83"/>
  <c r="BS20" i="83" s="1"/>
  <c r="BU20" i="83" s="1"/>
  <c r="BY19" i="83"/>
  <c r="BH19" i="83" s="1"/>
  <c r="CA18" i="82"/>
  <c r="BD18" i="82" s="1"/>
  <c r="BU19" i="82"/>
  <c r="BX19" i="82" s="1"/>
  <c r="BY19" i="82" s="1"/>
  <c r="BH19" i="82" s="1"/>
  <c r="BR20" i="82"/>
  <c r="BS20" i="82" s="1"/>
  <c r="BT20" i="82" s="1"/>
  <c r="BQ20" i="82"/>
  <c r="CA18" i="80"/>
  <c r="BC18" i="80" s="1"/>
  <c r="BD18" i="80"/>
  <c r="BU19" i="80"/>
  <c r="BX19" i="80" s="1"/>
  <c r="BY19" i="80" s="1"/>
  <c r="BH19" i="80" s="1"/>
  <c r="BD17" i="80"/>
  <c r="BC17" i="80"/>
  <c r="BQ20" i="80"/>
  <c r="BR20" i="80"/>
  <c r="BS20" i="80" s="1"/>
  <c r="BT20" i="80" s="1"/>
  <c r="CA17" i="79"/>
  <c r="BU18" i="79"/>
  <c r="BX18" i="79" s="1"/>
  <c r="BY18" i="79" s="1"/>
  <c r="BH18" i="79" s="1"/>
  <c r="BD16" i="79"/>
  <c r="BC16" i="79"/>
  <c r="BQ19" i="79"/>
  <c r="BR19" i="79"/>
  <c r="BS19" i="79" s="1"/>
  <c r="BT19" i="79" s="1"/>
  <c r="BC16" i="78"/>
  <c r="BD16" i="78"/>
  <c r="BR19" i="78"/>
  <c r="BS19" i="78" s="1"/>
  <c r="BT19" i="78" s="1"/>
  <c r="BQ19" i="78"/>
  <c r="BU18" i="78"/>
  <c r="BX18" i="78" s="1"/>
  <c r="BC16" i="77"/>
  <c r="BR19" i="77"/>
  <c r="BS19" i="77" s="1"/>
  <c r="BT19" i="77" s="1"/>
  <c r="BQ19" i="77"/>
  <c r="BU18" i="77"/>
  <c r="BX18" i="77" s="1"/>
  <c r="BY18" i="78" l="1"/>
  <c r="BH18" i="78" s="1"/>
  <c r="CA17" i="77"/>
  <c r="BD17" i="77" s="1"/>
  <c r="BH17" i="78"/>
  <c r="BY18" i="77"/>
  <c r="CA18" i="77" s="1"/>
  <c r="BD18" i="77" s="1"/>
  <c r="BC18" i="83"/>
  <c r="BD18" i="83"/>
  <c r="CA18" i="78"/>
  <c r="BC18" i="78" s="1"/>
  <c r="CA19" i="83"/>
  <c r="BY20" i="83"/>
  <c r="BH20" i="83" s="1"/>
  <c r="BQ21" i="83"/>
  <c r="BR21" i="83"/>
  <c r="BS21" i="83" s="1"/>
  <c r="BU21" i="83" s="1"/>
  <c r="BC18" i="82"/>
  <c r="BR21" i="82"/>
  <c r="BS21" i="82" s="1"/>
  <c r="BT21" i="82" s="1"/>
  <c r="BQ21" i="82"/>
  <c r="BU20" i="82"/>
  <c r="BX20" i="82" s="1"/>
  <c r="BY20" i="82" s="1"/>
  <c r="BH20" i="82" s="1"/>
  <c r="CA19" i="82"/>
  <c r="BU20" i="80"/>
  <c r="BX20" i="80" s="1"/>
  <c r="BY20" i="80" s="1"/>
  <c r="BH20" i="80" s="1"/>
  <c r="BQ21" i="80"/>
  <c r="BR21" i="80"/>
  <c r="BS21" i="80" s="1"/>
  <c r="BT21" i="80" s="1"/>
  <c r="CA19" i="80"/>
  <c r="CA18" i="79"/>
  <c r="BD18" i="79" s="1"/>
  <c r="BU19" i="79"/>
  <c r="BX19" i="79" s="1"/>
  <c r="BY19" i="79" s="1"/>
  <c r="BH19" i="79" s="1"/>
  <c r="BD17" i="79"/>
  <c r="BC17" i="79"/>
  <c r="BQ20" i="79"/>
  <c r="BR20" i="79"/>
  <c r="BS20" i="79" s="1"/>
  <c r="BT20" i="79" s="1"/>
  <c r="BR20" i="78"/>
  <c r="BS20" i="78" s="1"/>
  <c r="BT20" i="78" s="1"/>
  <c r="BQ20" i="78"/>
  <c r="BU19" i="78"/>
  <c r="BX19" i="78" s="1"/>
  <c r="BC17" i="78"/>
  <c r="BD17" i="78"/>
  <c r="BR20" i="77"/>
  <c r="BS20" i="77" s="1"/>
  <c r="BT20" i="77" s="1"/>
  <c r="BQ20" i="77"/>
  <c r="BU19" i="77"/>
  <c r="BX19" i="77" s="1"/>
  <c r="BD18" i="78" l="1"/>
  <c r="BH18" i="77"/>
  <c r="CA20" i="82"/>
  <c r="BC19" i="83"/>
  <c r="BD19" i="83"/>
  <c r="BY19" i="78"/>
  <c r="BH19" i="78" s="1"/>
  <c r="BY19" i="77"/>
  <c r="CA19" i="77" s="1"/>
  <c r="BC17" i="77"/>
  <c r="CA20" i="83"/>
  <c r="BY21" i="83"/>
  <c r="BH21" i="83" s="1"/>
  <c r="BQ22" i="83"/>
  <c r="BR22" i="83"/>
  <c r="BS22" i="83" s="1"/>
  <c r="BU22" i="83" s="1"/>
  <c r="BD20" i="82"/>
  <c r="BC20" i="82"/>
  <c r="BD19" i="82"/>
  <c r="BC19" i="82"/>
  <c r="BR22" i="82"/>
  <c r="BS22" i="82" s="1"/>
  <c r="BT22" i="82" s="1"/>
  <c r="BQ22" i="82"/>
  <c r="BU21" i="82"/>
  <c r="BX21" i="82" s="1"/>
  <c r="BY21" i="82" s="1"/>
  <c r="BH21" i="82" s="1"/>
  <c r="CA20" i="80"/>
  <c r="BC20" i="80" s="1"/>
  <c r="BD20" i="80"/>
  <c r="BU21" i="80"/>
  <c r="BX21" i="80" s="1"/>
  <c r="BY21" i="80" s="1"/>
  <c r="BH21" i="80" s="1"/>
  <c r="BD19" i="80"/>
  <c r="BC19" i="80"/>
  <c r="BQ22" i="80"/>
  <c r="BR22" i="80"/>
  <c r="BS22" i="80" s="1"/>
  <c r="BT22" i="80" s="1"/>
  <c r="BC18" i="79"/>
  <c r="BU20" i="79"/>
  <c r="BX20" i="79" s="1"/>
  <c r="BY20" i="79" s="1"/>
  <c r="BH20" i="79" s="1"/>
  <c r="BR21" i="79"/>
  <c r="BS21" i="79" s="1"/>
  <c r="BT21" i="79" s="1"/>
  <c r="BQ21" i="79"/>
  <c r="CA19" i="79"/>
  <c r="BR21" i="78"/>
  <c r="BS21" i="78" s="1"/>
  <c r="BT21" i="78" s="1"/>
  <c r="BQ21" i="78"/>
  <c r="BU20" i="78"/>
  <c r="BX20" i="78" s="1"/>
  <c r="BC18" i="77"/>
  <c r="BR21" i="77"/>
  <c r="BS21" i="77" s="1"/>
  <c r="BT21" i="77" s="1"/>
  <c r="BQ21" i="77"/>
  <c r="BU20" i="77"/>
  <c r="BX20" i="77" s="1"/>
  <c r="BH19" i="77" l="1"/>
  <c r="BD19" i="77"/>
  <c r="BC19" i="77"/>
  <c r="BY20" i="77"/>
  <c r="BH20" i="77" s="1"/>
  <c r="CA19" i="78"/>
  <c r="BD19" i="78" s="1"/>
  <c r="BD20" i="83"/>
  <c r="BC20" i="83"/>
  <c r="CA20" i="77"/>
  <c r="BD20" i="77" s="1"/>
  <c r="BY20" i="78"/>
  <c r="BH20" i="78" s="1"/>
  <c r="CA21" i="83"/>
  <c r="BY22" i="83"/>
  <c r="BH22" i="83" s="1"/>
  <c r="BR23" i="83"/>
  <c r="BS23" i="83" s="1"/>
  <c r="BU23" i="83" s="1"/>
  <c r="BQ23" i="83"/>
  <c r="CA21" i="82"/>
  <c r="BQ23" i="82"/>
  <c r="BR23" i="82"/>
  <c r="BS23" i="82" s="1"/>
  <c r="BT23" i="82" s="1"/>
  <c r="BU22" i="82"/>
  <c r="BX22" i="82" s="1"/>
  <c r="BY22" i="82" s="1"/>
  <c r="BH22" i="82" s="1"/>
  <c r="BU22" i="80"/>
  <c r="BX22" i="80" s="1"/>
  <c r="BY22" i="80" s="1"/>
  <c r="BH22" i="80" s="1"/>
  <c r="BR23" i="80"/>
  <c r="BS23" i="80" s="1"/>
  <c r="BT23" i="80" s="1"/>
  <c r="BQ23" i="80"/>
  <c r="CA21" i="80"/>
  <c r="BQ22" i="79"/>
  <c r="BR22" i="79"/>
  <c r="BS22" i="79" s="1"/>
  <c r="BT22" i="79" s="1"/>
  <c r="BD19" i="79"/>
  <c r="BC19" i="79"/>
  <c r="BU21" i="79"/>
  <c r="BX21" i="79" s="1"/>
  <c r="BY21" i="79" s="1"/>
  <c r="BH21" i="79" s="1"/>
  <c r="CA20" i="79"/>
  <c r="CA20" i="78"/>
  <c r="BC20" i="78" s="1"/>
  <c r="BR22" i="78"/>
  <c r="BS22" i="78" s="1"/>
  <c r="BT22" i="78" s="1"/>
  <c r="BQ22" i="78"/>
  <c r="BU21" i="78"/>
  <c r="BX21" i="78" s="1"/>
  <c r="BC19" i="78"/>
  <c r="BR22" i="77"/>
  <c r="BS22" i="77" s="1"/>
  <c r="BT22" i="77" s="1"/>
  <c r="BQ22" i="77"/>
  <c r="BU21" i="77"/>
  <c r="BX21" i="77" s="1"/>
  <c r="CA21" i="79" l="1"/>
  <c r="BD21" i="83"/>
  <c r="BC21" i="83"/>
  <c r="BY21" i="77"/>
  <c r="CA21" i="77" s="1"/>
  <c r="BY21" i="78"/>
  <c r="BH21" i="78" s="1"/>
  <c r="BC20" i="77"/>
  <c r="CA22" i="83"/>
  <c r="BY23" i="83"/>
  <c r="BH23" i="83" s="1"/>
  <c r="CA22" i="82"/>
  <c r="BD22" i="82" s="1"/>
  <c r="BU23" i="82"/>
  <c r="BX23" i="82" s="1"/>
  <c r="BY23" i="82" s="1"/>
  <c r="BH23" i="82" s="1"/>
  <c r="BD21" i="82"/>
  <c r="BC21" i="82"/>
  <c r="BD21" i="80"/>
  <c r="BC21" i="80"/>
  <c r="BU23" i="80"/>
  <c r="BX23" i="80" s="1"/>
  <c r="BY23" i="80" s="1"/>
  <c r="BH23" i="80" s="1"/>
  <c r="CA22" i="80"/>
  <c r="BD20" i="79"/>
  <c r="BC20" i="79"/>
  <c r="BU22" i="79"/>
  <c r="BX22" i="79" s="1"/>
  <c r="BY22" i="79" s="1"/>
  <c r="BH22" i="79" s="1"/>
  <c r="BD21" i="79"/>
  <c r="BC21" i="79"/>
  <c r="BR23" i="79"/>
  <c r="BS23" i="79" s="1"/>
  <c r="BT23" i="79" s="1"/>
  <c r="BQ23" i="79"/>
  <c r="BD20" i="78"/>
  <c r="BR23" i="78"/>
  <c r="BS23" i="78" s="1"/>
  <c r="BT23" i="78" s="1"/>
  <c r="BQ23" i="78"/>
  <c r="BU22" i="78"/>
  <c r="BX22" i="78" s="1"/>
  <c r="BR23" i="77"/>
  <c r="BS23" i="77" s="1"/>
  <c r="BT23" i="77" s="1"/>
  <c r="BQ23" i="77"/>
  <c r="BU22" i="77"/>
  <c r="BX22" i="77" s="1"/>
  <c r="CA23" i="82" l="1"/>
  <c r="BD23" i="82" s="1"/>
  <c r="CA21" i="78"/>
  <c r="BC21" i="78" s="1"/>
  <c r="BY22" i="77"/>
  <c r="CA22" i="77" s="1"/>
  <c r="BH21" i="77"/>
  <c r="CA22" i="79"/>
  <c r="BD22" i="79" s="1"/>
  <c r="BY22" i="78"/>
  <c r="CA22" i="78" s="1"/>
  <c r="BC22" i="78" s="1"/>
  <c r="BC22" i="83"/>
  <c r="BD22" i="83"/>
  <c r="CA23" i="83"/>
  <c r="BC22" i="82"/>
  <c r="CA23" i="80"/>
  <c r="BD22" i="80"/>
  <c r="BC22" i="80"/>
  <c r="BU23" i="79"/>
  <c r="BX23" i="79" s="1"/>
  <c r="BY23" i="79" s="1"/>
  <c r="BH23" i="79" s="1"/>
  <c r="BU23" i="78"/>
  <c r="BX23" i="78" s="1"/>
  <c r="BD21" i="78"/>
  <c r="BD21" i="77"/>
  <c r="BC21" i="77"/>
  <c r="BU23" i="77"/>
  <c r="BX23" i="77" s="1"/>
  <c r="BC23" i="82" l="1"/>
  <c r="BH22" i="77"/>
  <c r="BD22" i="77"/>
  <c r="BC22" i="77"/>
  <c r="BY23" i="77"/>
  <c r="CA23" i="77" s="1"/>
  <c r="BH22" i="78"/>
  <c r="BC22" i="79"/>
  <c r="CA23" i="79"/>
  <c r="BC23" i="79" s="1"/>
  <c r="BC23" i="83"/>
  <c r="BD23" i="83"/>
  <c r="BY23" i="78"/>
  <c r="CA23" i="78" s="1"/>
  <c r="BD23" i="80"/>
  <c r="BC23" i="80"/>
  <c r="BD22" i="78"/>
  <c r="BD23" i="77" l="1"/>
  <c r="BC23" i="77"/>
  <c r="BD23" i="79"/>
  <c r="BH23" i="78"/>
  <c r="BH23" i="77"/>
  <c r="BC23" i="78"/>
  <c r="BD23" i="78"/>
  <c r="AJ23" i="76" l="1"/>
  <c r="AJ22" i="76"/>
  <c r="AJ21" i="76"/>
  <c r="AJ20" i="76"/>
  <c r="AJ19" i="76"/>
  <c r="AJ18" i="76"/>
  <c r="AJ17" i="76"/>
  <c r="AJ16" i="76"/>
  <c r="AJ15" i="76"/>
  <c r="AJ14" i="76"/>
  <c r="AJ13" i="76"/>
  <c r="AJ12" i="76"/>
  <c r="AJ11" i="76"/>
  <c r="AJ10" i="76"/>
  <c r="AJ9" i="76"/>
  <c r="AJ8" i="76"/>
  <c r="AJ7" i="76"/>
  <c r="AJ6" i="76"/>
  <c r="AJ5" i="76"/>
  <c r="AJ4" i="76"/>
  <c r="AJ3" i="76"/>
  <c r="BQ2" i="76"/>
  <c r="BR2" i="76" s="1"/>
  <c r="BS2" i="76" s="1"/>
  <c r="BT2" i="76" s="1"/>
  <c r="AJ2" i="76"/>
  <c r="AA2" i="76"/>
  <c r="AO2" i="75"/>
  <c r="AO23" i="75"/>
  <c r="AN23" i="75"/>
  <c r="AI23" i="75"/>
  <c r="AJ23" i="75" s="1"/>
  <c r="AH23" i="75"/>
  <c r="AO22" i="75"/>
  <c r="AN22" i="75"/>
  <c r="AI22" i="75"/>
  <c r="AJ22" i="75" s="1"/>
  <c r="AH22" i="75"/>
  <c r="AO21" i="75"/>
  <c r="AN21" i="75"/>
  <c r="AI21" i="75"/>
  <c r="AJ21" i="75" s="1"/>
  <c r="AH21" i="75"/>
  <c r="AO20" i="75"/>
  <c r="AN20" i="75"/>
  <c r="AI20" i="75"/>
  <c r="AJ20" i="75" s="1"/>
  <c r="AH20" i="75"/>
  <c r="AO19" i="75"/>
  <c r="AN19" i="75"/>
  <c r="AI19" i="75"/>
  <c r="AJ19" i="75" s="1"/>
  <c r="AH19" i="75"/>
  <c r="AO18" i="75"/>
  <c r="AN18" i="75"/>
  <c r="AI18" i="75"/>
  <c r="AJ18" i="75" s="1"/>
  <c r="AH18" i="75"/>
  <c r="AO17" i="75"/>
  <c r="AN17" i="75"/>
  <c r="AI17" i="75"/>
  <c r="AJ17" i="75" s="1"/>
  <c r="AH17" i="75"/>
  <c r="AO16" i="75"/>
  <c r="AN16" i="75"/>
  <c r="AI16" i="75"/>
  <c r="AJ16" i="75" s="1"/>
  <c r="AH16" i="75"/>
  <c r="AO15" i="75"/>
  <c r="AN15" i="75"/>
  <c r="AI15" i="75"/>
  <c r="AJ15" i="75" s="1"/>
  <c r="AH15" i="75"/>
  <c r="AO14" i="75"/>
  <c r="AN14" i="75"/>
  <c r="AI14" i="75"/>
  <c r="AJ14" i="75" s="1"/>
  <c r="AH14" i="75"/>
  <c r="AO13" i="75"/>
  <c r="AN13" i="75"/>
  <c r="AI13" i="75"/>
  <c r="AJ13" i="75" s="1"/>
  <c r="AH13" i="75"/>
  <c r="AO12" i="75"/>
  <c r="AN12" i="75"/>
  <c r="AI12" i="75"/>
  <c r="AJ12" i="75" s="1"/>
  <c r="AH12" i="75"/>
  <c r="AO11" i="75"/>
  <c r="AN11" i="75"/>
  <c r="AI11" i="75"/>
  <c r="AJ11" i="75" s="1"/>
  <c r="AH11" i="75"/>
  <c r="AO10" i="75"/>
  <c r="AN10" i="75"/>
  <c r="AI10" i="75"/>
  <c r="AJ10" i="75" s="1"/>
  <c r="AH10" i="75"/>
  <c r="AO9" i="75"/>
  <c r="AN9" i="75"/>
  <c r="AI9" i="75"/>
  <c r="AJ9" i="75" s="1"/>
  <c r="AH9" i="75"/>
  <c r="AO8" i="75"/>
  <c r="AN8" i="75"/>
  <c r="AI8" i="75"/>
  <c r="AJ8" i="75" s="1"/>
  <c r="AH8" i="75"/>
  <c r="AO7" i="75"/>
  <c r="AN7" i="75"/>
  <c r="AI7" i="75"/>
  <c r="AJ7" i="75" s="1"/>
  <c r="AH7" i="75"/>
  <c r="AO6" i="75"/>
  <c r="AN6" i="75"/>
  <c r="AI6" i="75"/>
  <c r="AJ6" i="75" s="1"/>
  <c r="AH6" i="75"/>
  <c r="AO5" i="75"/>
  <c r="AN5" i="75"/>
  <c r="AI5" i="75"/>
  <c r="AJ5" i="75" s="1"/>
  <c r="AH5" i="75"/>
  <c r="AO4" i="75"/>
  <c r="AN4" i="75"/>
  <c r="AJ4" i="75"/>
  <c r="AI4" i="75"/>
  <c r="AH4" i="75"/>
  <c r="AO3" i="75"/>
  <c r="AN3" i="75"/>
  <c r="AI3" i="75"/>
  <c r="AJ3" i="75" s="1"/>
  <c r="AH3" i="75"/>
  <c r="BQ2" i="75"/>
  <c r="BR2" i="75" s="1"/>
  <c r="BS2" i="75" s="1"/>
  <c r="AN2" i="75"/>
  <c r="AI2" i="75"/>
  <c r="AJ2" i="75" s="1"/>
  <c r="AH2" i="75"/>
  <c r="AA2" i="75"/>
  <c r="AO2" i="74"/>
  <c r="BQ3" i="76" l="1"/>
  <c r="BS4" i="76" s="1"/>
  <c r="BT4" i="76" s="1"/>
  <c r="BS3" i="76"/>
  <c r="BU2" i="75"/>
  <c r="BX2" i="75" s="1"/>
  <c r="BT2" i="75"/>
  <c r="BU2" i="76"/>
  <c r="BX2" i="76" s="1"/>
  <c r="BH2" i="75"/>
  <c r="BU4" i="76"/>
  <c r="BX4" i="76" s="1"/>
  <c r="BQ4" i="76"/>
  <c r="BQ3" i="75"/>
  <c r="BR3" i="75"/>
  <c r="BS3" i="75" s="1"/>
  <c r="BU3" i="75" l="1"/>
  <c r="BX3" i="75" s="1"/>
  <c r="BT3" i="75"/>
  <c r="BU3" i="76"/>
  <c r="BX3" i="76" s="1"/>
  <c r="BH3" i="76" s="1"/>
  <c r="BT3" i="76"/>
  <c r="BY3" i="75"/>
  <c r="BH3" i="75" s="1"/>
  <c r="CA2" i="75"/>
  <c r="CA3" i="76"/>
  <c r="BC3" i="76" s="1"/>
  <c r="BY4" i="76"/>
  <c r="CA4" i="76" s="1"/>
  <c r="CA2" i="76"/>
  <c r="BR5" i="76"/>
  <c r="BS5" i="76" s="1"/>
  <c r="BT5" i="76" s="1"/>
  <c r="BQ5" i="76"/>
  <c r="BQ4" i="75"/>
  <c r="BR4" i="75"/>
  <c r="BS4" i="75" s="1"/>
  <c r="BT4" i="75" s="1"/>
  <c r="BH2" i="76" l="1"/>
  <c r="BC2" i="76"/>
  <c r="BD2" i="76"/>
  <c r="BH4" i="76"/>
  <c r="BD3" i="76"/>
  <c r="CA3" i="75"/>
  <c r="BC4" i="76"/>
  <c r="BD4" i="76"/>
  <c r="BU5" i="76"/>
  <c r="BX5" i="76" s="1"/>
  <c r="BR6" i="76"/>
  <c r="BS6" i="76" s="1"/>
  <c r="BT6" i="76" s="1"/>
  <c r="BQ6" i="76"/>
  <c r="BQ5" i="75"/>
  <c r="BR5" i="75"/>
  <c r="BS5" i="75" s="1"/>
  <c r="BT5" i="75" s="1"/>
  <c r="BU4" i="75"/>
  <c r="BX4" i="75" s="1"/>
  <c r="BY5" i="76" l="1"/>
  <c r="BH5" i="76" s="1"/>
  <c r="BY4" i="75"/>
  <c r="BH4" i="75" s="1"/>
  <c r="BQ7" i="76"/>
  <c r="BR7" i="76"/>
  <c r="BS7" i="76" s="1"/>
  <c r="BT7" i="76" s="1"/>
  <c r="BU6" i="76"/>
  <c r="BX6" i="76" s="1"/>
  <c r="BU5" i="75"/>
  <c r="BX5" i="75" s="1"/>
  <c r="BR6" i="75"/>
  <c r="BS6" i="75" s="1"/>
  <c r="BT6" i="75" s="1"/>
  <c r="BQ6" i="75"/>
  <c r="CA4" i="75" l="1"/>
  <c r="BY6" i="76"/>
  <c r="BH6" i="76" s="1"/>
  <c r="BY5" i="75"/>
  <c r="BH5" i="75" s="1"/>
  <c r="CA5" i="76"/>
  <c r="BC5" i="76" s="1"/>
  <c r="BR8" i="76"/>
  <c r="BS8" i="76" s="1"/>
  <c r="BT8" i="76" s="1"/>
  <c r="BQ8" i="76"/>
  <c r="BU7" i="76"/>
  <c r="BX7" i="76" s="1"/>
  <c r="BU6" i="75"/>
  <c r="BX6" i="75" s="1"/>
  <c r="BR7" i="75"/>
  <c r="BS7" i="75" s="1"/>
  <c r="BT7" i="75" s="1"/>
  <c r="BQ7" i="75"/>
  <c r="CA6" i="76" l="1"/>
  <c r="BY6" i="75"/>
  <c r="BH6" i="75" s="1"/>
  <c r="BY7" i="76"/>
  <c r="BH7" i="76" s="1"/>
  <c r="CA5" i="75"/>
  <c r="BD5" i="76"/>
  <c r="BU8" i="76"/>
  <c r="BX8" i="76" s="1"/>
  <c r="BR9" i="76"/>
  <c r="BS9" i="76" s="1"/>
  <c r="BT9" i="76" s="1"/>
  <c r="BQ9" i="76"/>
  <c r="BQ8" i="75"/>
  <c r="BR8" i="75"/>
  <c r="BS8" i="75" s="1"/>
  <c r="BT8" i="75" s="1"/>
  <c r="BU7" i="75"/>
  <c r="BX7" i="75" s="1"/>
  <c r="CA6" i="75"/>
  <c r="CA7" i="76" l="1"/>
  <c r="BY8" i="76"/>
  <c r="CA8" i="76" s="1"/>
  <c r="BY7" i="75"/>
  <c r="BH7" i="75" s="1"/>
  <c r="BD6" i="76"/>
  <c r="BC6" i="76"/>
  <c r="BU9" i="76"/>
  <c r="BX9" i="76" s="1"/>
  <c r="BR10" i="76"/>
  <c r="BS10" i="76" s="1"/>
  <c r="BT10" i="76" s="1"/>
  <c r="BQ10" i="76"/>
  <c r="BQ9" i="75"/>
  <c r="BR9" i="75"/>
  <c r="BS9" i="75" s="1"/>
  <c r="BT9" i="75" s="1"/>
  <c r="BU8" i="75"/>
  <c r="BX8" i="75" s="1"/>
  <c r="BY9" i="76" l="1"/>
  <c r="BH9" i="76" s="1"/>
  <c r="BH8" i="76"/>
  <c r="CA7" i="75"/>
  <c r="BY8" i="75"/>
  <c r="CA8" i="75" s="1"/>
  <c r="CA9" i="76"/>
  <c r="BD9" i="76" s="1"/>
  <c r="BC7" i="76"/>
  <c r="BD7" i="76"/>
  <c r="BC8" i="76"/>
  <c r="BD8" i="76"/>
  <c r="BU10" i="76"/>
  <c r="BX10" i="76" s="1"/>
  <c r="BR11" i="76"/>
  <c r="BS11" i="76" s="1"/>
  <c r="BT11" i="76" s="1"/>
  <c r="BQ11" i="76"/>
  <c r="BR10" i="75"/>
  <c r="BS10" i="75" s="1"/>
  <c r="BT10" i="75" s="1"/>
  <c r="BQ10" i="75"/>
  <c r="BU9" i="75"/>
  <c r="BX9" i="75" s="1"/>
  <c r="AO23" i="74"/>
  <c r="AN23" i="74"/>
  <c r="AI23" i="74"/>
  <c r="AJ23" i="74" s="1"/>
  <c r="AH23" i="74"/>
  <c r="AO22" i="74"/>
  <c r="AN22" i="74"/>
  <c r="AI22" i="74"/>
  <c r="AJ22" i="74" s="1"/>
  <c r="AH22" i="74"/>
  <c r="AO21" i="74"/>
  <c r="AN21" i="74"/>
  <c r="AI21" i="74"/>
  <c r="AJ21" i="74" s="1"/>
  <c r="AH21" i="74"/>
  <c r="AO20" i="74"/>
  <c r="AN20" i="74"/>
  <c r="AI20" i="74"/>
  <c r="AJ20" i="74" s="1"/>
  <c r="AH20" i="74"/>
  <c r="AO19" i="74"/>
  <c r="AN19" i="74"/>
  <c r="AI19" i="74"/>
  <c r="AJ19" i="74" s="1"/>
  <c r="AH19" i="74"/>
  <c r="AO18" i="74"/>
  <c r="AN18" i="74"/>
  <c r="AI18" i="74"/>
  <c r="AJ18" i="74" s="1"/>
  <c r="AH18" i="74"/>
  <c r="AO17" i="74"/>
  <c r="AN17" i="74"/>
  <c r="AI17" i="74"/>
  <c r="AJ17" i="74" s="1"/>
  <c r="AH17" i="74"/>
  <c r="AO16" i="74"/>
  <c r="AN16" i="74"/>
  <c r="AI16" i="74"/>
  <c r="AJ16" i="74" s="1"/>
  <c r="AH16" i="74"/>
  <c r="AO15" i="74"/>
  <c r="AN15" i="74"/>
  <c r="AI15" i="74"/>
  <c r="AJ15" i="74" s="1"/>
  <c r="AH15" i="74"/>
  <c r="AO14" i="74"/>
  <c r="AN14" i="74"/>
  <c r="AI14" i="74"/>
  <c r="AJ14" i="74" s="1"/>
  <c r="AH14" i="74"/>
  <c r="AO13" i="74"/>
  <c r="AN13" i="74"/>
  <c r="AI13" i="74"/>
  <c r="AJ13" i="74" s="1"/>
  <c r="AH13" i="74"/>
  <c r="AO12" i="74"/>
  <c r="AN12" i="74"/>
  <c r="AI12" i="74"/>
  <c r="AJ12" i="74" s="1"/>
  <c r="AH12" i="74"/>
  <c r="AO11" i="74"/>
  <c r="AN11" i="74"/>
  <c r="AI11" i="74"/>
  <c r="AJ11" i="74" s="1"/>
  <c r="AH11" i="74"/>
  <c r="AO10" i="74"/>
  <c r="AN10" i="74"/>
  <c r="AI10" i="74"/>
  <c r="AJ10" i="74" s="1"/>
  <c r="AH10" i="74"/>
  <c r="AO9" i="74"/>
  <c r="AN9" i="74"/>
  <c r="AI9" i="74"/>
  <c r="AJ9" i="74" s="1"/>
  <c r="AH9" i="74"/>
  <c r="AO8" i="74"/>
  <c r="AN8" i="74"/>
  <c r="AJ8" i="74"/>
  <c r="AI8" i="74"/>
  <c r="AH8" i="74"/>
  <c r="AO7" i="74"/>
  <c r="AN7" i="74"/>
  <c r="AI7" i="74"/>
  <c r="AJ7" i="74" s="1"/>
  <c r="AH7" i="74"/>
  <c r="AO6" i="74"/>
  <c r="AN6" i="74"/>
  <c r="AI6" i="74"/>
  <c r="AJ6" i="74" s="1"/>
  <c r="AH6" i="74"/>
  <c r="AO5" i="74"/>
  <c r="AN5" i="74"/>
  <c r="AI5" i="74"/>
  <c r="AJ5" i="74" s="1"/>
  <c r="AH5" i="74"/>
  <c r="BH8" i="75" l="1"/>
  <c r="BY9" i="75"/>
  <c r="CA9" i="75" s="1"/>
  <c r="BY10" i="76"/>
  <c r="BH10" i="76" s="1"/>
  <c r="BC9" i="76"/>
  <c r="BR12" i="76"/>
  <c r="BS12" i="76" s="1"/>
  <c r="BT12" i="76" s="1"/>
  <c r="BQ12" i="76"/>
  <c r="BU11" i="76"/>
  <c r="BX11" i="76" s="1"/>
  <c r="BU10" i="75"/>
  <c r="BX10" i="75" s="1"/>
  <c r="BR11" i="75"/>
  <c r="BS11" i="75" s="1"/>
  <c r="BT11" i="75" s="1"/>
  <c r="BQ11" i="75"/>
  <c r="AO4" i="74"/>
  <c r="AN4" i="74"/>
  <c r="AI4" i="74"/>
  <c r="AJ4" i="74" s="1"/>
  <c r="AH4" i="74"/>
  <c r="AO3" i="74"/>
  <c r="AN3" i="74"/>
  <c r="AI3" i="74"/>
  <c r="AJ3" i="74" s="1"/>
  <c r="AH3" i="74"/>
  <c r="BQ2" i="74"/>
  <c r="BQ3" i="74" s="1"/>
  <c r="BR4" i="74" s="1"/>
  <c r="BS4" i="74" s="1"/>
  <c r="AN2" i="74"/>
  <c r="AI2" i="74"/>
  <c r="AJ2" i="74" s="1"/>
  <c r="AH2" i="74"/>
  <c r="AA2" i="74"/>
  <c r="BU4" i="74" l="1"/>
  <c r="BX4" i="74" s="1"/>
  <c r="BT4" i="74"/>
  <c r="BH9" i="75"/>
  <c r="BY4" i="74"/>
  <c r="BH4" i="74" s="1"/>
  <c r="BY11" i="76"/>
  <c r="CA11" i="76" s="1"/>
  <c r="CA10" i="76"/>
  <c r="BY10" i="75"/>
  <c r="BH10" i="75" s="1"/>
  <c r="BU12" i="76"/>
  <c r="BX12" i="76" s="1"/>
  <c r="BR13" i="76"/>
  <c r="BS13" i="76" s="1"/>
  <c r="BT13" i="76" s="1"/>
  <c r="BQ13" i="76"/>
  <c r="BQ12" i="75"/>
  <c r="BR12" i="75"/>
  <c r="BS12" i="75" s="1"/>
  <c r="BT12" i="75" s="1"/>
  <c r="BU11" i="75"/>
  <c r="BX11" i="75" s="1"/>
  <c r="BR2" i="74"/>
  <c r="BS2" i="74" s="1"/>
  <c r="BQ4" i="74"/>
  <c r="BR3" i="74"/>
  <c r="BS3" i="74" s="1"/>
  <c r="BU3" i="74" l="1"/>
  <c r="BX3" i="74" s="1"/>
  <c r="BT3" i="74"/>
  <c r="BU2" i="74"/>
  <c r="BX2" i="74" s="1"/>
  <c r="BT2" i="74"/>
  <c r="CA10" i="75"/>
  <c r="BD11" i="76"/>
  <c r="BC11" i="76"/>
  <c r="BH2" i="74"/>
  <c r="BH11" i="76"/>
  <c r="BY12" i="76"/>
  <c r="BH12" i="76" s="1"/>
  <c r="BD10" i="76"/>
  <c r="BC10" i="76"/>
  <c r="BY11" i="75"/>
  <c r="BH11" i="75" s="1"/>
  <c r="BY3" i="74"/>
  <c r="BH3" i="74" s="1"/>
  <c r="CA4" i="74"/>
  <c r="BR14" i="76"/>
  <c r="BS14" i="76" s="1"/>
  <c r="BT14" i="76" s="1"/>
  <c r="BQ14" i="76"/>
  <c r="BU13" i="76"/>
  <c r="BX13" i="76" s="1"/>
  <c r="CA12" i="76"/>
  <c r="BR13" i="75"/>
  <c r="BS13" i="75" s="1"/>
  <c r="BT13" i="75" s="1"/>
  <c r="BQ13" i="75"/>
  <c r="BU12" i="75"/>
  <c r="BX12" i="75" s="1"/>
  <c r="BQ5" i="74"/>
  <c r="BR5" i="74"/>
  <c r="BS5" i="74" s="1"/>
  <c r="BT5" i="74" s="1"/>
  <c r="CA11" i="75" l="1"/>
  <c r="CA2" i="74"/>
  <c r="CA3" i="74"/>
  <c r="BY13" i="76"/>
  <c r="BH13" i="76" s="1"/>
  <c r="BY12" i="75"/>
  <c r="CA12" i="75" s="1"/>
  <c r="BU5" i="74"/>
  <c r="BX5" i="74" s="1"/>
  <c r="BD12" i="76"/>
  <c r="BC12" i="76"/>
  <c r="BR15" i="76"/>
  <c r="BS15" i="76" s="1"/>
  <c r="BT15" i="76" s="1"/>
  <c r="BQ15" i="76"/>
  <c r="BU14" i="76"/>
  <c r="BX14" i="76" s="1"/>
  <c r="BU13" i="75"/>
  <c r="BX13" i="75" s="1"/>
  <c r="BR14" i="75"/>
  <c r="BS14" i="75" s="1"/>
  <c r="BT14" i="75" s="1"/>
  <c r="BQ14" i="75"/>
  <c r="BQ6" i="74"/>
  <c r="BR6" i="74"/>
  <c r="BS6" i="74" s="1"/>
  <c r="BT6" i="74" s="1"/>
  <c r="BY5" i="74" l="1"/>
  <c r="BH5" i="74" s="1"/>
  <c r="CA13" i="76"/>
  <c r="BY14" i="76"/>
  <c r="BH14" i="76" s="1"/>
  <c r="CA14" i="76"/>
  <c r="BC14" i="76" s="1"/>
  <c r="BY13" i="75"/>
  <c r="BH13" i="75" s="1"/>
  <c r="BU6" i="74"/>
  <c r="BX6" i="74" s="1"/>
  <c r="BH12" i="75"/>
  <c r="BR16" i="76"/>
  <c r="BS16" i="76" s="1"/>
  <c r="BT16" i="76" s="1"/>
  <c r="BQ16" i="76"/>
  <c r="BU15" i="76"/>
  <c r="BX15" i="76" s="1"/>
  <c r="BR15" i="75"/>
  <c r="BS15" i="75" s="1"/>
  <c r="BT15" i="75" s="1"/>
  <c r="BQ15" i="75"/>
  <c r="BU14" i="75"/>
  <c r="BX14" i="75" s="1"/>
  <c r="BQ7" i="74"/>
  <c r="BR7" i="74"/>
  <c r="BS7" i="74" s="1"/>
  <c r="BT7" i="74" s="1"/>
  <c r="CA13" i="75" l="1"/>
  <c r="BY14" i="75"/>
  <c r="BH14" i="75" s="1"/>
  <c r="BD14" i="76"/>
  <c r="BC13" i="76"/>
  <c r="BD13" i="76"/>
  <c r="CA5" i="74"/>
  <c r="CA15" i="76"/>
  <c r="BC15" i="76" s="1"/>
  <c r="BY6" i="74"/>
  <c r="BH6" i="74" s="1"/>
  <c r="BU7" i="74"/>
  <c r="BX7" i="74" s="1"/>
  <c r="BY15" i="76"/>
  <c r="BH15" i="76" s="1"/>
  <c r="BR17" i="76"/>
  <c r="BS17" i="76" s="1"/>
  <c r="BT17" i="76" s="1"/>
  <c r="BQ17" i="76"/>
  <c r="BU16" i="76"/>
  <c r="BX16" i="76" s="1"/>
  <c r="BU15" i="75"/>
  <c r="BX15" i="75" s="1"/>
  <c r="BQ16" i="75"/>
  <c r="BR16" i="75"/>
  <c r="BS16" i="75" s="1"/>
  <c r="BT16" i="75" s="1"/>
  <c r="CA14" i="75"/>
  <c r="BQ8" i="74"/>
  <c r="BR8" i="74"/>
  <c r="BS8" i="74" s="1"/>
  <c r="BT8" i="74" s="1"/>
  <c r="BD15" i="76" l="1"/>
  <c r="CA6" i="74"/>
  <c r="BY15" i="75"/>
  <c r="BH15" i="75" s="1"/>
  <c r="BY7" i="74"/>
  <c r="BH7" i="74" s="1"/>
  <c r="BY16" i="76"/>
  <c r="CA16" i="76" s="1"/>
  <c r="BU8" i="74"/>
  <c r="BX8" i="74" s="1"/>
  <c r="BU17" i="76"/>
  <c r="BX17" i="76" s="1"/>
  <c r="BR18" i="76"/>
  <c r="BS18" i="76" s="1"/>
  <c r="BT18" i="76" s="1"/>
  <c r="BQ18" i="76"/>
  <c r="BU16" i="75"/>
  <c r="BX16" i="75" s="1"/>
  <c r="BR17" i="75"/>
  <c r="BS17" i="75" s="1"/>
  <c r="BT17" i="75" s="1"/>
  <c r="BQ17" i="75"/>
  <c r="CA15" i="75"/>
  <c r="BQ9" i="74"/>
  <c r="BR9" i="74"/>
  <c r="BS9" i="74" s="1"/>
  <c r="BT9" i="74" s="1"/>
  <c r="BU9" i="74" l="1"/>
  <c r="BX9" i="74" s="1"/>
  <c r="CA7" i="74"/>
  <c r="BY17" i="76"/>
  <c r="CA17" i="76" s="1"/>
  <c r="BH16" i="76"/>
  <c r="CA8" i="74"/>
  <c r="BY16" i="75"/>
  <c r="BH16" i="75" s="1"/>
  <c r="BY8" i="74"/>
  <c r="BH8" i="74" s="1"/>
  <c r="BC16" i="76"/>
  <c r="BD16" i="76"/>
  <c r="BR19" i="76"/>
  <c r="BS19" i="76" s="1"/>
  <c r="BT19" i="76" s="1"/>
  <c r="BQ19" i="76"/>
  <c r="BU18" i="76"/>
  <c r="BX18" i="76" s="1"/>
  <c r="BU17" i="75"/>
  <c r="BX17" i="75" s="1"/>
  <c r="BR18" i="75"/>
  <c r="BS18" i="75" s="1"/>
  <c r="BT18" i="75" s="1"/>
  <c r="BQ18" i="75"/>
  <c r="BQ10" i="74"/>
  <c r="BR10" i="74"/>
  <c r="BS10" i="74" s="1"/>
  <c r="BT10" i="74" s="1"/>
  <c r="BH17" i="76" l="1"/>
  <c r="CA16" i="75"/>
  <c r="BC17" i="76"/>
  <c r="BD17" i="76"/>
  <c r="BY17" i="75"/>
  <c r="BH17" i="75" s="1"/>
  <c r="BU10" i="74"/>
  <c r="BX10" i="74" s="1"/>
  <c r="BY18" i="76"/>
  <c r="CA18" i="76" s="1"/>
  <c r="BY9" i="74"/>
  <c r="CA9" i="74" s="1"/>
  <c r="BR20" i="76"/>
  <c r="BS20" i="76" s="1"/>
  <c r="BT20" i="76" s="1"/>
  <c r="BQ20" i="76"/>
  <c r="BU19" i="76"/>
  <c r="BX19" i="76" s="1"/>
  <c r="BU18" i="75"/>
  <c r="BX18" i="75" s="1"/>
  <c r="BR19" i="75"/>
  <c r="BS19" i="75" s="1"/>
  <c r="BT19" i="75" s="1"/>
  <c r="BQ19" i="75"/>
  <c r="BQ11" i="74"/>
  <c r="BR11" i="74"/>
  <c r="BS11" i="74" s="1"/>
  <c r="BT11" i="74" s="1"/>
  <c r="BD18" i="76" l="1"/>
  <c r="BC18" i="76"/>
  <c r="BY18" i="75"/>
  <c r="BH18" i="75" s="1"/>
  <c r="CA17" i="75"/>
  <c r="BH9" i="74"/>
  <c r="BH18" i="76"/>
  <c r="BY10" i="74"/>
  <c r="BH10" i="74" s="1"/>
  <c r="BU11" i="74"/>
  <c r="BX11" i="74" s="1"/>
  <c r="BY19" i="76"/>
  <c r="CA19" i="76" s="1"/>
  <c r="BR21" i="76"/>
  <c r="BS21" i="76" s="1"/>
  <c r="BT21" i="76" s="1"/>
  <c r="BQ21" i="76"/>
  <c r="BU20" i="76"/>
  <c r="BX20" i="76" s="1"/>
  <c r="BU19" i="75"/>
  <c r="BX19" i="75" s="1"/>
  <c r="BQ20" i="75"/>
  <c r="BR20" i="75"/>
  <c r="BS20" i="75" s="1"/>
  <c r="BT20" i="75" s="1"/>
  <c r="BQ12" i="74"/>
  <c r="BR12" i="74"/>
  <c r="BS12" i="74" s="1"/>
  <c r="BT12" i="74" s="1"/>
  <c r="BD19" i="76" l="1"/>
  <c r="BC19" i="76"/>
  <c r="BY20" i="76"/>
  <c r="BH20" i="76" s="1"/>
  <c r="CA11" i="74"/>
  <c r="CA18" i="75"/>
  <c r="BH19" i="76"/>
  <c r="BU12" i="74"/>
  <c r="BX12" i="74" s="1"/>
  <c r="BY11" i="74"/>
  <c r="BH11" i="74" s="1"/>
  <c r="CA10" i="74"/>
  <c r="BY19" i="75"/>
  <c r="BH19" i="75" s="1"/>
  <c r="CA20" i="76"/>
  <c r="BR22" i="76"/>
  <c r="BS22" i="76" s="1"/>
  <c r="BT22" i="76" s="1"/>
  <c r="BQ22" i="76"/>
  <c r="BU21" i="76"/>
  <c r="BX21" i="76" s="1"/>
  <c r="BR21" i="75"/>
  <c r="BS21" i="75" s="1"/>
  <c r="BT21" i="75" s="1"/>
  <c r="BQ21" i="75"/>
  <c r="CA19" i="75"/>
  <c r="BU20" i="75"/>
  <c r="BX20" i="75" s="1"/>
  <c r="BQ13" i="74"/>
  <c r="BR13" i="74"/>
  <c r="BS13" i="74" s="1"/>
  <c r="BT13" i="74" s="1"/>
  <c r="BY12" i="74" l="1"/>
  <c r="BH12" i="74" s="1"/>
  <c r="BY20" i="75"/>
  <c r="BH20" i="75" s="1"/>
  <c r="BU13" i="74"/>
  <c r="BX13" i="74" s="1"/>
  <c r="BY21" i="76"/>
  <c r="CA21" i="76" s="1"/>
  <c r="CA12" i="74"/>
  <c r="BD20" i="76"/>
  <c r="BC20" i="76"/>
  <c r="BQ23" i="76"/>
  <c r="BR23" i="76"/>
  <c r="BS23" i="76" s="1"/>
  <c r="BT23" i="76" s="1"/>
  <c r="BU22" i="76"/>
  <c r="BX22" i="76" s="1"/>
  <c r="BU21" i="75"/>
  <c r="BX21" i="75" s="1"/>
  <c r="BR22" i="75"/>
  <c r="BS22" i="75" s="1"/>
  <c r="BT22" i="75" s="1"/>
  <c r="BQ22" i="75"/>
  <c r="BQ14" i="74"/>
  <c r="BR14" i="74"/>
  <c r="BS14" i="74" s="1"/>
  <c r="BT14" i="74" s="1"/>
  <c r="BY22" i="76" l="1"/>
  <c r="BH22" i="76" s="1"/>
  <c r="BH21" i="76"/>
  <c r="BU14" i="74"/>
  <c r="BX14" i="74" s="1"/>
  <c r="BY13" i="74"/>
  <c r="BH13" i="74" s="1"/>
  <c r="CA20" i="75"/>
  <c r="BY21" i="75"/>
  <c r="BH21" i="75" s="1"/>
  <c r="CA22" i="76"/>
  <c r="BD22" i="76" s="1"/>
  <c r="BC21" i="76"/>
  <c r="BD21" i="76"/>
  <c r="BU23" i="76"/>
  <c r="BX23" i="76" s="1"/>
  <c r="BR23" i="75"/>
  <c r="BS23" i="75" s="1"/>
  <c r="BT23" i="75" s="1"/>
  <c r="BQ23" i="75"/>
  <c r="BU22" i="75"/>
  <c r="BX22" i="75" s="1"/>
  <c r="BQ15" i="74"/>
  <c r="BR15" i="74"/>
  <c r="BS15" i="74" s="1"/>
  <c r="BT15" i="74" s="1"/>
  <c r="CA21" i="75" l="1"/>
  <c r="BC22" i="76"/>
  <c r="BY22" i="75"/>
  <c r="BH22" i="75" s="1"/>
  <c r="CA13" i="74"/>
  <c r="BY14" i="74"/>
  <c r="CA14" i="74" s="1"/>
  <c r="CA22" i="75"/>
  <c r="CA23" i="76"/>
  <c r="BC23" i="76" s="1"/>
  <c r="BU15" i="74"/>
  <c r="BX15" i="74" s="1"/>
  <c r="BY23" i="76"/>
  <c r="BH23" i="76" s="1"/>
  <c r="BU23" i="75"/>
  <c r="BX23" i="75" s="1"/>
  <c r="BQ16" i="74"/>
  <c r="BR16" i="74"/>
  <c r="BS16" i="74" s="1"/>
  <c r="BT16" i="74" s="1"/>
  <c r="BY23" i="75" l="1"/>
  <c r="BH23" i="75" s="1"/>
  <c r="BD23" i="76"/>
  <c r="BH14" i="74"/>
  <c r="BU16" i="74"/>
  <c r="BX16" i="74" s="1"/>
  <c r="BY15" i="74"/>
  <c r="CA15" i="74" s="1"/>
  <c r="CA23" i="75"/>
  <c r="BQ17" i="74"/>
  <c r="BR17" i="74"/>
  <c r="BS17" i="74" s="1"/>
  <c r="BT17" i="74" s="1"/>
  <c r="BH15" i="74" l="1"/>
  <c r="BY16" i="74"/>
  <c r="BH16" i="74" s="1"/>
  <c r="BU17" i="74"/>
  <c r="BX17" i="74" s="1"/>
  <c r="BQ18" i="74"/>
  <c r="BR18" i="74"/>
  <c r="BS18" i="74" s="1"/>
  <c r="BT18" i="74" s="1"/>
  <c r="CA16" i="74" l="1"/>
  <c r="BU18" i="74"/>
  <c r="BX18" i="74" s="1"/>
  <c r="BY17" i="74"/>
  <c r="CA17" i="74" s="1"/>
  <c r="BR19" i="74"/>
  <c r="BS19" i="74" s="1"/>
  <c r="BT19" i="74" s="1"/>
  <c r="BQ19" i="74"/>
  <c r="BU19" i="74" l="1"/>
  <c r="BX19" i="74" s="1"/>
  <c r="BH17" i="74"/>
  <c r="BY18" i="74"/>
  <c r="BH18" i="74" s="1"/>
  <c r="BR20" i="74"/>
  <c r="BS20" i="74" s="1"/>
  <c r="BT20" i="74" s="1"/>
  <c r="BQ20" i="74"/>
  <c r="BU20" i="74" l="1"/>
  <c r="BX20" i="74" s="1"/>
  <c r="CA18" i="74"/>
  <c r="BY19" i="74"/>
  <c r="CA19" i="74" s="1"/>
  <c r="BQ21" i="74"/>
  <c r="BR21" i="74"/>
  <c r="BS21" i="74" s="1"/>
  <c r="BT21" i="74" s="1"/>
  <c r="BU21" i="74" l="1"/>
  <c r="BX21" i="74" s="1"/>
  <c r="BH19" i="74"/>
  <c r="BY20" i="74"/>
  <c r="BH20" i="74" s="1"/>
  <c r="BQ22" i="74"/>
  <c r="BR22" i="74"/>
  <c r="BS22" i="74" s="1"/>
  <c r="BT22" i="74" s="1"/>
  <c r="BU22" i="74" l="1"/>
  <c r="BX22" i="74" s="1"/>
  <c r="CA20" i="74"/>
  <c r="BY21" i="74"/>
  <c r="CA21" i="74" s="1"/>
  <c r="BQ23" i="74"/>
  <c r="BR23" i="74"/>
  <c r="BS23" i="74" s="1"/>
  <c r="BT23" i="74" s="1"/>
  <c r="BU23" i="74" l="1"/>
  <c r="BX23" i="74" s="1"/>
  <c r="BH21" i="74"/>
  <c r="BY22" i="74"/>
  <c r="BH22" i="74" s="1"/>
  <c r="CA22" i="74" l="1"/>
  <c r="BY23" i="74"/>
  <c r="CA23" i="74" s="1"/>
  <c r="BH23" i="7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Mustafa Jafari</author>
  </authors>
  <commentList>
    <comment ref="A1" authorId="0" shapeId="0" xr:uid="{B26A2567-685D-4DB4-9A4D-0013300A6A3D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folder name in which the files will be save</t>
        </r>
      </text>
    </comment>
    <comment ref="B1" authorId="0" shapeId="0" xr:uid="{03EC709D-ADAD-4DD9-A10E-5814CAD7A6EE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folder name in which the files will be save</t>
        </r>
      </text>
    </comment>
    <comment ref="G1" authorId="0" shapeId="0" xr:uid="{5F18EFD8-4C2B-4437-B0DA-90D19A4C07E9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Switch for which sheet to run</t>
        </r>
      </text>
    </comment>
    <comment ref="R1" authorId="0" shapeId="0" xr:uid="{9EDC8B6D-6B82-40B5-8691-B4F9D2A4BA39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equal to buried length for a pile of uniform thickness</t>
        </r>
      </text>
    </comment>
    <comment ref="S1" authorId="0" shapeId="0" xr:uid="{C3C701E8-A28E-4A9D-96BC-F50D3EF00C3A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pile length upto interface level</t>
        </r>
      </text>
    </comment>
    <comment ref="Z1" authorId="0" shapeId="0" xr:uid="{6A15CF45-4863-499C-99AB-259F492EEB35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D/200*Diameter is the amount of displacement applied at the interface level</t>
        </r>
      </text>
    </comment>
    <comment ref="AG1" authorId="0" shapeId="0" xr:uid="{DE72EB92-A40E-49B5-881F-FB6993313401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Thickness of layer</t>
        </r>
      </text>
    </comment>
    <comment ref="BB1" authorId="0" shapeId="0" xr:uid="{5C70C4B3-9542-4E6B-8BC6-ED6ED2E1B019}">
      <text>
        <r>
          <rPr>
            <sz val="9"/>
            <color indexed="81"/>
            <rFont val="Tahoma"/>
            <family val="2"/>
          </rPr>
          <t>if DrainageCesar== 1:
    DrainageType = 2; #  "Undrained B"
elif DrainageCesar == 2:
    DrainageType = 1 # "Undrained A"
    #DrainageType = 0; 
else:
    DrainageType = 0 # Drained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Mustafa Jafari</author>
  </authors>
  <commentList>
    <comment ref="A1" authorId="0" shapeId="0" xr:uid="{1593B3CD-C450-4D02-A9A6-59CFC4293DC9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folder name in which the files will be save</t>
        </r>
      </text>
    </comment>
    <comment ref="B1" authorId="0" shapeId="0" xr:uid="{77C07720-D4D1-452E-9BA8-FB41EF5D1C7C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folder name in which the files will be save</t>
        </r>
      </text>
    </comment>
    <comment ref="G1" authorId="0" shapeId="0" xr:uid="{B011061F-510C-47E3-8FCA-61C21133760F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Switch for which sheet to run</t>
        </r>
      </text>
    </comment>
    <comment ref="R1" authorId="0" shapeId="0" xr:uid="{8123BBE7-CBF3-44CA-A9D2-84EDBB741370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equal to buried length for a pile of uniform thickness</t>
        </r>
      </text>
    </comment>
    <comment ref="S1" authorId="0" shapeId="0" xr:uid="{98739FC4-1B85-44F3-82C8-E5BCDF87061B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pile length upto interface level</t>
        </r>
      </text>
    </comment>
    <comment ref="Z1" authorId="0" shapeId="0" xr:uid="{44158618-21BB-4A5D-8BEC-4897997EE5B1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D/200*Diameter is the amount of displacement applied at the interface level</t>
        </r>
      </text>
    </comment>
    <comment ref="AG1" authorId="0" shapeId="0" xr:uid="{40C17241-F341-4C54-9AAF-29F4144A2FF1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Thickness of layer</t>
        </r>
      </text>
    </comment>
    <comment ref="BB1" authorId="0" shapeId="0" xr:uid="{95AE62F7-D223-4895-868B-D2738C20F6F4}">
      <text>
        <r>
          <rPr>
            <sz val="9"/>
            <color indexed="81"/>
            <rFont val="Tahoma"/>
            <family val="2"/>
          </rPr>
          <t>if DrainageCesar== 1:
    DrainageType = 2; #  "Undrained B"
elif DrainageCesar == 2:
    DrainageType = 1 # "Undrained A"
    #DrainageType = 0; 
else:
    DrainageType = 0 # Drained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Mustafa Jafari</author>
  </authors>
  <commentList>
    <comment ref="A1" authorId="0" shapeId="0" xr:uid="{F4274726-E4BA-46C6-9379-EE8ABB44B162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folder name in which the files will be save</t>
        </r>
      </text>
    </comment>
    <comment ref="B1" authorId="0" shapeId="0" xr:uid="{39924D6C-50DE-4C12-88F5-02FA68797F71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folder name in which the files will be save</t>
        </r>
      </text>
    </comment>
    <comment ref="G1" authorId="0" shapeId="0" xr:uid="{CE033FA9-3AC6-41B3-A8F3-219DAE73FCBC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Switch for which sheet to run</t>
        </r>
      </text>
    </comment>
    <comment ref="R1" authorId="0" shapeId="0" xr:uid="{6FD0C568-0AAA-4657-8139-73E09A1B2D51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equal to buried length for a pile of uniform thickness</t>
        </r>
      </text>
    </comment>
    <comment ref="S1" authorId="0" shapeId="0" xr:uid="{FF4A0DEF-50E0-4783-8EF9-75DB00390CB5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pile length upto interface level</t>
        </r>
      </text>
    </comment>
    <comment ref="Z1" authorId="0" shapeId="0" xr:uid="{3EDFFB77-C53F-41A5-AE2F-50D9ABE9484E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D/200*Diameter is the amount of displacement applied at the interface level</t>
        </r>
      </text>
    </comment>
    <comment ref="AG1" authorId="0" shapeId="0" xr:uid="{C87ECD9E-41D9-4E13-82B9-1D7230A08CB8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Thickness of layer</t>
        </r>
      </text>
    </comment>
    <comment ref="BB1" authorId="0" shapeId="0" xr:uid="{668AAAA0-33A8-47D9-8C89-8254F3317775}">
      <text>
        <r>
          <rPr>
            <sz val="9"/>
            <color indexed="81"/>
            <rFont val="Tahoma"/>
            <family val="2"/>
          </rPr>
          <t>if DrainageCesar== 1:
    DrainageType = 2; #  "Undrained B"
elif DrainageCesar == 2:
    DrainageType = 1 # "Undrained A"
    #DrainageType = 0; 
else:
    DrainageType = 0 # Drained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Mustafa Jafari</author>
  </authors>
  <commentList>
    <comment ref="A1" authorId="0" shapeId="0" xr:uid="{982D14A4-DC93-4059-8B8A-47351EA86E60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folder name in which the files will be save</t>
        </r>
      </text>
    </comment>
    <comment ref="B1" authorId="0" shapeId="0" xr:uid="{B776D0A8-CC3A-4288-9CD1-A1DF3B13FDD9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folder name in which the files will be save</t>
        </r>
      </text>
    </comment>
    <comment ref="G1" authorId="0" shapeId="0" xr:uid="{11D0881A-8F24-4358-BBF7-774CAD98F250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Switch for which sheet to run</t>
        </r>
      </text>
    </comment>
    <comment ref="R1" authorId="0" shapeId="0" xr:uid="{7241F630-C6CC-4161-B1FE-CCA8E4BAC1BD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equal to buried length for a pile of uniform thickness</t>
        </r>
      </text>
    </comment>
    <comment ref="S1" authorId="0" shapeId="0" xr:uid="{64D9545E-7BF1-40F4-9021-BFCC3D43002B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pile length upto interface level</t>
        </r>
      </text>
    </comment>
    <comment ref="Z1" authorId="0" shapeId="0" xr:uid="{EF154656-4781-415F-B74F-F8FA7D383C03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D/200*Diameter is the amount of displacement applied at the interface level</t>
        </r>
      </text>
    </comment>
    <comment ref="AG1" authorId="0" shapeId="0" xr:uid="{A36A2BA8-EEA9-4ACD-BF1A-CA36343334CD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Thickness of layer</t>
        </r>
      </text>
    </comment>
    <comment ref="BB1" authorId="0" shapeId="0" xr:uid="{08CD957A-4781-4BB4-B59F-88B5B1BB7770}">
      <text>
        <r>
          <rPr>
            <sz val="9"/>
            <color indexed="81"/>
            <rFont val="Tahoma"/>
            <family val="2"/>
          </rPr>
          <t>if DrainageCesar== 1:
    DrainageType = 2; #  "Undrained B"
elif DrainageCesar == 2:
    DrainageType = 1 # "Undrained A"
    #DrainageType = 0; 
else:
    DrainageType = 0 # Drained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Mustafa Jafari</author>
  </authors>
  <commentList>
    <comment ref="A1" authorId="0" shapeId="0" xr:uid="{046CFB7A-FD50-410E-9AB5-ABB0D7A67EE3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folder name in which the files will be save</t>
        </r>
      </text>
    </comment>
    <comment ref="B1" authorId="0" shapeId="0" xr:uid="{E3788FD7-047A-48B6-A40E-595D2EF255A4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folder name in which the files will be save</t>
        </r>
      </text>
    </comment>
    <comment ref="G1" authorId="0" shapeId="0" xr:uid="{06A2D7EE-73DC-4098-8CEF-5C425E22033A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Switch for which sheet to run</t>
        </r>
      </text>
    </comment>
    <comment ref="R1" authorId="0" shapeId="0" xr:uid="{9A63A774-0A54-4E24-9593-7A5350D0EC72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equal to buried length for a pile of uniform thickness</t>
        </r>
      </text>
    </comment>
    <comment ref="S1" authorId="0" shapeId="0" xr:uid="{7E704994-CC2C-419E-949E-9B236F218160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pile length upto interface level</t>
        </r>
      </text>
    </comment>
    <comment ref="Z1" authorId="0" shapeId="0" xr:uid="{B76DB6EB-D190-4F9F-B8FD-4067A5B4431C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D/200*Diameter is the amount of displacement applied at the interface level</t>
        </r>
      </text>
    </comment>
    <comment ref="AG1" authorId="0" shapeId="0" xr:uid="{415FD22E-3E56-486B-B033-9D24677B5615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Thickness of layer</t>
        </r>
      </text>
    </comment>
    <comment ref="BB1" authorId="0" shapeId="0" xr:uid="{262E70B3-4098-4611-BA6B-F21C1DEF8177}">
      <text>
        <r>
          <rPr>
            <sz val="9"/>
            <color indexed="81"/>
            <rFont val="Tahoma"/>
            <family val="2"/>
          </rPr>
          <t>if DrainageCesar== 1:
    DrainageType = 2; #  "Undrained B"
elif DrainageCesar == 2:
    DrainageType = 1 # "Undrained A"
    #DrainageType = 0; 
else:
    DrainageType = 0 # Drained</t>
        </r>
      </text>
    </comment>
    <comment ref="AN2" authorId="0" shapeId="0" xr:uid="{631CE221-EF53-46CF-A5D8-6BFB699CC481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changed due to plaxis errors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Mustafa Jafari</author>
  </authors>
  <commentList>
    <comment ref="A1" authorId="0" shapeId="0" xr:uid="{91CF5BE0-CFC3-4D6A-BDA9-CF08545A46CC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folder name in which the files will be save</t>
        </r>
      </text>
    </comment>
    <comment ref="B1" authorId="0" shapeId="0" xr:uid="{9826D868-0546-415B-8F37-8CF750E58402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folder name in which the files will be save</t>
        </r>
      </text>
    </comment>
    <comment ref="G1" authorId="0" shapeId="0" xr:uid="{31FEDB7F-4112-40D4-AAEA-6A53E2D5DCF3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Switch for which sheet to run</t>
        </r>
      </text>
    </comment>
    <comment ref="R1" authorId="0" shapeId="0" xr:uid="{4397EB5D-31EE-41CF-A35B-0A99337A39CA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equal to buried length for a pile of uniform thickness</t>
        </r>
      </text>
    </comment>
    <comment ref="S1" authorId="0" shapeId="0" xr:uid="{10DDE56E-B866-41D2-98DE-15C45997B888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pile length upto interface level</t>
        </r>
      </text>
    </comment>
    <comment ref="Z1" authorId="0" shapeId="0" xr:uid="{416786B3-E5AB-4806-8759-4BE9BAACF369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D/200*Diameter is the amount of displacement applied at the interface level</t>
        </r>
      </text>
    </comment>
    <comment ref="AG1" authorId="0" shapeId="0" xr:uid="{80FE3517-8288-48AF-8EC4-88BA97D659D3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Thickness of layer</t>
        </r>
      </text>
    </comment>
    <comment ref="BB1" authorId="0" shapeId="0" xr:uid="{CF1387BA-11B6-4B20-8C7D-DF10813AC5B6}">
      <text>
        <r>
          <rPr>
            <sz val="9"/>
            <color indexed="81"/>
            <rFont val="Tahoma"/>
            <family val="2"/>
          </rPr>
          <t>if DrainageCesar== 1:
    DrainageType = 2; #  "Undrained B"
elif DrainageCesar == 2:
    DrainageType = 1 # "Undrained A"
    #DrainageType = 0; 
else:
    DrainageType = 0 # Drained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Mustafa Jafari</author>
  </authors>
  <commentList>
    <comment ref="A1" authorId="0" shapeId="0" xr:uid="{9B4273E0-F776-4F73-9C9B-7ED96F8E429E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folder name in which the files will be save</t>
        </r>
      </text>
    </comment>
    <comment ref="B1" authorId="0" shapeId="0" xr:uid="{D9A140CE-50D7-4E5E-BDB6-D7E20C8C8BC3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folder name in which the files will be save</t>
        </r>
      </text>
    </comment>
    <comment ref="G1" authorId="0" shapeId="0" xr:uid="{C0E96CBB-4E85-4182-B61B-FEB7B9B333CC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Switch for which sheet to run</t>
        </r>
      </text>
    </comment>
    <comment ref="R1" authorId="0" shapeId="0" xr:uid="{D60206E4-5AFB-4190-A430-AB3E6E54647D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equal to buried length for a pile of uniform thickness</t>
        </r>
      </text>
    </comment>
    <comment ref="S1" authorId="0" shapeId="0" xr:uid="{F62EC239-EADD-4D14-95CB-AC88194DE0BD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pile length upto interface level</t>
        </r>
      </text>
    </comment>
    <comment ref="Z1" authorId="0" shapeId="0" xr:uid="{13176408-8C3B-40BC-80D4-9168BAF9C52F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D/200*Diameter is the amount of displacement applied at the interface level</t>
        </r>
      </text>
    </comment>
    <comment ref="AG1" authorId="0" shapeId="0" xr:uid="{94A5098E-5F6C-4946-9714-A382B7647CF6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Thickness of layer</t>
        </r>
      </text>
    </comment>
    <comment ref="BB1" authorId="0" shapeId="0" xr:uid="{433BE56C-F18B-4523-9B5D-9B37F5D5928F}">
      <text>
        <r>
          <rPr>
            <sz val="9"/>
            <color indexed="81"/>
            <rFont val="Tahoma"/>
            <family val="2"/>
          </rPr>
          <t>if DrainageCesar== 1:
    DrainageType = 2; #  "Undrained B"
elif DrainageCesar == 2:
    DrainageType = 1 # "Undrained A"
    #DrainageType = 0; 
else:
    DrainageType = 0 # Drained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Mustafa Jafari</author>
  </authors>
  <commentList>
    <comment ref="A1" authorId="0" shapeId="0" xr:uid="{301D3337-F97E-4B77-8ACD-AC5699ADBF77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folder name in which the files will be save</t>
        </r>
      </text>
    </comment>
    <comment ref="B1" authorId="0" shapeId="0" xr:uid="{39025FA7-F2A8-4389-8D16-CAF09584C50F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folder name in which the files will be save</t>
        </r>
      </text>
    </comment>
    <comment ref="G1" authorId="0" shapeId="0" xr:uid="{9DE4EC11-0D2B-45E6-9A16-6D65D8526FCE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Switch for which sheet to run</t>
        </r>
      </text>
    </comment>
    <comment ref="R1" authorId="0" shapeId="0" xr:uid="{F55FB6DB-3E1F-41DA-9D74-28409EA0CAAE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equal to buried length for a pile of uniform thickness</t>
        </r>
      </text>
    </comment>
    <comment ref="S1" authorId="0" shapeId="0" xr:uid="{F6787F89-360B-487A-822C-2F5F194F4ECF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pile length upto interface level</t>
        </r>
      </text>
    </comment>
    <comment ref="Z1" authorId="0" shapeId="0" xr:uid="{4B99B1D7-3DC5-4EE9-889D-D8AA7698D6C0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D/200*Diameter is the amount of displacement applied at the interface level</t>
        </r>
      </text>
    </comment>
    <comment ref="AG1" authorId="0" shapeId="0" xr:uid="{D881A143-0667-4E78-AAE4-C690A9524AC1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Thickness of layer</t>
        </r>
      </text>
    </comment>
    <comment ref="BB1" authorId="0" shapeId="0" xr:uid="{1EA18259-BBF2-4A8D-9C7A-A76540AAB1D8}">
      <text>
        <r>
          <rPr>
            <sz val="9"/>
            <color indexed="81"/>
            <rFont val="Tahoma"/>
            <family val="2"/>
          </rPr>
          <t>if DrainageCesar== 1:
    DrainageType = 2; #  "Undrained B"
elif DrainageCesar == 2:
    DrainageType = 1 # "Undrained A"
    #DrainageType = 0; 
else:
    DrainageType = 0 # Drained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Mustafa Jafari</author>
  </authors>
  <commentList>
    <comment ref="A1" authorId="0" shapeId="0" xr:uid="{0976B927-A882-478F-9A94-EA4129684481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folder name in which the files will be save</t>
        </r>
      </text>
    </comment>
    <comment ref="B1" authorId="0" shapeId="0" xr:uid="{F0176234-0035-4A2F-953E-189747C6ACF8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folder name in which the files will be save</t>
        </r>
      </text>
    </comment>
    <comment ref="G1" authorId="0" shapeId="0" xr:uid="{4ABD104B-875B-4F9D-8B4A-B72D8EC5B69D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Switch for which sheet to run</t>
        </r>
      </text>
    </comment>
    <comment ref="R1" authorId="0" shapeId="0" xr:uid="{F1E5B3EB-6F1C-46AD-8B15-DE7B7A993060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equal to buried length for a pile of uniform thickness</t>
        </r>
      </text>
    </comment>
    <comment ref="S1" authorId="0" shapeId="0" xr:uid="{31DD816C-079D-4BF9-8A81-88EA5960927B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pile length upto interface level</t>
        </r>
      </text>
    </comment>
    <comment ref="Z1" authorId="0" shapeId="0" xr:uid="{9A3663C9-3C2E-4292-813D-D533C6C23EBC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D/200*Diameter is the amount of displacement applied at the interface level</t>
        </r>
      </text>
    </comment>
    <comment ref="AG1" authorId="0" shapeId="0" xr:uid="{68D0D745-8242-4E56-8DD4-7EDC20EEA94E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Thickness of layer</t>
        </r>
      </text>
    </comment>
    <comment ref="BB1" authorId="0" shapeId="0" xr:uid="{A98DF928-D87C-4703-8A5C-8068EF696A05}">
      <text>
        <r>
          <rPr>
            <sz val="9"/>
            <color indexed="81"/>
            <rFont val="Tahoma"/>
            <family val="2"/>
          </rPr>
          <t>if DrainageCesar== 1:
    DrainageType = 2; #  "Undrained B"
elif DrainageCesar == 2:
    DrainageType = 1 # "Undrained A"
    #DrainageType = 0; 
else:
    DrainageType = 0 # Drained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Mustafa Jafari</author>
  </authors>
  <commentList>
    <comment ref="A1" authorId="0" shapeId="0" xr:uid="{4E6BCCCC-1254-4C4A-8450-296B7E77D456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folder name in which the files will be save</t>
        </r>
      </text>
    </comment>
    <comment ref="B1" authorId="0" shapeId="0" xr:uid="{6314A469-F7E0-4496-950F-7420F077A6BD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folder name in which the files will be save</t>
        </r>
      </text>
    </comment>
    <comment ref="G1" authorId="0" shapeId="0" xr:uid="{A99FE29E-BBCA-4972-BADC-F4C91016254A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Switch for which sheet to run</t>
        </r>
      </text>
    </comment>
    <comment ref="R1" authorId="0" shapeId="0" xr:uid="{EB534D9E-7ACB-461A-A1D2-99A69EA2C977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equal to buried length for a pile of uniform thickness</t>
        </r>
      </text>
    </comment>
    <comment ref="S1" authorId="0" shapeId="0" xr:uid="{5270A73E-F09F-4F6B-85D1-1DAF1748153A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pile length upto interface level</t>
        </r>
      </text>
    </comment>
    <comment ref="Z1" authorId="0" shapeId="0" xr:uid="{D4897EE1-AB11-4659-AFA3-96BF2771DEB1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D/200*Diameter is the amount of displacement applied at the interface level</t>
        </r>
      </text>
    </comment>
    <comment ref="AG1" authorId="0" shapeId="0" xr:uid="{A28359C2-1ED4-4300-AB71-769800E6170A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Thickness of layer</t>
        </r>
      </text>
    </comment>
    <comment ref="BB1" authorId="0" shapeId="0" xr:uid="{DA4C3C40-4042-4A24-BA9C-4C4A0BE24356}">
      <text>
        <r>
          <rPr>
            <sz val="9"/>
            <color indexed="81"/>
            <rFont val="Tahoma"/>
            <family val="2"/>
          </rPr>
          <t>if DrainageCesar== 1:
    DrainageType = 2; #  "Undrained B"
elif DrainageCesar == 2:
    DrainageType = 1 # "Undrained A"
    #DrainageType = 0; 
else:
    DrainageType = 0 # Drained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Mustafa Jafari</author>
  </authors>
  <commentList>
    <comment ref="A1" authorId="0" shapeId="0" xr:uid="{CA30FC15-FDC4-4630-AF31-4CBC3FC97E2F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folder name in which the files will be save</t>
        </r>
      </text>
    </comment>
    <comment ref="B1" authorId="0" shapeId="0" xr:uid="{CBD676B2-9375-4250-B239-88614AC4EB3B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folder name in which the files will be save</t>
        </r>
      </text>
    </comment>
    <comment ref="G1" authorId="0" shapeId="0" xr:uid="{58C22F84-81A3-4A82-B895-39ECA07D1C95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Switch for which sheet to run</t>
        </r>
      </text>
    </comment>
    <comment ref="R1" authorId="0" shapeId="0" xr:uid="{80484CE1-9C05-46AC-A2BF-F7A679F52FF6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equal to buried length for a pile of uniform thickness</t>
        </r>
      </text>
    </comment>
    <comment ref="S1" authorId="0" shapeId="0" xr:uid="{24EB5DD0-A667-43CD-BB46-62EEAE671645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pile length upto interface level</t>
        </r>
      </text>
    </comment>
    <comment ref="Z1" authorId="0" shapeId="0" xr:uid="{7498835C-92EC-4D2F-A34D-CB9ECD99BE26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D/200*Diameter is the amount of displacement applied at the interface level</t>
        </r>
      </text>
    </comment>
    <comment ref="AG1" authorId="0" shapeId="0" xr:uid="{649E1BC6-A374-4F37-BCC8-45738B9802C3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Thickness of layer</t>
        </r>
      </text>
    </comment>
    <comment ref="BB1" authorId="0" shapeId="0" xr:uid="{252E928B-4DDD-4E1D-9FE6-976F06F828B0}">
      <text>
        <r>
          <rPr>
            <sz val="9"/>
            <color indexed="81"/>
            <rFont val="Tahoma"/>
            <family val="2"/>
          </rPr>
          <t>if DrainageCesar== 1:
    DrainageType = 2; #  "Undrained B"
elif DrainageCesar == 2:
    DrainageType = 1 # "Undrained A"
    #DrainageType = 0; 
else:
    DrainageType = 0 # Drained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Mustafa Jafari</author>
  </authors>
  <commentList>
    <comment ref="A1" authorId="0" shapeId="0" xr:uid="{AAE508D3-B0AD-4027-AFC4-3C14E07F3D8B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folder name in which the files will be save</t>
        </r>
      </text>
    </comment>
    <comment ref="B1" authorId="0" shapeId="0" xr:uid="{8827D0D9-96DD-4B9A-BCFF-439F347DE5A7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folder name in which the files will be save</t>
        </r>
      </text>
    </comment>
    <comment ref="G1" authorId="0" shapeId="0" xr:uid="{9F076B0F-B3F0-4086-A21C-47A8CE907A05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Switch for which sheet to run</t>
        </r>
      </text>
    </comment>
    <comment ref="R1" authorId="0" shapeId="0" xr:uid="{EA6FB520-CE0E-46E5-89E6-C687BAFDC226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equal to buried length for a pile of uniform thickness</t>
        </r>
      </text>
    </comment>
    <comment ref="S1" authorId="0" shapeId="0" xr:uid="{58CF6842-9BE8-41C2-865B-7EB93D91454B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pile length upto interface level</t>
        </r>
      </text>
    </comment>
    <comment ref="Z1" authorId="0" shapeId="0" xr:uid="{8E132059-93D8-4169-B683-F2AF85F334E4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D/200*Diameter is the amount of displacement applied at the interface level</t>
        </r>
      </text>
    </comment>
    <comment ref="AG1" authorId="0" shapeId="0" xr:uid="{B7AC1B1F-88E7-4B31-B75B-95226CDA5C27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Thickness of layer</t>
        </r>
      </text>
    </comment>
    <comment ref="BB1" authorId="0" shapeId="0" xr:uid="{DDEFAFEC-5109-4A9B-8FC0-F53125268D07}">
      <text>
        <r>
          <rPr>
            <sz val="9"/>
            <color indexed="81"/>
            <rFont val="Tahoma"/>
            <family val="2"/>
          </rPr>
          <t>if DrainageCesar== 1:
    DrainageType = 2; #  "Undrained B"
elif DrainageCesar == 2:
    DrainageType = 1 # "Undrained A"
    #DrainageType = 0; 
else:
    DrainageType = 0 # Drained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<sst xmlns="http://schemas.openxmlformats.org/spreadsheetml/2006/main" count="2568" uniqueCount="107">
  <si>
    <t>Soil Type</t>
  </si>
  <si>
    <t>PC1</t>
  </si>
  <si>
    <t>m</t>
  </si>
  <si>
    <t>Dr</t>
  </si>
  <si>
    <t>K0</t>
  </si>
  <si>
    <t>G0</t>
  </si>
  <si>
    <t>Name</t>
  </si>
  <si>
    <t>Model name</t>
  </si>
  <si>
    <t>Project</t>
  </si>
  <si>
    <t>Notes</t>
  </si>
  <si>
    <t>Run Project</t>
  </si>
  <si>
    <t>Save Project</t>
  </si>
  <si>
    <t>Cospin input</t>
  </si>
  <si>
    <t>Conf pressure</t>
  </si>
  <si>
    <t>updated mesh</t>
  </si>
  <si>
    <t>Structural forces</t>
  </si>
  <si>
    <t>Soil reaction curves</t>
  </si>
  <si>
    <t>State_var</t>
  </si>
  <si>
    <t>Diameter</t>
  </si>
  <si>
    <t>Thickness</t>
  </si>
  <si>
    <t>bot_thickness</t>
  </si>
  <si>
    <t>Total length</t>
  </si>
  <si>
    <t>buried length</t>
  </si>
  <si>
    <t>slice height</t>
  </si>
  <si>
    <t>Sea level</t>
  </si>
  <si>
    <t>Vertical</t>
  </si>
  <si>
    <t>Horizontal</t>
  </si>
  <si>
    <t>Bending moment</t>
  </si>
  <si>
    <t>D/200</t>
  </si>
  <si>
    <t>D/10</t>
  </si>
  <si>
    <t>Global_scour</t>
  </si>
  <si>
    <t>Local_scour</t>
  </si>
  <si>
    <t>t_i</t>
  </si>
  <si>
    <t>E_oed</t>
  </si>
  <si>
    <t>E_50</t>
  </si>
  <si>
    <t>E_ur</t>
  </si>
  <si>
    <t>v_i</t>
  </si>
  <si>
    <t>c_i</t>
  </si>
  <si>
    <t>gamma07</t>
  </si>
  <si>
    <t>phi_i</t>
  </si>
  <si>
    <t>psi</t>
  </si>
  <si>
    <t>d_ref</t>
  </si>
  <si>
    <t>c_inc_i</t>
  </si>
  <si>
    <t>gamma</t>
  </si>
  <si>
    <t>R_inter_i</t>
  </si>
  <si>
    <t>Drainage</t>
  </si>
  <si>
    <t>dilation cut-off</t>
  </si>
  <si>
    <t>e0</t>
  </si>
  <si>
    <t>emin</t>
  </si>
  <si>
    <t>emax</t>
  </si>
  <si>
    <t>EW</t>
  </si>
  <si>
    <t>new_model</t>
  </si>
  <si>
    <t>Latered</t>
  </si>
  <si>
    <t>su_A_ref</t>
  </si>
  <si>
    <t>Constitutive_model</t>
  </si>
  <si>
    <t>Gur/suA</t>
  </si>
  <si>
    <t>gamma_f_C</t>
  </si>
  <si>
    <t>gamma_f_E</t>
  </si>
  <si>
    <t>gamma_f_DSS</t>
  </si>
  <si>
    <t>zref</t>
  </si>
  <si>
    <t>suA_inc</t>
  </si>
  <si>
    <t>suP/suA</t>
  </si>
  <si>
    <t>tau0/suA</t>
  </si>
  <si>
    <t>suDSS/suA</t>
  </si>
  <si>
    <t>Units</t>
  </si>
  <si>
    <t>Sigma_ref</t>
  </si>
  <si>
    <t>HSsmall</t>
  </si>
  <si>
    <t>0.7</t>
  </si>
  <si>
    <t>0.01</t>
  </si>
  <si>
    <t>Unloading</t>
  </si>
  <si>
    <t>SLS_load</t>
  </si>
  <si>
    <t>Interface_model</t>
  </si>
  <si>
    <t>G0/suA</t>
  </si>
  <si>
    <t>OCR</t>
  </si>
  <si>
    <t>mesh_coarseness</t>
  </si>
  <si>
    <t>depth_bot</t>
  </si>
  <si>
    <t>depth_mid</t>
  </si>
  <si>
    <t>sig_v_eff</t>
  </si>
  <si>
    <t>sub_batch</t>
  </si>
  <si>
    <t>Batch3_FC14_OCR1_DR77</t>
  </si>
  <si>
    <t>tau_f/sig_ref_suD</t>
  </si>
  <si>
    <t>su_D</t>
  </si>
  <si>
    <t>su_D/anisotropyA</t>
  </si>
  <si>
    <t>G_1</t>
  </si>
  <si>
    <t>G_1/suA</t>
  </si>
  <si>
    <t>Batch3_FC14_OCR6_DR80</t>
  </si>
  <si>
    <t>B_FC15.1_OCR1_DR69_undrained</t>
  </si>
  <si>
    <t>PH1</t>
  </si>
  <si>
    <t>PH2</t>
  </si>
  <si>
    <t>PM3</t>
  </si>
  <si>
    <t>19b_FC30_OCR6_DR50</t>
  </si>
  <si>
    <t>20a_FC18_OCR6_DR80</t>
  </si>
  <si>
    <t>PM4</t>
  </si>
  <si>
    <t>PM5</t>
  </si>
  <si>
    <t>21a_FC17_OCR1.5_DR85</t>
  </si>
  <si>
    <t>21a_FC11_OCR1.3_DR35</t>
  </si>
  <si>
    <t>CC1</t>
  </si>
  <si>
    <t>Drammen_Clay_4_PH2</t>
  </si>
  <si>
    <t>su_D_cyc</t>
  </si>
  <si>
    <t>PM2</t>
  </si>
  <si>
    <t>Drammen_Clay_4_PM2</t>
  </si>
  <si>
    <t>CC2</t>
  </si>
  <si>
    <t>CC3</t>
  </si>
  <si>
    <t>C2_OCR6_Ip55</t>
  </si>
  <si>
    <t>Drammen_Clay_4_CC3</t>
  </si>
  <si>
    <t>sig_h_eff</t>
  </si>
  <si>
    <t>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</si>
</sst>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name val="Verdana"/>
      <family val="2"/>
    </font>
    <font>
      <sz val="10"/>
      <color rgb="FF000000"/>
      <name val="Arial"/>
      <family val="2"/>
    </font>
    <font>
      <b/>
      <sz val="9"/>
      <name val="Verdan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FF0000"/>
      <name val="Verdana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9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0">
    <xf numFmtId="0" fontId="0" fillId="0" borderId="0"/>
    <xf numFmtId="0" fontId="6" fillId="0" borderId="0"/>
    <xf numFmtId="0" fontId="5" fillId="0" borderId="0"/>
    <xf numFmtId="0" fontId="7" fillId="0" borderId="0"/>
    <xf numFmtId="0" fontId="7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4" fillId="0" borderId="0" xfId="5"/>
    <xf numFmtId="164" fontId="4" fillId="0" borderId="0" xfId="5" applyNumberFormat="1"/>
    <xf numFmtId="0" fontId="10" fillId="0" borderId="0" xfId="5" applyFont="1" applyAlignment="1">
      <alignment horizontal="right" vertical="center" wrapText="1"/>
    </xf>
    <xf numFmtId="0" fontId="4" fillId="0" borderId="0" xfId="5" applyAlignment="1">
      <alignment vertical="center" wrapText="1"/>
    </xf>
    <xf numFmtId="0" fontId="8" fillId="2" borderId="4" xfId="5" applyFont="1" applyFill="1" applyBorder="1" applyAlignment="1">
      <alignment horizontal="center"/>
    </xf>
    <xf numFmtId="0" fontId="8" fillId="2" borderId="3" xfId="5" applyFont="1" applyFill="1" applyBorder="1" applyAlignment="1">
      <alignment horizontal="center"/>
    </xf>
    <xf numFmtId="0" fontId="8" fillId="2" borderId="5" xfId="5" applyFont="1" applyFill="1" applyBorder="1" applyAlignment="1">
      <alignment horizontal="center"/>
    </xf>
    <xf numFmtId="0" fontId="8" fillId="2" borderId="2" xfId="5" applyFont="1" applyFill="1" applyBorder="1" applyAlignment="1">
      <alignment horizontal="center"/>
    </xf>
    <xf numFmtId="0" fontId="11" fillId="2" borderId="4" xfId="5" applyFont="1" applyFill="1" applyBorder="1" applyAlignment="1">
      <alignment horizontal="center"/>
    </xf>
    <xf numFmtId="0" fontId="9" fillId="3" borderId="1" xfId="5" applyFont="1" applyFill="1" applyBorder="1" applyAlignment="1">
      <alignment horizontal="center" vertical="center"/>
    </xf>
    <xf numFmtId="0" fontId="0" fillId="4" borderId="0" xfId="1" applyFont="1" applyFill="1" applyAlignment="1">
      <alignment horizontal="center" vertical="center"/>
    </xf>
    <xf numFmtId="0" fontId="6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5" applyFont="1" applyFill="1" applyAlignment="1">
      <alignment horizontal="center"/>
    </xf>
    <xf numFmtId="0" fontId="9" fillId="4" borderId="1" xfId="19" applyFont="1" applyFill="1" applyBorder="1" applyAlignment="1">
      <alignment horizontal="center" vertical="center"/>
    </xf>
    <xf numFmtId="0" fontId="9" fillId="5" borderId="1" xfId="19" applyFont="1" applyFill="1" applyBorder="1" applyAlignment="1">
      <alignment horizontal="center" vertical="center"/>
    </xf>
    <xf numFmtId="0" fontId="9" fillId="0" borderId="1" xfId="19" applyFont="1" applyBorder="1" applyAlignment="1">
      <alignment horizontal="center" vertical="center"/>
    </xf>
    <xf numFmtId="11" fontId="9" fillId="5" borderId="1" xfId="19" applyNumberFormat="1" applyFont="1" applyFill="1" applyBorder="1" applyAlignment="1">
      <alignment horizontal="center" vertical="center"/>
    </xf>
    <xf numFmtId="0" fontId="6" fillId="4" borderId="0" xfId="1" applyFill="1" applyAlignment="1">
      <alignment vertical="center"/>
    </xf>
    <xf numFmtId="0" fontId="4" fillId="0" borderId="0" xfId="5" applyNumberFormat="1" applyAlignment="1">
      <alignment horizontal="center" vertical="center" wrapText="1"/>
    </xf>
    <xf numFmtId="0" fontId="8" fillId="2" borderId="4" xfId="5" applyFont="1" applyFill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4" fillId="0" borderId="0" xfId="5" applyAlignment="1">
      <alignment vertical="center"/>
    </xf>
    <xf numFmtId="0" fontId="4" fillId="0" borderId="0" xfId="5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15" fillId="6" borderId="1" xfId="19" applyFont="1" applyFill="1" applyBorder="1" applyAlignment="1">
      <alignment horizontal="center" vertical="center"/>
    </xf>
    <xf numFmtId="0" fontId="9" fillId="6" borderId="1" xfId="19" applyFont="1" applyFill="1" applyBorder="1" applyAlignment="1">
      <alignment horizontal="center" vertical="center"/>
    </xf>
    <xf numFmtId="0" fontId="8" fillId="2" borderId="0" xfId="5" applyFont="1" applyFill="1" applyBorder="1" applyAlignment="1">
      <alignment horizontal="center"/>
    </xf>
    <xf numFmtId="0" fontId="9" fillId="7" borderId="1" xfId="5" applyFont="1" applyFill="1" applyBorder="1" applyAlignment="1">
      <alignment horizontal="center" vertical="center"/>
    </xf>
    <xf numFmtId="0" fontId="9" fillId="0" borderId="0" xfId="19" applyFont="1" applyBorder="1" applyAlignment="1">
      <alignment horizontal="center" vertical="center"/>
    </xf>
    <xf numFmtId="0" fontId="9" fillId="0" borderId="1" xfId="19" applyFont="1" applyFill="1" applyBorder="1" applyAlignment="1">
      <alignment horizontal="center" vertical="center"/>
    </xf>
  </cellXfs>
  <cellStyles count="20">
    <cellStyle name="Normal" xfId="0" builtinId="0"/>
    <cellStyle name="Normal 2" xfId="1" xr:uid="{4D43D388-CC81-40CE-9BCD-9B2C0A7F3EFB}"/>
    <cellStyle name="Normal 2 2" xfId="2" xr:uid="{FC32D693-D182-48FF-B80F-C960E10577B7}"/>
    <cellStyle name="Normal 2 2 2" xfId="12" xr:uid="{BC786695-09D0-4EF7-A66B-4E2F10E5E89C}"/>
    <cellStyle name="Normal 2 2 3" xfId="15" xr:uid="{B7A580F4-D73F-481B-9B77-CDCA13279FED}"/>
    <cellStyle name="Normal 2 2 4" xfId="7" xr:uid="{4A51B376-CA51-414E-896C-3431E267D694}"/>
    <cellStyle name="Normal 2 2 5" xfId="18" xr:uid="{ED4B92B7-C94C-423E-8465-17767F05B3E3}"/>
    <cellStyle name="Normal 2 3" xfId="3" xr:uid="{B7B102CA-78E5-4753-876A-6AAE97A1AAA7}"/>
    <cellStyle name="Normal 2 4" xfId="4" xr:uid="{77DBEDD7-5EEE-404F-BBC7-CBEB511E0F9A}"/>
    <cellStyle name="Normal 2 5" xfId="5" xr:uid="{2122C99A-D622-4B69-881A-C4A3AFC15BC6}"/>
    <cellStyle name="Normal 2 5 2" xfId="9" xr:uid="{D11EA706-8C7F-48CE-A2C6-542A2560BAC0}"/>
    <cellStyle name="Normal 2 5 3" xfId="10" xr:uid="{45F4FCBC-65B4-4C8A-A971-2795E63DEE6D}"/>
    <cellStyle name="Normal 2 5 4" xfId="13" xr:uid="{B55D1EED-5321-4CE6-80C8-DDB94B6A22EC}"/>
    <cellStyle name="Normal 2 5 5" xfId="16" xr:uid="{9FBD309C-C721-4DB6-BE15-9593053A1C22}"/>
    <cellStyle name="Normal 2 5 6" xfId="8" xr:uid="{A4F5A1A9-E9CE-44CA-A00D-CAE13BEBBA65}"/>
    <cellStyle name="Normal 2 5 7" xfId="19" xr:uid="{CA1E7B2D-9C59-4EC8-98A2-282C2B0371C9}"/>
    <cellStyle name="Normal 2 6" xfId="11" xr:uid="{9A3BC2E7-60E8-4C54-8868-7F044703EA41}"/>
    <cellStyle name="Normal 2 7" xfId="14" xr:uid="{BEBECA63-C7D5-4BE9-9512-DC0463A6C7DC}"/>
    <cellStyle name="Normal 2 8" xfId="6" xr:uid="{6FA8190D-7E82-4B0F-ADAE-EF0E2B66841D}"/>
    <cellStyle name="Normal 2 9" xfId="17" xr:uid="{13B04029-7487-4B46-B6DB-F16A6069ABCC}"/>
  </cellStyles>
  <dxfs count="0"/>
  <tableStyles count="0" defaultTableStyle="TableStyleMedium2" defaultPivotStyle="PivotStyleLight16"/>
  <colors>
    <mruColors>
      <color rgb="FFFF6699"/>
      <color rgb="FFEF6D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F24D-57C4-4D5C-B038-2E773A9D7264}">
  <sheetPr>
    <tabColor rgb="FF92D050"/>
  </sheetPr>
  <dimension ref="A1:CA82"/>
  <sheetViews>
    <sheetView zoomScaleNormal="100" workbookViewId="0">
      <selection activeCell="F7" sqref="F7"/>
    </sheetView>
  </sheetViews>
  <sheetFormatPr defaultColWidth="10.28515625" defaultRowHeight="15" x14ac:dyDescent="0.25"/>
  <cols>
    <col min="1" max="2" width="46.5703125" style="1" customWidth="1"/>
    <col min="3" max="3" width="25.85546875" style="1" customWidth="1"/>
    <col min="4" max="4" width="23.85546875" style="1" customWidth="1"/>
    <col min="5" max="8" width="20.140625" style="1" customWidth="1"/>
    <col min="9" max="14" width="22.5703125" style="1" customWidth="1"/>
    <col min="15" max="15" width="10.7109375" style="1" bestFit="1" customWidth="1"/>
    <col min="16" max="16" width="10" style="1" bestFit="1" customWidth="1"/>
    <col min="17" max="17" width="10.5703125" style="26" bestFit="1" customWidth="1"/>
    <col min="18" max="18" width="14.5703125" style="26" bestFit="1" customWidth="1"/>
    <col min="19" max="19" width="12.42578125" style="1" bestFit="1" customWidth="1"/>
    <col min="20" max="20" width="13.85546875" style="1" bestFit="1" customWidth="1"/>
    <col min="21" max="21" width="12" style="1" bestFit="1" customWidth="1"/>
    <col min="22" max="22" width="10" style="1" bestFit="1" customWidth="1"/>
    <col min="23" max="23" width="8.5703125" style="1" bestFit="1" customWidth="1"/>
    <col min="24" max="24" width="11" style="1" bestFit="1" customWidth="1"/>
    <col min="25" max="25" width="17.140625" style="1" bestFit="1" customWidth="1"/>
    <col min="26" max="26" width="10.28515625" style="1"/>
    <col min="27" max="27" width="9" style="1" customWidth="1"/>
    <col min="28" max="28" width="10.28515625" style="1"/>
    <col min="29" max="29" width="13.85546875" style="1" bestFit="1" customWidth="1"/>
    <col min="30" max="30" width="12.7109375" style="1" bestFit="1" customWidth="1"/>
    <col min="31" max="32" width="20.7109375" style="1" customWidth="1"/>
    <col min="33" max="33" width="10.28515625" style="1"/>
    <col min="34" max="34" width="10.7109375" style="1" customWidth="1"/>
    <col min="35" max="38" width="10.28515625" style="1"/>
    <col min="39" max="39" width="11.28515625" style="1" bestFit="1" customWidth="1"/>
    <col min="40" max="40" width="11.28515625" style="1" customWidth="1"/>
    <col min="41" max="41" width="8.28515625" style="1" bestFit="1" customWidth="1"/>
    <col min="42" max="42" width="5.42578125" style="1" customWidth="1"/>
    <col min="43" max="43" width="6.85546875" style="1" customWidth="1"/>
    <col min="44" max="44" width="8.42578125" style="1" customWidth="1"/>
    <col min="45" max="45" width="16.140625" style="1" customWidth="1"/>
    <col min="46" max="46" width="9" style="1" customWidth="1"/>
    <col min="47" max="47" width="7.7109375" style="1" customWidth="1"/>
    <col min="48" max="49" width="6" style="1" customWidth="1"/>
    <col min="50" max="53" width="9.28515625" style="1" customWidth="1"/>
    <col min="54" max="55" width="10.42578125" style="1" customWidth="1"/>
    <col min="56" max="56" width="9.28515625" style="1" customWidth="1"/>
    <col min="57" max="58" width="11.85546875" style="1" customWidth="1"/>
    <col min="59" max="59" width="14.7109375" style="1" customWidth="1"/>
    <col min="60" max="62" width="9.28515625" style="1" customWidth="1"/>
    <col min="63" max="63" width="10.85546875" style="1" customWidth="1"/>
    <col min="64" max="64" width="10.5703125" style="1" customWidth="1"/>
    <col min="65" max="65" width="12.5703125" style="1" customWidth="1"/>
    <col min="66" max="66" width="12.85546875" style="1" customWidth="1"/>
    <col min="67" max="67" width="14.5703125" style="1" customWidth="1"/>
    <col min="68" max="68" width="32.5703125" style="1" bestFit="1" customWidth="1"/>
    <col min="69" max="74" width="12.85546875" style="1" customWidth="1"/>
    <col min="75" max="75" width="17.85546875" style="28" bestFit="1" customWidth="1"/>
    <col min="76" max="76" width="17.140625" style="1" bestFit="1" customWidth="1"/>
    <col min="77" max="77" width="30.140625" style="1" bestFit="1" customWidth="1"/>
    <col min="79" max="16384" width="10.28515625" style="1"/>
  </cols>
  <sheetData>
    <row r="1" spans="1:79" ht="12" thickBot="1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0</v>
      </c>
      <c r="F1" s="5" t="s">
        <v>10</v>
      </c>
      <c r="G1" s="5" t="s">
        <v>11</v>
      </c>
      <c r="H1" s="5" t="s">
        <v>12</v>
      </c>
      <c r="I1" s="6" t="s">
        <v>13</v>
      </c>
      <c r="J1" s="5" t="s">
        <v>14</v>
      </c>
      <c r="K1" s="5" t="s">
        <v>74</v>
      </c>
      <c r="L1" s="5" t="s">
        <v>15</v>
      </c>
      <c r="M1" s="5" t="s">
        <v>16</v>
      </c>
      <c r="N1" s="5" t="s">
        <v>69</v>
      </c>
      <c r="O1" s="5" t="s">
        <v>17</v>
      </c>
      <c r="P1" s="7" t="s">
        <v>18</v>
      </c>
      <c r="Q1" s="21" t="s">
        <v>19</v>
      </c>
      <c r="R1" s="21" t="s">
        <v>20</v>
      </c>
      <c r="S1" s="5" t="s">
        <v>21</v>
      </c>
      <c r="T1" s="5" t="s">
        <v>22</v>
      </c>
      <c r="U1" s="6" t="s">
        <v>23</v>
      </c>
      <c r="V1" s="8" t="s">
        <v>24</v>
      </c>
      <c r="W1" s="7" t="s">
        <v>25</v>
      </c>
      <c r="X1" s="5" t="s">
        <v>26</v>
      </c>
      <c r="Y1" s="6" t="s">
        <v>27</v>
      </c>
      <c r="Z1" s="7" t="s">
        <v>28</v>
      </c>
      <c r="AA1" s="6" t="s">
        <v>29</v>
      </c>
      <c r="AB1" s="5" t="s">
        <v>70</v>
      </c>
      <c r="AC1" s="5" t="s">
        <v>30</v>
      </c>
      <c r="AD1" s="5" t="s">
        <v>31</v>
      </c>
      <c r="AE1" s="5" t="s">
        <v>54</v>
      </c>
      <c r="AF1" s="5" t="s">
        <v>71</v>
      </c>
      <c r="AG1" s="7" t="s">
        <v>32</v>
      </c>
      <c r="AH1" s="5" t="s">
        <v>33</v>
      </c>
      <c r="AI1" s="5" t="s">
        <v>34</v>
      </c>
      <c r="AJ1" s="5" t="s">
        <v>35</v>
      </c>
      <c r="AK1" s="5" t="s">
        <v>2</v>
      </c>
      <c r="AL1" s="5" t="s">
        <v>37</v>
      </c>
      <c r="AM1" s="5" t="s">
        <v>38</v>
      </c>
      <c r="AN1" s="5" t="s">
        <v>5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36</v>
      </c>
      <c r="AX1" s="9" t="s">
        <v>43</v>
      </c>
      <c r="AY1" s="9" t="s">
        <v>4</v>
      </c>
      <c r="AZ1" s="9" t="s">
        <v>73</v>
      </c>
      <c r="BA1" s="9" t="s">
        <v>44</v>
      </c>
      <c r="BB1" s="9" t="s">
        <v>45</v>
      </c>
      <c r="BC1" s="9" t="s">
        <v>72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53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5" t="s">
        <v>3</v>
      </c>
      <c r="BO1" s="5" t="s">
        <v>64</v>
      </c>
      <c r="BP1" s="5" t="s">
        <v>78</v>
      </c>
      <c r="BQ1" s="5" t="s">
        <v>75</v>
      </c>
      <c r="BR1" s="5" t="s">
        <v>76</v>
      </c>
      <c r="BS1" s="5" t="s">
        <v>77</v>
      </c>
      <c r="BT1" s="5" t="s">
        <v>105</v>
      </c>
      <c r="BU1" s="5" t="s">
        <v>65</v>
      </c>
      <c r="BV1" s="5" t="s">
        <v>106</v>
      </c>
      <c r="BW1" s="5" t="s">
        <v>80</v>
      </c>
      <c r="BX1" s="5" t="s">
        <v>98</v>
      </c>
      <c r="BY1" s="5" t="s">
        <v>82</v>
      </c>
      <c r="BZ1" s="32" t="s">
        <v>83</v>
      </c>
      <c r="CA1" s="32" t="s">
        <v>84</v>
      </c>
    </row>
    <row r="2" spans="1:79" x14ac:dyDescent="0.25">
      <c r="A2" s="11" t="str" cm="1">
        <f t="array" aca="1" ref="A2" ca="1">MID(CELL("filename",A1),FIND("]",CELL("filename",A1))+1,255)&amp;"_"&amp;T2&amp;"m_1"</f>
        <v>PH1_69_44m_1</v>
      </c>
      <c r="B2" s="11" t="str" cm="1">
        <f t="array" aca="1" ref="B2" ca="1">MID(CELL("filename",A1),FIND("]",CELL("filename",A1))+1,255)&amp;"_"&amp;T2&amp;"m_1"</f>
        <v>PH1_69_44m_1</v>
      </c>
      <c r="C2" s="11" t="s">
        <v>50</v>
      </c>
      <c r="D2" s="12" t="s">
        <v>51</v>
      </c>
      <c r="E2" s="11" t="s">
        <v>52</v>
      </c>
      <c r="F2" s="12">
        <v>0</v>
      </c>
      <c r="G2" s="12">
        <v>1</v>
      </c>
      <c r="H2" s="12">
        <v>0</v>
      </c>
      <c r="I2" s="12">
        <v>0</v>
      </c>
      <c r="J2" s="12">
        <v>0</v>
      </c>
      <c r="K2" s="12">
        <v>0.5</v>
      </c>
      <c r="L2" s="12">
        <v>1</v>
      </c>
      <c r="M2" s="12">
        <v>1</v>
      </c>
      <c r="N2" s="12">
        <v>0</v>
      </c>
      <c r="O2" s="12">
        <v>0</v>
      </c>
      <c r="P2" s="12">
        <v>9.5</v>
      </c>
      <c r="Q2" s="19">
        <v>0.09</v>
      </c>
      <c r="R2" s="12">
        <v>44</v>
      </c>
      <c r="S2" s="13">
        <f>T2+32</f>
        <v>76</v>
      </c>
      <c r="T2" s="13">
        <v>44</v>
      </c>
      <c r="U2" s="13">
        <v>1</v>
      </c>
      <c r="V2" s="13">
        <v>33.4</v>
      </c>
      <c r="W2" s="13">
        <v>-100</v>
      </c>
      <c r="X2" s="13">
        <v>0</v>
      </c>
      <c r="Y2" s="13">
        <v>0</v>
      </c>
      <c r="Z2" s="13">
        <f>0.005*0.1*3</f>
        <v>1.5E-3</v>
      </c>
      <c r="AA2" s="13">
        <f>0.11*0.4*2.5</f>
        <v>0.11000000000000001</v>
      </c>
      <c r="AB2" s="13">
        <v>0</v>
      </c>
      <c r="AC2" s="13">
        <v>0</v>
      </c>
      <c r="AD2" s="13">
        <v>0</v>
      </c>
      <c r="AE2" s="14" t="s">
        <v>66</v>
      </c>
      <c r="AF2" s="14" t="s">
        <v>66</v>
      </c>
      <c r="AG2" s="15">
        <v>4</v>
      </c>
      <c r="AH2" s="16">
        <f>ROUND(12.92*BN2/100*1000,-2)</f>
        <v>8900</v>
      </c>
      <c r="AI2" s="16">
        <f>ROUND(12.07*BN2/100*1000,-2)</f>
        <v>8300</v>
      </c>
      <c r="AJ2" s="16">
        <f>ROUND(3*AI2,-2)</f>
        <v>24900</v>
      </c>
      <c r="AK2" s="16">
        <v>0.77</v>
      </c>
      <c r="AL2" s="16">
        <v>1</v>
      </c>
      <c r="AM2" s="18">
        <v>1E-4</v>
      </c>
      <c r="AN2" s="16">
        <f>ROUND((182.61+13.14*BN2/100)*1000,-2)</f>
        <v>191700</v>
      </c>
      <c r="AO2" s="16">
        <f>ROUND(0.0464*BN2 + 26.381,0)</f>
        <v>30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0.25</v>
      </c>
      <c r="AX2" s="15">
        <v>20</v>
      </c>
      <c r="AY2" s="15">
        <v>0.8</v>
      </c>
      <c r="AZ2" s="15">
        <v>2.8</v>
      </c>
      <c r="BA2" s="15" t="s">
        <v>67</v>
      </c>
      <c r="BB2" s="33">
        <v>2</v>
      </c>
      <c r="BC2" s="15">
        <f>MIN(CA2,2000)</f>
        <v>2000</v>
      </c>
      <c r="BD2" s="15">
        <f>MIN(CA2,2000)</f>
        <v>2000</v>
      </c>
      <c r="BE2" s="15">
        <v>1.8</v>
      </c>
      <c r="BF2" s="15">
        <v>2</v>
      </c>
      <c r="BG2" s="15">
        <v>1.9</v>
      </c>
      <c r="BH2" s="15">
        <f>BY2</f>
        <v>20</v>
      </c>
      <c r="BI2" s="15">
        <v>0</v>
      </c>
      <c r="BJ2" s="15">
        <v>0</v>
      </c>
      <c r="BK2" s="15">
        <v>0.6</v>
      </c>
      <c r="BL2" s="15" t="s">
        <v>68</v>
      </c>
      <c r="BM2" s="15">
        <v>0.9</v>
      </c>
      <c r="BN2" s="17">
        <v>69</v>
      </c>
      <c r="BO2" s="17" t="s">
        <v>87</v>
      </c>
      <c r="BP2" s="17" t="s">
        <v>86</v>
      </c>
      <c r="BQ2" s="30">
        <f>AG2</f>
        <v>4</v>
      </c>
      <c r="BR2" s="30">
        <f>BQ2/2</f>
        <v>2</v>
      </c>
      <c r="BS2" s="31">
        <f t="shared" ref="BS2:BS23" si="0">BR2*(AX2-10)</f>
        <v>20</v>
      </c>
      <c r="BT2" s="31">
        <f>BS2*AY2</f>
        <v>16</v>
      </c>
      <c r="BU2" s="17">
        <f>100*(BS2/100)^0.9</f>
        <v>23.492378861760379</v>
      </c>
      <c r="BV2" s="34">
        <v>0</v>
      </c>
      <c r="BW2" s="29">
        <v>0.26</v>
      </c>
      <c r="BX2" s="17">
        <f>BW2*BU2</f>
        <v>6.1080185040576991</v>
      </c>
      <c r="BY2" s="17">
        <v>20</v>
      </c>
      <c r="BZ2">
        <f>AN2*(MIN(BS2,BT2)/100)^AK2</f>
        <v>46751.386963608988</v>
      </c>
      <c r="CA2" s="1">
        <f>BZ2/BY2</f>
        <v>2337.5693481804492</v>
      </c>
    </row>
    <row r="3" spans="1:79" x14ac:dyDescent="0.25">
      <c r="A3" s="11" t="str" cm="1">
        <f t="array" aca="1" ref="A3" ca="1">MID(CELL("filename",A2),FIND("]",CELL("filename",A2))+1,255)&amp;"_"&amp;T3&amp;"m_1"</f>
        <v>PH1_69_36m_1</v>
      </c>
      <c r="B3" s="11" t="str" cm="1">
        <f t="array" aca="1" ref="B3" ca="1">MID(CELL("filename",A2),FIND("]",CELL("filename",A2))+1,255)&amp;"_"&amp;T3&amp;"m_1"</f>
        <v>PH1_69_36m_1</v>
      </c>
      <c r="Q3" s="22"/>
      <c r="R3" s="12">
        <v>36</v>
      </c>
      <c r="S3" s="13">
        <f>T3+32</f>
        <v>68</v>
      </c>
      <c r="T3" s="13">
        <v>36</v>
      </c>
      <c r="AE3" s="14" t="s">
        <v>66</v>
      </c>
      <c r="AF3" s="14" t="s">
        <v>66</v>
      </c>
      <c r="AG3" s="15">
        <v>4</v>
      </c>
      <c r="AH3" s="16">
        <f t="shared" ref="AH3:AH23" si="1">ROUND(12.92*BN3/100*1000,-2)</f>
        <v>8900</v>
      </c>
      <c r="AI3" s="16">
        <f t="shared" ref="AI3:AI23" si="2">ROUND(12.07*BN3/100*1000,-2)</f>
        <v>8300</v>
      </c>
      <c r="AJ3" s="16">
        <f t="shared" ref="AJ3:AJ23" si="3">ROUND(3*AI3,-2)</f>
        <v>24900</v>
      </c>
      <c r="AK3" s="16">
        <v>0.77</v>
      </c>
      <c r="AL3" s="16">
        <v>1</v>
      </c>
      <c r="AM3" s="18">
        <v>1E-4</v>
      </c>
      <c r="AN3" s="16">
        <f t="shared" ref="AN3:AN23" si="4">ROUND((182.61+13.14*BN3/100)*1000,-2)</f>
        <v>191700</v>
      </c>
      <c r="AO3" s="16">
        <f t="shared" ref="AO3:AO23" si="5">ROUND(0.0464*BN3 + 26.381,0)</f>
        <v>30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0.25</v>
      </c>
      <c r="AX3" s="15">
        <v>20</v>
      </c>
      <c r="AY3" s="15">
        <v>0.8</v>
      </c>
      <c r="AZ3" s="15">
        <v>2.8</v>
      </c>
      <c r="BA3" s="15" t="s">
        <v>67</v>
      </c>
      <c r="BB3" s="33">
        <v>2</v>
      </c>
      <c r="BC3" s="15">
        <f t="shared" ref="BC3:BC23" si="6">MIN(CA3,2000)</f>
        <v>2000</v>
      </c>
      <c r="BD3" s="15">
        <f t="shared" ref="BD3:BD23" si="7">MIN(CA3,2000)</f>
        <v>2000</v>
      </c>
      <c r="BE3" s="15">
        <v>1.8</v>
      </c>
      <c r="BF3" s="15">
        <v>2</v>
      </c>
      <c r="BG3" s="15">
        <v>1.9</v>
      </c>
      <c r="BH3" s="15">
        <f t="shared" ref="BH3:BH23" si="8">BY3</f>
        <v>20</v>
      </c>
      <c r="BI3" s="15">
        <v>0</v>
      </c>
      <c r="BJ3" s="15">
        <v>0</v>
      </c>
      <c r="BK3" s="15">
        <v>0.6</v>
      </c>
      <c r="BL3" s="15" t="s">
        <v>68</v>
      </c>
      <c r="BM3" s="15">
        <v>0.9</v>
      </c>
      <c r="BN3" s="17">
        <v>69</v>
      </c>
      <c r="BO3" s="17" t="s">
        <v>87</v>
      </c>
      <c r="BP3" s="17" t="s">
        <v>86</v>
      </c>
      <c r="BQ3" s="17">
        <f t="shared" ref="BQ3:BQ23" si="9">BQ2+AG3</f>
        <v>8</v>
      </c>
      <c r="BR3" s="17">
        <f>BQ2+AG3/2</f>
        <v>6</v>
      </c>
      <c r="BS3" s="17">
        <f t="shared" si="0"/>
        <v>60</v>
      </c>
      <c r="BT3" s="35">
        <f t="shared" ref="BT3:BT23" si="10">BS3*AY3</f>
        <v>48</v>
      </c>
      <c r="BU3" s="17">
        <f t="shared" ref="BU3:BU23" si="11">100*(BS3/100)^0.9</f>
        <v>63.144586748935524</v>
      </c>
      <c r="BV3" s="34">
        <v>0</v>
      </c>
      <c r="BW3" s="29">
        <v>0.26</v>
      </c>
      <c r="BX3" s="17">
        <f t="shared" ref="BX3:BX23" si="12">BW3*BU3</f>
        <v>16.417592554723235</v>
      </c>
      <c r="BY3" s="17">
        <v>20</v>
      </c>
      <c r="BZ3">
        <f t="shared" ref="BZ3:BZ23" si="13">AN3*(MIN(BS3,BT3)/100)^AK3</f>
        <v>108937.61568728588</v>
      </c>
      <c r="CA3" s="1">
        <f t="shared" ref="CA3:CA23" si="14">BZ3/BY3</f>
        <v>5446.8807843642944</v>
      </c>
    </row>
    <row r="4" spans="1:79" x14ac:dyDescent="0.25">
      <c r="Q4" s="22"/>
      <c r="R4" s="22"/>
      <c r="T4" s="2"/>
      <c r="AE4" s="14" t="s">
        <v>66</v>
      </c>
      <c r="AF4" s="14" t="s">
        <v>66</v>
      </c>
      <c r="AG4" s="15">
        <v>4</v>
      </c>
      <c r="AH4" s="16">
        <f t="shared" si="1"/>
        <v>8900</v>
      </c>
      <c r="AI4" s="16">
        <f t="shared" si="2"/>
        <v>8300</v>
      </c>
      <c r="AJ4" s="16">
        <f t="shared" si="3"/>
        <v>24900</v>
      </c>
      <c r="AK4" s="16">
        <v>0.77</v>
      </c>
      <c r="AL4" s="16">
        <v>1</v>
      </c>
      <c r="AM4" s="18">
        <v>1E-4</v>
      </c>
      <c r="AN4" s="16">
        <f t="shared" si="4"/>
        <v>191700</v>
      </c>
      <c r="AO4" s="16">
        <f t="shared" si="5"/>
        <v>30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0.25</v>
      </c>
      <c r="AX4" s="15">
        <v>20</v>
      </c>
      <c r="AY4" s="15">
        <v>0.8</v>
      </c>
      <c r="AZ4" s="15">
        <v>2.8</v>
      </c>
      <c r="BA4" s="15" t="s">
        <v>67</v>
      </c>
      <c r="BB4" s="33">
        <v>2</v>
      </c>
      <c r="BC4" s="15">
        <f t="shared" si="6"/>
        <v>2000</v>
      </c>
      <c r="BD4" s="15">
        <f t="shared" si="7"/>
        <v>2000</v>
      </c>
      <c r="BE4" s="15">
        <v>1.8</v>
      </c>
      <c r="BF4" s="15">
        <v>2</v>
      </c>
      <c r="BG4" s="15">
        <v>1.9</v>
      </c>
      <c r="BH4" s="15">
        <f t="shared" si="8"/>
        <v>29</v>
      </c>
      <c r="BI4" s="15">
        <v>0</v>
      </c>
      <c r="BJ4" s="15">
        <v>0</v>
      </c>
      <c r="BK4" s="15">
        <v>0.6</v>
      </c>
      <c r="BL4" s="15" t="s">
        <v>68</v>
      </c>
      <c r="BM4" s="15">
        <v>0.9</v>
      </c>
      <c r="BN4" s="17">
        <v>69</v>
      </c>
      <c r="BO4" s="17" t="s">
        <v>87</v>
      </c>
      <c r="BP4" s="17" t="s">
        <v>86</v>
      </c>
      <c r="BQ4" s="17">
        <f t="shared" si="9"/>
        <v>12</v>
      </c>
      <c r="BR4" s="17">
        <f>BQ3+AG4/2</f>
        <v>10</v>
      </c>
      <c r="BS4" s="17">
        <f t="shared" si="0"/>
        <v>100</v>
      </c>
      <c r="BT4" s="35">
        <f t="shared" si="10"/>
        <v>80</v>
      </c>
      <c r="BU4" s="17">
        <f t="shared" si="11"/>
        <v>100</v>
      </c>
      <c r="BV4" s="34">
        <v>0</v>
      </c>
      <c r="BW4" s="29">
        <v>0.26</v>
      </c>
      <c r="BX4" s="17">
        <f t="shared" si="12"/>
        <v>26</v>
      </c>
      <c r="BY4" s="17">
        <f t="shared" ref="BY4:BY23" si="15">ROUND(BX4/BM4,0)</f>
        <v>29</v>
      </c>
      <c r="BZ4">
        <f t="shared" si="13"/>
        <v>161436.37715501324</v>
      </c>
      <c r="CA4" s="1">
        <f t="shared" si="14"/>
        <v>5566.7716260349389</v>
      </c>
    </row>
    <row r="5" spans="1:79" x14ac:dyDescent="0.25">
      <c r="Q5" s="22"/>
      <c r="R5" s="22"/>
      <c r="T5" s="2"/>
      <c r="AE5" s="14" t="s">
        <v>66</v>
      </c>
      <c r="AF5" s="14" t="s">
        <v>66</v>
      </c>
      <c r="AG5" s="15">
        <v>4</v>
      </c>
      <c r="AH5" s="16">
        <f t="shared" si="1"/>
        <v>8900</v>
      </c>
      <c r="AI5" s="16">
        <f t="shared" si="2"/>
        <v>8300</v>
      </c>
      <c r="AJ5" s="16">
        <f t="shared" si="3"/>
        <v>24900</v>
      </c>
      <c r="AK5" s="16">
        <v>0.77</v>
      </c>
      <c r="AL5" s="16">
        <v>1</v>
      </c>
      <c r="AM5" s="18">
        <v>1E-4</v>
      </c>
      <c r="AN5" s="16">
        <f t="shared" si="4"/>
        <v>191700</v>
      </c>
      <c r="AO5" s="16">
        <f t="shared" si="5"/>
        <v>30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0.25</v>
      </c>
      <c r="AX5" s="15">
        <v>20</v>
      </c>
      <c r="AY5" s="15">
        <v>0.8</v>
      </c>
      <c r="AZ5" s="15">
        <v>2.8</v>
      </c>
      <c r="BA5" s="15" t="s">
        <v>67</v>
      </c>
      <c r="BB5" s="33">
        <v>2</v>
      </c>
      <c r="BC5" s="15">
        <f t="shared" si="6"/>
        <v>2000</v>
      </c>
      <c r="BD5" s="15">
        <f t="shared" si="7"/>
        <v>2000</v>
      </c>
      <c r="BE5" s="15">
        <v>1.8</v>
      </c>
      <c r="BF5" s="15">
        <v>2</v>
      </c>
      <c r="BG5" s="15">
        <v>1.9</v>
      </c>
      <c r="BH5" s="15">
        <f t="shared" si="8"/>
        <v>39</v>
      </c>
      <c r="BI5" s="15">
        <v>0</v>
      </c>
      <c r="BJ5" s="15">
        <v>0</v>
      </c>
      <c r="BK5" s="15">
        <v>0.6</v>
      </c>
      <c r="BL5" s="15" t="s">
        <v>68</v>
      </c>
      <c r="BM5" s="15">
        <v>0.9</v>
      </c>
      <c r="BN5" s="17">
        <v>69</v>
      </c>
      <c r="BO5" s="17" t="s">
        <v>87</v>
      </c>
      <c r="BP5" s="17" t="s">
        <v>86</v>
      </c>
      <c r="BQ5" s="17">
        <f t="shared" si="9"/>
        <v>16</v>
      </c>
      <c r="BR5" s="17">
        <f t="shared" ref="BR5:BR23" si="16">BQ4+AG5/2</f>
        <v>14</v>
      </c>
      <c r="BS5" s="17">
        <f t="shared" si="0"/>
        <v>140</v>
      </c>
      <c r="BT5" s="35">
        <f t="shared" si="10"/>
        <v>112</v>
      </c>
      <c r="BU5" s="17">
        <f t="shared" si="11"/>
        <v>135.36775676840483</v>
      </c>
      <c r="BV5" s="34">
        <v>0</v>
      </c>
      <c r="BW5" s="29">
        <v>0.26</v>
      </c>
      <c r="BX5" s="17">
        <f t="shared" si="12"/>
        <v>35.19561675978526</v>
      </c>
      <c r="BY5" s="17">
        <f t="shared" si="15"/>
        <v>39</v>
      </c>
      <c r="BZ5">
        <f t="shared" si="13"/>
        <v>209179.9189243305</v>
      </c>
      <c r="CA5" s="1">
        <f t="shared" si="14"/>
        <v>5363.5876647264231</v>
      </c>
    </row>
    <row r="6" spans="1:79" x14ac:dyDescent="0.25">
      <c r="L6" s="3"/>
      <c r="M6" s="3"/>
      <c r="N6" s="3"/>
      <c r="O6" s="3"/>
      <c r="P6" s="3"/>
      <c r="Q6" s="22"/>
      <c r="R6" s="22"/>
      <c r="S6" s="2"/>
      <c r="T6" s="2"/>
      <c r="W6" s="2"/>
      <c r="AE6" s="14" t="s">
        <v>66</v>
      </c>
      <c r="AF6" s="14" t="s">
        <v>66</v>
      </c>
      <c r="AG6" s="15">
        <v>4</v>
      </c>
      <c r="AH6" s="16">
        <f t="shared" si="1"/>
        <v>8900</v>
      </c>
      <c r="AI6" s="16">
        <f t="shared" si="2"/>
        <v>8300</v>
      </c>
      <c r="AJ6" s="16">
        <f t="shared" si="3"/>
        <v>24900</v>
      </c>
      <c r="AK6" s="16">
        <v>0.77</v>
      </c>
      <c r="AL6" s="16">
        <v>1</v>
      </c>
      <c r="AM6" s="18">
        <v>1E-4</v>
      </c>
      <c r="AN6" s="16">
        <f t="shared" si="4"/>
        <v>191700</v>
      </c>
      <c r="AO6" s="16">
        <f t="shared" si="5"/>
        <v>30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0.25</v>
      </c>
      <c r="AX6" s="15">
        <v>20</v>
      </c>
      <c r="AY6" s="15">
        <v>0.8</v>
      </c>
      <c r="AZ6" s="15">
        <v>2.8</v>
      </c>
      <c r="BA6" s="15" t="s">
        <v>67</v>
      </c>
      <c r="BB6" s="33">
        <v>2</v>
      </c>
      <c r="BC6" s="15">
        <f t="shared" si="6"/>
        <v>2000</v>
      </c>
      <c r="BD6" s="15">
        <f t="shared" si="7"/>
        <v>2000</v>
      </c>
      <c r="BE6" s="15">
        <v>1.8</v>
      </c>
      <c r="BF6" s="15">
        <v>2</v>
      </c>
      <c r="BG6" s="15">
        <v>1.9</v>
      </c>
      <c r="BH6" s="15">
        <f t="shared" si="8"/>
        <v>49</v>
      </c>
      <c r="BI6" s="15">
        <v>0</v>
      </c>
      <c r="BJ6" s="15">
        <v>0</v>
      </c>
      <c r="BK6" s="15">
        <v>0.6</v>
      </c>
      <c r="BL6" s="15" t="s">
        <v>68</v>
      </c>
      <c r="BM6" s="15">
        <v>0.9</v>
      </c>
      <c r="BN6" s="17">
        <v>69</v>
      </c>
      <c r="BO6" s="17" t="s">
        <v>87</v>
      </c>
      <c r="BP6" s="17" t="s">
        <v>86</v>
      </c>
      <c r="BQ6" s="17">
        <f t="shared" si="9"/>
        <v>20</v>
      </c>
      <c r="BR6" s="17">
        <f t="shared" si="16"/>
        <v>18</v>
      </c>
      <c r="BS6" s="17">
        <f t="shared" si="0"/>
        <v>180</v>
      </c>
      <c r="BT6" s="35">
        <f t="shared" si="10"/>
        <v>144</v>
      </c>
      <c r="BU6" s="17">
        <f t="shared" si="11"/>
        <v>169.72478007257303</v>
      </c>
      <c r="BV6" s="34">
        <v>0</v>
      </c>
      <c r="BW6" s="29">
        <v>0.26</v>
      </c>
      <c r="BX6" s="17">
        <f t="shared" si="12"/>
        <v>44.12844281886899</v>
      </c>
      <c r="BY6" s="17">
        <f t="shared" si="15"/>
        <v>49</v>
      </c>
      <c r="BZ6">
        <f t="shared" si="13"/>
        <v>253840.68542968173</v>
      </c>
      <c r="CA6" s="1">
        <f t="shared" si="14"/>
        <v>5180.4221516261578</v>
      </c>
    </row>
    <row r="7" spans="1:79" x14ac:dyDescent="0.25">
      <c r="L7" s="3"/>
      <c r="M7" s="3"/>
      <c r="N7" s="3"/>
      <c r="O7" s="3"/>
      <c r="P7" s="3"/>
      <c r="Q7" s="22"/>
      <c r="R7" s="22"/>
      <c r="S7" s="2"/>
      <c r="T7" s="2"/>
      <c r="W7" s="2"/>
      <c r="AE7" s="14" t="s">
        <v>66</v>
      </c>
      <c r="AF7" s="14" t="s">
        <v>66</v>
      </c>
      <c r="AG7" s="15">
        <v>4</v>
      </c>
      <c r="AH7" s="16">
        <f t="shared" si="1"/>
        <v>8900</v>
      </c>
      <c r="AI7" s="16">
        <f t="shared" si="2"/>
        <v>8300</v>
      </c>
      <c r="AJ7" s="16">
        <f t="shared" si="3"/>
        <v>24900</v>
      </c>
      <c r="AK7" s="16">
        <v>0.77</v>
      </c>
      <c r="AL7" s="16">
        <v>1</v>
      </c>
      <c r="AM7" s="18">
        <v>1E-4</v>
      </c>
      <c r="AN7" s="16">
        <f t="shared" si="4"/>
        <v>191700</v>
      </c>
      <c r="AO7" s="16">
        <f t="shared" si="5"/>
        <v>30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0.25</v>
      </c>
      <c r="AX7" s="15">
        <v>20</v>
      </c>
      <c r="AY7" s="15">
        <v>0.8</v>
      </c>
      <c r="AZ7" s="15">
        <v>2.8</v>
      </c>
      <c r="BA7" s="15" t="s">
        <v>67</v>
      </c>
      <c r="BB7" s="33">
        <v>2</v>
      </c>
      <c r="BC7" s="15">
        <f t="shared" si="6"/>
        <v>2000</v>
      </c>
      <c r="BD7" s="15">
        <f t="shared" si="7"/>
        <v>2000</v>
      </c>
      <c r="BE7" s="15">
        <v>1.8</v>
      </c>
      <c r="BF7" s="15">
        <v>2</v>
      </c>
      <c r="BG7" s="15">
        <v>1.9</v>
      </c>
      <c r="BH7" s="15">
        <f t="shared" si="8"/>
        <v>59</v>
      </c>
      <c r="BI7" s="15">
        <v>0</v>
      </c>
      <c r="BJ7" s="15">
        <v>0</v>
      </c>
      <c r="BK7" s="15">
        <v>0.6</v>
      </c>
      <c r="BL7" s="15" t="s">
        <v>68</v>
      </c>
      <c r="BM7" s="15">
        <v>0.9</v>
      </c>
      <c r="BN7" s="17">
        <v>69</v>
      </c>
      <c r="BO7" s="17" t="s">
        <v>87</v>
      </c>
      <c r="BP7" s="17" t="s">
        <v>86</v>
      </c>
      <c r="BQ7" s="17">
        <f t="shared" si="9"/>
        <v>24</v>
      </c>
      <c r="BR7" s="17">
        <f t="shared" si="16"/>
        <v>22</v>
      </c>
      <c r="BS7" s="17">
        <f t="shared" si="0"/>
        <v>220</v>
      </c>
      <c r="BT7" s="35">
        <f t="shared" si="10"/>
        <v>176</v>
      </c>
      <c r="BU7" s="17">
        <f t="shared" si="11"/>
        <v>203.32014593038656</v>
      </c>
      <c r="BV7" s="34">
        <v>0</v>
      </c>
      <c r="BW7" s="29">
        <v>0.26</v>
      </c>
      <c r="BX7" s="17">
        <f t="shared" si="12"/>
        <v>52.863237941900508</v>
      </c>
      <c r="BY7" s="17">
        <f t="shared" si="15"/>
        <v>59</v>
      </c>
      <c r="BZ7">
        <f t="shared" si="13"/>
        <v>296255.80376345012</v>
      </c>
      <c r="CA7" s="1">
        <f t="shared" si="14"/>
        <v>5021.2848095500021</v>
      </c>
    </row>
    <row r="8" spans="1:79" x14ac:dyDescent="0.25">
      <c r="L8" s="3"/>
      <c r="M8" s="3"/>
      <c r="N8" s="3"/>
      <c r="O8" s="3"/>
      <c r="P8" s="3"/>
      <c r="Q8" s="22"/>
      <c r="R8" s="22"/>
      <c r="S8" s="2"/>
      <c r="T8" s="2"/>
      <c r="W8" s="2"/>
      <c r="AE8" s="14" t="s">
        <v>66</v>
      </c>
      <c r="AF8" s="14" t="s">
        <v>66</v>
      </c>
      <c r="AG8" s="15">
        <v>4</v>
      </c>
      <c r="AH8" s="16">
        <f t="shared" si="1"/>
        <v>8900</v>
      </c>
      <c r="AI8" s="16">
        <f t="shared" si="2"/>
        <v>8300</v>
      </c>
      <c r="AJ8" s="16">
        <f t="shared" si="3"/>
        <v>24900</v>
      </c>
      <c r="AK8" s="16">
        <v>0.77</v>
      </c>
      <c r="AL8" s="16">
        <v>1</v>
      </c>
      <c r="AM8" s="18">
        <v>1E-4</v>
      </c>
      <c r="AN8" s="16">
        <f t="shared" si="4"/>
        <v>191700</v>
      </c>
      <c r="AO8" s="16">
        <f t="shared" si="5"/>
        <v>30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0.25</v>
      </c>
      <c r="AX8" s="15">
        <v>20</v>
      </c>
      <c r="AY8" s="15">
        <v>0.8</v>
      </c>
      <c r="AZ8" s="15">
        <v>2.8</v>
      </c>
      <c r="BA8" s="15" t="s">
        <v>67</v>
      </c>
      <c r="BB8" s="33">
        <v>2</v>
      </c>
      <c r="BC8" s="15">
        <f t="shared" si="6"/>
        <v>2000</v>
      </c>
      <c r="BD8" s="15">
        <f t="shared" si="7"/>
        <v>2000</v>
      </c>
      <c r="BE8" s="15">
        <v>1.8</v>
      </c>
      <c r="BF8" s="15">
        <v>2</v>
      </c>
      <c r="BG8" s="15">
        <v>1.9</v>
      </c>
      <c r="BH8" s="15">
        <f t="shared" si="8"/>
        <v>68</v>
      </c>
      <c r="BI8" s="15">
        <v>0</v>
      </c>
      <c r="BJ8" s="15">
        <v>0</v>
      </c>
      <c r="BK8" s="15">
        <v>0.6</v>
      </c>
      <c r="BL8" s="15" t="s">
        <v>68</v>
      </c>
      <c r="BM8" s="15">
        <v>0.9</v>
      </c>
      <c r="BN8" s="17">
        <v>69</v>
      </c>
      <c r="BO8" s="17" t="s">
        <v>87</v>
      </c>
      <c r="BP8" s="17" t="s">
        <v>86</v>
      </c>
      <c r="BQ8" s="17">
        <f t="shared" si="9"/>
        <v>28</v>
      </c>
      <c r="BR8" s="17">
        <f t="shared" si="16"/>
        <v>26</v>
      </c>
      <c r="BS8" s="17">
        <f t="shared" si="0"/>
        <v>260</v>
      </c>
      <c r="BT8" s="35">
        <f t="shared" si="10"/>
        <v>208</v>
      </c>
      <c r="BU8" s="17">
        <f t="shared" si="11"/>
        <v>236.30668793283914</v>
      </c>
      <c r="BV8" s="34">
        <v>0</v>
      </c>
      <c r="BW8" s="29">
        <v>0.26</v>
      </c>
      <c r="BX8" s="17">
        <f t="shared" si="12"/>
        <v>61.439738862538178</v>
      </c>
      <c r="BY8" s="17">
        <f t="shared" si="15"/>
        <v>68</v>
      </c>
      <c r="BZ8">
        <f t="shared" si="13"/>
        <v>336923.17203709093</v>
      </c>
      <c r="CA8" s="1">
        <f t="shared" si="14"/>
        <v>4954.7525299572198</v>
      </c>
    </row>
    <row r="9" spans="1:79" x14ac:dyDescent="0.25">
      <c r="L9" s="3"/>
      <c r="M9" s="3"/>
      <c r="N9" s="3"/>
      <c r="O9" s="3"/>
      <c r="P9" s="3"/>
      <c r="Q9" s="22"/>
      <c r="R9" s="22"/>
      <c r="S9" s="2"/>
      <c r="T9" s="2"/>
      <c r="W9" s="2"/>
      <c r="AE9" s="14" t="s">
        <v>66</v>
      </c>
      <c r="AF9" s="14" t="s">
        <v>66</v>
      </c>
      <c r="AG9" s="15">
        <v>4</v>
      </c>
      <c r="AH9" s="16">
        <f t="shared" si="1"/>
        <v>8900</v>
      </c>
      <c r="AI9" s="16">
        <f t="shared" si="2"/>
        <v>8300</v>
      </c>
      <c r="AJ9" s="16">
        <f t="shared" si="3"/>
        <v>24900</v>
      </c>
      <c r="AK9" s="16">
        <v>0.77</v>
      </c>
      <c r="AL9" s="16">
        <v>1</v>
      </c>
      <c r="AM9" s="18">
        <v>1E-4</v>
      </c>
      <c r="AN9" s="16">
        <f t="shared" si="4"/>
        <v>191700</v>
      </c>
      <c r="AO9" s="16">
        <f t="shared" si="5"/>
        <v>30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0.25</v>
      </c>
      <c r="AX9" s="15">
        <v>20</v>
      </c>
      <c r="AY9" s="15">
        <v>0.8</v>
      </c>
      <c r="AZ9" s="15">
        <v>2.8</v>
      </c>
      <c r="BA9" s="15" t="s">
        <v>67</v>
      </c>
      <c r="BB9" s="33">
        <v>2</v>
      </c>
      <c r="BC9" s="15">
        <f t="shared" si="6"/>
        <v>2000</v>
      </c>
      <c r="BD9" s="15">
        <f t="shared" si="7"/>
        <v>2000</v>
      </c>
      <c r="BE9" s="15">
        <v>1.8</v>
      </c>
      <c r="BF9" s="15">
        <v>2</v>
      </c>
      <c r="BG9" s="15">
        <v>1.9</v>
      </c>
      <c r="BH9" s="15">
        <f t="shared" si="8"/>
        <v>78</v>
      </c>
      <c r="BI9" s="15">
        <v>0</v>
      </c>
      <c r="BJ9" s="15">
        <v>0</v>
      </c>
      <c r="BK9" s="15">
        <v>0.6</v>
      </c>
      <c r="BL9" s="15" t="s">
        <v>68</v>
      </c>
      <c r="BM9" s="15">
        <v>0.9</v>
      </c>
      <c r="BN9" s="17">
        <v>69</v>
      </c>
      <c r="BO9" s="17" t="s">
        <v>87</v>
      </c>
      <c r="BP9" s="17" t="s">
        <v>86</v>
      </c>
      <c r="BQ9" s="17">
        <f t="shared" si="9"/>
        <v>32</v>
      </c>
      <c r="BR9" s="17">
        <f t="shared" si="16"/>
        <v>30</v>
      </c>
      <c r="BS9" s="17">
        <f t="shared" si="0"/>
        <v>300</v>
      </c>
      <c r="BT9" s="35">
        <f t="shared" si="10"/>
        <v>240</v>
      </c>
      <c r="BU9" s="17">
        <f t="shared" si="11"/>
        <v>268.78753795222872</v>
      </c>
      <c r="BV9" s="34">
        <v>0</v>
      </c>
      <c r="BW9" s="29">
        <v>0.26</v>
      </c>
      <c r="BX9" s="17">
        <f t="shared" si="12"/>
        <v>69.884759867579476</v>
      </c>
      <c r="BY9" s="17">
        <f t="shared" si="15"/>
        <v>78</v>
      </c>
      <c r="BZ9">
        <f t="shared" si="13"/>
        <v>376170.53000266693</v>
      </c>
      <c r="CA9" s="1">
        <f t="shared" si="14"/>
        <v>4822.6991025982943</v>
      </c>
    </row>
    <row r="10" spans="1:79" x14ac:dyDescent="0.25">
      <c r="L10" s="3"/>
      <c r="M10" s="3"/>
      <c r="N10" s="3"/>
      <c r="O10" s="3"/>
      <c r="P10" s="3"/>
      <c r="Q10" s="24"/>
      <c r="R10" s="24"/>
      <c r="S10" s="2"/>
      <c r="T10" s="2"/>
      <c r="W10" s="2"/>
      <c r="AE10" s="14" t="s">
        <v>66</v>
      </c>
      <c r="AF10" s="14" t="s">
        <v>66</v>
      </c>
      <c r="AG10" s="15">
        <v>4</v>
      </c>
      <c r="AH10" s="16">
        <f t="shared" si="1"/>
        <v>8900</v>
      </c>
      <c r="AI10" s="16">
        <f t="shared" si="2"/>
        <v>8300</v>
      </c>
      <c r="AJ10" s="16">
        <f t="shared" si="3"/>
        <v>24900</v>
      </c>
      <c r="AK10" s="16">
        <v>0.77</v>
      </c>
      <c r="AL10" s="16">
        <v>1</v>
      </c>
      <c r="AM10" s="18">
        <v>1E-4</v>
      </c>
      <c r="AN10" s="16">
        <f t="shared" si="4"/>
        <v>191700</v>
      </c>
      <c r="AO10" s="16">
        <f t="shared" si="5"/>
        <v>30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0.25</v>
      </c>
      <c r="AX10" s="15">
        <v>20</v>
      </c>
      <c r="AY10" s="15">
        <v>0.8</v>
      </c>
      <c r="AZ10" s="15">
        <v>2.8</v>
      </c>
      <c r="BA10" s="15" t="s">
        <v>67</v>
      </c>
      <c r="BB10" s="33">
        <v>2</v>
      </c>
      <c r="BC10" s="15">
        <f t="shared" si="6"/>
        <v>2000</v>
      </c>
      <c r="BD10" s="15">
        <f t="shared" si="7"/>
        <v>2000</v>
      </c>
      <c r="BE10" s="15">
        <v>1.8</v>
      </c>
      <c r="BF10" s="15">
        <v>2</v>
      </c>
      <c r="BG10" s="15">
        <v>1.9</v>
      </c>
      <c r="BH10" s="15">
        <f t="shared" si="8"/>
        <v>87</v>
      </c>
      <c r="BI10" s="15">
        <v>0</v>
      </c>
      <c r="BJ10" s="15">
        <v>0</v>
      </c>
      <c r="BK10" s="15">
        <v>0.6</v>
      </c>
      <c r="BL10" s="15" t="s">
        <v>68</v>
      </c>
      <c r="BM10" s="15">
        <v>0.9</v>
      </c>
      <c r="BN10" s="17">
        <v>69</v>
      </c>
      <c r="BO10" s="17" t="s">
        <v>87</v>
      </c>
      <c r="BP10" s="17" t="s">
        <v>86</v>
      </c>
      <c r="BQ10" s="17">
        <f t="shared" si="9"/>
        <v>36</v>
      </c>
      <c r="BR10" s="17">
        <f t="shared" si="16"/>
        <v>34</v>
      </c>
      <c r="BS10" s="17">
        <f t="shared" si="0"/>
        <v>340</v>
      </c>
      <c r="BT10" s="35">
        <f t="shared" si="10"/>
        <v>272</v>
      </c>
      <c r="BU10" s="17">
        <f t="shared" si="11"/>
        <v>300.83684495397364</v>
      </c>
      <c r="BV10" s="34">
        <v>0</v>
      </c>
      <c r="BW10" s="29">
        <v>0.26</v>
      </c>
      <c r="BX10" s="17">
        <f t="shared" si="12"/>
        <v>78.217579688033155</v>
      </c>
      <c r="BY10" s="17">
        <f t="shared" si="15"/>
        <v>87</v>
      </c>
      <c r="BZ10">
        <f t="shared" si="13"/>
        <v>414228.68389880046</v>
      </c>
      <c r="CA10" s="1">
        <f t="shared" si="14"/>
        <v>4761.249240216097</v>
      </c>
    </row>
    <row r="11" spans="1:79" x14ac:dyDescent="0.25">
      <c r="L11" s="3"/>
      <c r="M11" s="3"/>
      <c r="N11" s="3"/>
      <c r="O11" s="3"/>
      <c r="P11" s="3"/>
      <c r="Q11" s="24"/>
      <c r="R11" s="24"/>
      <c r="S11" s="2"/>
      <c r="T11" s="2"/>
      <c r="U11" s="2"/>
      <c r="V11" s="2"/>
      <c r="W11" s="2"/>
      <c r="AE11" s="14" t="s">
        <v>66</v>
      </c>
      <c r="AF11" s="14" t="s">
        <v>66</v>
      </c>
      <c r="AG11" s="15">
        <v>4</v>
      </c>
      <c r="AH11" s="16">
        <f t="shared" si="1"/>
        <v>8900</v>
      </c>
      <c r="AI11" s="16">
        <f t="shared" si="2"/>
        <v>8300</v>
      </c>
      <c r="AJ11" s="16">
        <f t="shared" si="3"/>
        <v>24900</v>
      </c>
      <c r="AK11" s="16">
        <v>0.77</v>
      </c>
      <c r="AL11" s="16">
        <v>1</v>
      </c>
      <c r="AM11" s="18">
        <v>1E-4</v>
      </c>
      <c r="AN11" s="16">
        <f t="shared" si="4"/>
        <v>191700</v>
      </c>
      <c r="AO11" s="16">
        <f t="shared" si="5"/>
        <v>30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0.25</v>
      </c>
      <c r="AX11" s="15">
        <v>20</v>
      </c>
      <c r="AY11" s="15">
        <v>0.8</v>
      </c>
      <c r="AZ11" s="15">
        <v>2.8</v>
      </c>
      <c r="BA11" s="15" t="s">
        <v>67</v>
      </c>
      <c r="BB11" s="33">
        <v>2</v>
      </c>
      <c r="BC11" s="15">
        <f t="shared" si="6"/>
        <v>2000</v>
      </c>
      <c r="BD11" s="15">
        <f t="shared" si="7"/>
        <v>2000</v>
      </c>
      <c r="BE11" s="15">
        <v>1.8</v>
      </c>
      <c r="BF11" s="15">
        <v>2</v>
      </c>
      <c r="BG11" s="15">
        <v>1.9</v>
      </c>
      <c r="BH11" s="15">
        <f t="shared" si="8"/>
        <v>96</v>
      </c>
      <c r="BI11" s="15">
        <v>0</v>
      </c>
      <c r="BJ11" s="15">
        <v>0</v>
      </c>
      <c r="BK11" s="15">
        <v>0.6</v>
      </c>
      <c r="BL11" s="15" t="s">
        <v>68</v>
      </c>
      <c r="BM11" s="15">
        <v>0.9</v>
      </c>
      <c r="BN11" s="17">
        <v>69</v>
      </c>
      <c r="BO11" s="17" t="s">
        <v>87</v>
      </c>
      <c r="BP11" s="17" t="s">
        <v>86</v>
      </c>
      <c r="BQ11" s="17">
        <f t="shared" si="9"/>
        <v>40</v>
      </c>
      <c r="BR11" s="17">
        <f t="shared" si="16"/>
        <v>38</v>
      </c>
      <c r="BS11" s="17">
        <f t="shared" si="0"/>
        <v>380</v>
      </c>
      <c r="BT11" s="35">
        <f t="shared" si="10"/>
        <v>304</v>
      </c>
      <c r="BU11" s="17">
        <f t="shared" si="11"/>
        <v>332.5104027415324</v>
      </c>
      <c r="BV11" s="34">
        <v>0</v>
      </c>
      <c r="BW11" s="29">
        <v>0.26</v>
      </c>
      <c r="BX11" s="17">
        <f t="shared" si="12"/>
        <v>86.452704712798422</v>
      </c>
      <c r="BY11" s="17">
        <f t="shared" si="15"/>
        <v>96</v>
      </c>
      <c r="BZ11">
        <f t="shared" si="13"/>
        <v>451268.24317726487</v>
      </c>
      <c r="CA11" s="1">
        <f t="shared" si="14"/>
        <v>4700.7108664298421</v>
      </c>
    </row>
    <row r="12" spans="1:79" x14ac:dyDescent="0.25">
      <c r="L12" s="3"/>
      <c r="M12" s="3"/>
      <c r="N12" s="3"/>
      <c r="O12" s="3"/>
      <c r="P12" s="3"/>
      <c r="Q12" s="24"/>
      <c r="R12" s="24"/>
      <c r="S12" s="2"/>
      <c r="W12" s="2"/>
      <c r="AE12" s="14" t="s">
        <v>66</v>
      </c>
      <c r="AF12" s="14" t="s">
        <v>66</v>
      </c>
      <c r="AG12" s="15">
        <v>4</v>
      </c>
      <c r="AH12" s="16">
        <f t="shared" si="1"/>
        <v>8900</v>
      </c>
      <c r="AI12" s="16">
        <f t="shared" si="2"/>
        <v>8300</v>
      </c>
      <c r="AJ12" s="16">
        <f t="shared" si="3"/>
        <v>24900</v>
      </c>
      <c r="AK12" s="16">
        <v>0.77</v>
      </c>
      <c r="AL12" s="16">
        <v>1</v>
      </c>
      <c r="AM12" s="18">
        <v>1E-4</v>
      </c>
      <c r="AN12" s="16">
        <f t="shared" si="4"/>
        <v>191700</v>
      </c>
      <c r="AO12" s="16">
        <f t="shared" si="5"/>
        <v>30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0.25</v>
      </c>
      <c r="AX12" s="15">
        <v>20</v>
      </c>
      <c r="AY12" s="15">
        <v>0.8</v>
      </c>
      <c r="AZ12" s="15">
        <v>2.8</v>
      </c>
      <c r="BA12" s="15" t="s">
        <v>67</v>
      </c>
      <c r="BB12" s="33">
        <v>2</v>
      </c>
      <c r="BC12" s="15">
        <f t="shared" si="6"/>
        <v>2000</v>
      </c>
      <c r="BD12" s="15">
        <f t="shared" si="7"/>
        <v>2000</v>
      </c>
      <c r="BE12" s="15">
        <v>1.8</v>
      </c>
      <c r="BF12" s="15">
        <v>2</v>
      </c>
      <c r="BG12" s="15">
        <v>1.9</v>
      </c>
      <c r="BH12" s="15">
        <f t="shared" si="8"/>
        <v>105</v>
      </c>
      <c r="BI12" s="15">
        <v>0</v>
      </c>
      <c r="BJ12" s="15">
        <v>0</v>
      </c>
      <c r="BK12" s="15">
        <v>0.6</v>
      </c>
      <c r="BL12" s="15" t="s">
        <v>68</v>
      </c>
      <c r="BM12" s="15">
        <v>0.9</v>
      </c>
      <c r="BN12" s="17">
        <v>69</v>
      </c>
      <c r="BO12" s="17" t="s">
        <v>87</v>
      </c>
      <c r="BP12" s="17" t="s">
        <v>86</v>
      </c>
      <c r="BQ12" s="17">
        <f t="shared" si="9"/>
        <v>44</v>
      </c>
      <c r="BR12" s="17">
        <f t="shared" si="16"/>
        <v>42</v>
      </c>
      <c r="BS12" s="17">
        <f t="shared" si="0"/>
        <v>420</v>
      </c>
      <c r="BT12" s="35">
        <f t="shared" si="10"/>
        <v>336</v>
      </c>
      <c r="BU12" s="17">
        <f t="shared" si="11"/>
        <v>363.85166059895676</v>
      </c>
      <c r="BV12" s="34">
        <v>0</v>
      </c>
      <c r="BW12" s="29">
        <v>0.26</v>
      </c>
      <c r="BX12" s="17">
        <f t="shared" si="12"/>
        <v>94.601431755728754</v>
      </c>
      <c r="BY12" s="17">
        <f t="shared" si="15"/>
        <v>105</v>
      </c>
      <c r="BZ12">
        <f t="shared" si="13"/>
        <v>487420.01248035778</v>
      </c>
      <c r="CA12" s="1">
        <f t="shared" si="14"/>
        <v>4642.0953569557887</v>
      </c>
    </row>
    <row r="13" spans="1:79" x14ac:dyDescent="0.25">
      <c r="L13" s="3"/>
      <c r="M13" s="3"/>
      <c r="N13" s="3"/>
      <c r="O13" s="3"/>
      <c r="P13" s="3"/>
      <c r="Q13" s="24"/>
      <c r="R13" s="24"/>
      <c r="S13" s="2"/>
      <c r="T13" s="2"/>
      <c r="AE13" s="14" t="s">
        <v>66</v>
      </c>
      <c r="AF13" s="14" t="s">
        <v>66</v>
      </c>
      <c r="AG13" s="15">
        <v>4</v>
      </c>
      <c r="AH13" s="16">
        <f t="shared" si="1"/>
        <v>8900</v>
      </c>
      <c r="AI13" s="16">
        <f t="shared" si="2"/>
        <v>8300</v>
      </c>
      <c r="AJ13" s="16">
        <f t="shared" si="3"/>
        <v>24900</v>
      </c>
      <c r="AK13" s="16">
        <v>0.77</v>
      </c>
      <c r="AL13" s="16">
        <v>1</v>
      </c>
      <c r="AM13" s="18">
        <v>1E-4</v>
      </c>
      <c r="AN13" s="16">
        <f t="shared" si="4"/>
        <v>191700</v>
      </c>
      <c r="AO13" s="16">
        <f t="shared" si="5"/>
        <v>30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0.25</v>
      </c>
      <c r="AX13" s="15">
        <v>20</v>
      </c>
      <c r="AY13" s="15">
        <v>0.8</v>
      </c>
      <c r="AZ13" s="15">
        <v>2.8</v>
      </c>
      <c r="BA13" s="15" t="s">
        <v>67</v>
      </c>
      <c r="BB13" s="33">
        <v>2</v>
      </c>
      <c r="BC13" s="15">
        <f t="shared" si="6"/>
        <v>2000</v>
      </c>
      <c r="BD13" s="15">
        <f t="shared" si="7"/>
        <v>2000</v>
      </c>
      <c r="BE13" s="15">
        <v>1.8</v>
      </c>
      <c r="BF13" s="15">
        <v>2</v>
      </c>
      <c r="BG13" s="15">
        <v>1.9</v>
      </c>
      <c r="BH13" s="15">
        <f t="shared" si="8"/>
        <v>114</v>
      </c>
      <c r="BI13" s="15">
        <v>0</v>
      </c>
      <c r="BJ13" s="15">
        <v>0</v>
      </c>
      <c r="BK13" s="15">
        <v>0.6</v>
      </c>
      <c r="BL13" s="15" t="s">
        <v>68</v>
      </c>
      <c r="BM13" s="15">
        <v>0.9</v>
      </c>
      <c r="BN13" s="17">
        <v>69</v>
      </c>
      <c r="BO13" s="17" t="s">
        <v>87</v>
      </c>
      <c r="BP13" s="17" t="s">
        <v>86</v>
      </c>
      <c r="BQ13" s="17">
        <f t="shared" si="9"/>
        <v>48</v>
      </c>
      <c r="BR13" s="17">
        <f t="shared" si="16"/>
        <v>46</v>
      </c>
      <c r="BS13" s="17">
        <f t="shared" si="0"/>
        <v>460</v>
      </c>
      <c r="BT13" s="35">
        <f t="shared" si="10"/>
        <v>368</v>
      </c>
      <c r="BU13" s="17">
        <f t="shared" si="11"/>
        <v>394.89537608019469</v>
      </c>
      <c r="BV13" s="34">
        <v>0</v>
      </c>
      <c r="BW13" s="29">
        <v>0.26</v>
      </c>
      <c r="BX13" s="17">
        <f t="shared" si="12"/>
        <v>102.67279778085063</v>
      </c>
      <c r="BY13" s="17">
        <f t="shared" si="15"/>
        <v>114</v>
      </c>
      <c r="BZ13">
        <f t="shared" si="13"/>
        <v>522787.18501201551</v>
      </c>
      <c r="CA13" s="1">
        <f t="shared" si="14"/>
        <v>4585.8525001053995</v>
      </c>
    </row>
    <row r="14" spans="1:79" x14ac:dyDescent="0.25">
      <c r="L14" s="3"/>
      <c r="M14" s="3"/>
      <c r="N14" s="3"/>
      <c r="O14" s="3"/>
      <c r="P14" s="3"/>
      <c r="Q14" s="22"/>
      <c r="R14" s="22"/>
      <c r="T14" s="23"/>
      <c r="U14" s="23"/>
      <c r="V14" s="23"/>
      <c r="AE14" s="14" t="s">
        <v>66</v>
      </c>
      <c r="AF14" s="14" t="s">
        <v>66</v>
      </c>
      <c r="AG14" s="15">
        <v>4</v>
      </c>
      <c r="AH14" s="16">
        <f t="shared" si="1"/>
        <v>8900</v>
      </c>
      <c r="AI14" s="16">
        <f t="shared" si="2"/>
        <v>8300</v>
      </c>
      <c r="AJ14" s="16">
        <f t="shared" si="3"/>
        <v>24900</v>
      </c>
      <c r="AK14" s="16">
        <v>0.77</v>
      </c>
      <c r="AL14" s="16">
        <v>1</v>
      </c>
      <c r="AM14" s="18">
        <v>1E-4</v>
      </c>
      <c r="AN14" s="16">
        <f t="shared" si="4"/>
        <v>191700</v>
      </c>
      <c r="AO14" s="16">
        <f t="shared" si="5"/>
        <v>30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0.25</v>
      </c>
      <c r="AX14" s="15">
        <v>20</v>
      </c>
      <c r="AY14" s="15">
        <v>0.8</v>
      </c>
      <c r="AZ14" s="15">
        <v>2.8</v>
      </c>
      <c r="BA14" s="15" t="s">
        <v>67</v>
      </c>
      <c r="BB14" s="33">
        <v>2</v>
      </c>
      <c r="BC14" s="15">
        <f t="shared" si="6"/>
        <v>2000</v>
      </c>
      <c r="BD14" s="15">
        <f t="shared" si="7"/>
        <v>2000</v>
      </c>
      <c r="BE14" s="15">
        <v>1.8</v>
      </c>
      <c r="BF14" s="15">
        <v>2</v>
      </c>
      <c r="BG14" s="15">
        <v>1.9</v>
      </c>
      <c r="BH14" s="15">
        <f t="shared" si="8"/>
        <v>123</v>
      </c>
      <c r="BI14" s="15">
        <v>0</v>
      </c>
      <c r="BJ14" s="15">
        <v>0</v>
      </c>
      <c r="BK14" s="15">
        <v>0.6</v>
      </c>
      <c r="BL14" s="15" t="s">
        <v>68</v>
      </c>
      <c r="BM14" s="15">
        <v>0.9</v>
      </c>
      <c r="BN14" s="17">
        <v>69</v>
      </c>
      <c r="BO14" s="17" t="s">
        <v>87</v>
      </c>
      <c r="BP14" s="17" t="s">
        <v>86</v>
      </c>
      <c r="BQ14" s="17">
        <f t="shared" si="9"/>
        <v>52</v>
      </c>
      <c r="BR14" s="17">
        <f t="shared" si="16"/>
        <v>50</v>
      </c>
      <c r="BS14" s="17">
        <f t="shared" si="0"/>
        <v>500</v>
      </c>
      <c r="BT14" s="35">
        <f t="shared" si="10"/>
        <v>400</v>
      </c>
      <c r="BU14" s="17">
        <f t="shared" si="11"/>
        <v>425.66996126039231</v>
      </c>
      <c r="BV14" s="34">
        <v>0</v>
      </c>
      <c r="BW14" s="29">
        <v>0.26</v>
      </c>
      <c r="BX14" s="17">
        <f t="shared" si="12"/>
        <v>110.674189927702</v>
      </c>
      <c r="BY14" s="17">
        <f t="shared" si="15"/>
        <v>123</v>
      </c>
      <c r="BZ14">
        <f t="shared" si="13"/>
        <v>557453.06314060709</v>
      </c>
      <c r="CA14" s="1">
        <f t="shared" si="14"/>
        <v>4532.1387247203829</v>
      </c>
    </row>
    <row r="15" spans="1:79" x14ac:dyDescent="0.25">
      <c r="L15" s="3"/>
      <c r="M15" s="3"/>
      <c r="N15" s="3"/>
      <c r="O15" s="3"/>
      <c r="P15" s="3"/>
      <c r="Q15" s="25"/>
      <c r="R15" s="24"/>
      <c r="T15" s="23"/>
      <c r="U15" s="23"/>
      <c r="V15" s="23"/>
      <c r="AE15" s="14" t="s">
        <v>66</v>
      </c>
      <c r="AF15" s="14" t="s">
        <v>66</v>
      </c>
      <c r="AG15" s="15">
        <v>4</v>
      </c>
      <c r="AH15" s="16">
        <f t="shared" si="1"/>
        <v>8900</v>
      </c>
      <c r="AI15" s="16">
        <f t="shared" si="2"/>
        <v>8300</v>
      </c>
      <c r="AJ15" s="16">
        <f t="shared" si="3"/>
        <v>24900</v>
      </c>
      <c r="AK15" s="16">
        <v>0.77</v>
      </c>
      <c r="AL15" s="16">
        <v>1</v>
      </c>
      <c r="AM15" s="18">
        <v>1E-4</v>
      </c>
      <c r="AN15" s="16">
        <f t="shared" si="4"/>
        <v>191700</v>
      </c>
      <c r="AO15" s="16">
        <f t="shared" si="5"/>
        <v>30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0.25</v>
      </c>
      <c r="AX15" s="15">
        <v>20</v>
      </c>
      <c r="AY15" s="15">
        <v>0.8</v>
      </c>
      <c r="AZ15" s="15">
        <v>2.8</v>
      </c>
      <c r="BA15" s="15" t="s">
        <v>67</v>
      </c>
      <c r="BB15" s="33">
        <v>2</v>
      </c>
      <c r="BC15" s="15">
        <f t="shared" si="6"/>
        <v>2000</v>
      </c>
      <c r="BD15" s="15">
        <f t="shared" si="7"/>
        <v>2000</v>
      </c>
      <c r="BE15" s="15">
        <v>1.8</v>
      </c>
      <c r="BF15" s="15">
        <v>2</v>
      </c>
      <c r="BG15" s="15">
        <v>1.9</v>
      </c>
      <c r="BH15" s="15">
        <f t="shared" si="8"/>
        <v>132</v>
      </c>
      <c r="BI15" s="15">
        <v>0</v>
      </c>
      <c r="BJ15" s="15">
        <v>0</v>
      </c>
      <c r="BK15" s="15">
        <v>0.6</v>
      </c>
      <c r="BL15" s="15" t="s">
        <v>68</v>
      </c>
      <c r="BM15" s="15">
        <v>0.9</v>
      </c>
      <c r="BN15" s="17">
        <v>69</v>
      </c>
      <c r="BO15" s="17" t="s">
        <v>87</v>
      </c>
      <c r="BP15" s="17" t="s">
        <v>86</v>
      </c>
      <c r="BQ15" s="17">
        <f t="shared" si="9"/>
        <v>56</v>
      </c>
      <c r="BR15" s="17">
        <f t="shared" si="16"/>
        <v>54</v>
      </c>
      <c r="BS15" s="17">
        <f t="shared" si="0"/>
        <v>540</v>
      </c>
      <c r="BT15" s="35">
        <f t="shared" si="10"/>
        <v>432</v>
      </c>
      <c r="BU15" s="17">
        <f t="shared" si="11"/>
        <v>456.19905765190384</v>
      </c>
      <c r="BV15" s="34">
        <v>0</v>
      </c>
      <c r="BW15" s="29">
        <v>0.26</v>
      </c>
      <c r="BX15" s="17">
        <f t="shared" si="12"/>
        <v>118.611754989495</v>
      </c>
      <c r="BY15" s="17">
        <f t="shared" si="15"/>
        <v>132</v>
      </c>
      <c r="BZ15">
        <f t="shared" si="13"/>
        <v>591486.17465960258</v>
      </c>
      <c r="CA15" s="1">
        <f t="shared" si="14"/>
        <v>4480.955868633353</v>
      </c>
    </row>
    <row r="16" spans="1:79" x14ac:dyDescent="0.25">
      <c r="L16" s="3"/>
      <c r="M16" s="3"/>
      <c r="N16" s="3"/>
      <c r="O16" s="3"/>
      <c r="P16" s="3"/>
      <c r="T16" s="23"/>
      <c r="U16" s="23"/>
      <c r="V16" s="23"/>
      <c r="AE16" s="14" t="s">
        <v>66</v>
      </c>
      <c r="AF16" s="14" t="s">
        <v>66</v>
      </c>
      <c r="AG16" s="15">
        <v>4</v>
      </c>
      <c r="AH16" s="16">
        <f t="shared" si="1"/>
        <v>8900</v>
      </c>
      <c r="AI16" s="16">
        <f t="shared" si="2"/>
        <v>8300</v>
      </c>
      <c r="AJ16" s="16">
        <f t="shared" si="3"/>
        <v>24900</v>
      </c>
      <c r="AK16" s="16">
        <v>0.77</v>
      </c>
      <c r="AL16" s="16">
        <v>1</v>
      </c>
      <c r="AM16" s="18">
        <v>1E-4</v>
      </c>
      <c r="AN16" s="16">
        <f t="shared" si="4"/>
        <v>191700</v>
      </c>
      <c r="AO16" s="16">
        <f t="shared" si="5"/>
        <v>30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0.25</v>
      </c>
      <c r="AX16" s="15">
        <v>20</v>
      </c>
      <c r="AY16" s="15">
        <v>0.8</v>
      </c>
      <c r="AZ16" s="15">
        <v>2.8</v>
      </c>
      <c r="BA16" s="15" t="s">
        <v>67</v>
      </c>
      <c r="BB16" s="33">
        <v>2</v>
      </c>
      <c r="BC16" s="15">
        <f t="shared" si="6"/>
        <v>2000</v>
      </c>
      <c r="BD16" s="15">
        <f t="shared" si="7"/>
        <v>2000</v>
      </c>
      <c r="BE16" s="15">
        <v>1.8</v>
      </c>
      <c r="BF16" s="15">
        <v>2</v>
      </c>
      <c r="BG16" s="15">
        <v>1.9</v>
      </c>
      <c r="BH16" s="15">
        <f t="shared" si="8"/>
        <v>141</v>
      </c>
      <c r="BI16" s="15">
        <v>0</v>
      </c>
      <c r="BJ16" s="15">
        <v>0</v>
      </c>
      <c r="BK16" s="15">
        <v>0.6</v>
      </c>
      <c r="BL16" s="15" t="s">
        <v>68</v>
      </c>
      <c r="BM16" s="15">
        <v>0.9</v>
      </c>
      <c r="BN16" s="17">
        <v>69</v>
      </c>
      <c r="BO16" s="17" t="s">
        <v>87</v>
      </c>
      <c r="BP16" s="17" t="s">
        <v>86</v>
      </c>
      <c r="BQ16" s="17">
        <f t="shared" si="9"/>
        <v>60</v>
      </c>
      <c r="BR16" s="17">
        <f t="shared" si="16"/>
        <v>58</v>
      </c>
      <c r="BS16" s="17">
        <f t="shared" si="0"/>
        <v>580</v>
      </c>
      <c r="BT16" s="35">
        <f t="shared" si="10"/>
        <v>464</v>
      </c>
      <c r="BU16" s="17">
        <f t="shared" si="11"/>
        <v>486.50263204955513</v>
      </c>
      <c r="BV16" s="34">
        <v>0</v>
      </c>
      <c r="BW16" s="29">
        <v>0.26</v>
      </c>
      <c r="BX16" s="17">
        <f t="shared" si="12"/>
        <v>126.49068433288434</v>
      </c>
      <c r="BY16" s="17">
        <f t="shared" si="15"/>
        <v>141</v>
      </c>
      <c r="BZ16">
        <f t="shared" si="13"/>
        <v>624943.79147678462</v>
      </c>
      <c r="CA16" s="1">
        <f t="shared" si="14"/>
        <v>4432.2254714665578</v>
      </c>
    </row>
    <row r="17" spans="12:79" x14ac:dyDescent="0.25">
      <c r="L17" s="3"/>
      <c r="M17" s="3"/>
      <c r="N17" s="3"/>
      <c r="O17" s="3"/>
      <c r="P17" s="3"/>
      <c r="T17" s="23"/>
      <c r="U17" s="23"/>
      <c r="V17" s="23"/>
      <c r="AE17" s="14" t="s">
        <v>66</v>
      </c>
      <c r="AF17" s="14" t="s">
        <v>66</v>
      </c>
      <c r="AG17" s="15">
        <v>4</v>
      </c>
      <c r="AH17" s="16">
        <f t="shared" si="1"/>
        <v>8900</v>
      </c>
      <c r="AI17" s="16">
        <f t="shared" si="2"/>
        <v>8300</v>
      </c>
      <c r="AJ17" s="16">
        <f t="shared" si="3"/>
        <v>24900</v>
      </c>
      <c r="AK17" s="16">
        <v>0.77</v>
      </c>
      <c r="AL17" s="16">
        <v>1</v>
      </c>
      <c r="AM17" s="18">
        <v>1E-4</v>
      </c>
      <c r="AN17" s="16">
        <f t="shared" si="4"/>
        <v>191700</v>
      </c>
      <c r="AO17" s="16">
        <f t="shared" si="5"/>
        <v>30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0.25</v>
      </c>
      <c r="AX17" s="15">
        <v>20</v>
      </c>
      <c r="AY17" s="15">
        <v>0.8</v>
      </c>
      <c r="AZ17" s="15">
        <v>2.8</v>
      </c>
      <c r="BA17" s="15" t="s">
        <v>67</v>
      </c>
      <c r="BB17" s="33">
        <v>2</v>
      </c>
      <c r="BC17" s="15">
        <f t="shared" si="6"/>
        <v>2000</v>
      </c>
      <c r="BD17" s="15">
        <f t="shared" si="7"/>
        <v>2000</v>
      </c>
      <c r="BE17" s="15">
        <v>1.8</v>
      </c>
      <c r="BF17" s="15">
        <v>2</v>
      </c>
      <c r="BG17" s="15">
        <v>1.9</v>
      </c>
      <c r="BH17" s="15">
        <f t="shared" si="8"/>
        <v>149</v>
      </c>
      <c r="BI17" s="15">
        <v>0</v>
      </c>
      <c r="BJ17" s="15">
        <v>0</v>
      </c>
      <c r="BK17" s="15">
        <v>0.6</v>
      </c>
      <c r="BL17" s="15" t="s">
        <v>68</v>
      </c>
      <c r="BM17" s="15">
        <v>0.9</v>
      </c>
      <c r="BN17" s="17">
        <v>69</v>
      </c>
      <c r="BO17" s="17" t="s">
        <v>87</v>
      </c>
      <c r="BP17" s="17" t="s">
        <v>86</v>
      </c>
      <c r="BQ17" s="17">
        <f t="shared" si="9"/>
        <v>64</v>
      </c>
      <c r="BR17" s="17">
        <f t="shared" si="16"/>
        <v>62</v>
      </c>
      <c r="BS17" s="17">
        <f t="shared" si="0"/>
        <v>620</v>
      </c>
      <c r="BT17" s="35">
        <f t="shared" si="10"/>
        <v>496</v>
      </c>
      <c r="BU17" s="17">
        <f t="shared" si="11"/>
        <v>516.59776218265336</v>
      </c>
      <c r="BV17" s="34">
        <v>0</v>
      </c>
      <c r="BW17" s="29">
        <v>0.26</v>
      </c>
      <c r="BX17" s="17">
        <f t="shared" si="12"/>
        <v>134.31541816748987</v>
      </c>
      <c r="BY17" s="17">
        <f t="shared" si="15"/>
        <v>149</v>
      </c>
      <c r="BZ17">
        <f t="shared" si="13"/>
        <v>657874.42550763057</v>
      </c>
      <c r="CA17" s="1">
        <f t="shared" si="14"/>
        <v>4415.264600722353</v>
      </c>
    </row>
    <row r="18" spans="12:79" x14ac:dyDescent="0.25">
      <c r="L18" s="3"/>
      <c r="M18" s="3"/>
      <c r="N18" s="3"/>
      <c r="O18" s="3"/>
      <c r="P18" s="3"/>
      <c r="T18" s="23"/>
      <c r="U18" s="23"/>
      <c r="V18" s="23"/>
      <c r="AE18" s="14" t="s">
        <v>66</v>
      </c>
      <c r="AF18" s="14" t="s">
        <v>66</v>
      </c>
      <c r="AG18" s="15">
        <v>4</v>
      </c>
      <c r="AH18" s="16">
        <f t="shared" si="1"/>
        <v>8900</v>
      </c>
      <c r="AI18" s="16">
        <f t="shared" si="2"/>
        <v>8300</v>
      </c>
      <c r="AJ18" s="16">
        <f t="shared" si="3"/>
        <v>24900</v>
      </c>
      <c r="AK18" s="16">
        <v>0.77</v>
      </c>
      <c r="AL18" s="16">
        <v>1</v>
      </c>
      <c r="AM18" s="18">
        <v>1E-4</v>
      </c>
      <c r="AN18" s="16">
        <f t="shared" si="4"/>
        <v>191700</v>
      </c>
      <c r="AO18" s="16">
        <f t="shared" si="5"/>
        <v>30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0.25</v>
      </c>
      <c r="AX18" s="15">
        <v>20</v>
      </c>
      <c r="AY18" s="15">
        <v>0.8</v>
      </c>
      <c r="AZ18" s="15">
        <v>2.8</v>
      </c>
      <c r="BA18" s="15" t="s">
        <v>67</v>
      </c>
      <c r="BB18" s="33">
        <v>2</v>
      </c>
      <c r="BC18" s="15">
        <f t="shared" si="6"/>
        <v>2000</v>
      </c>
      <c r="BD18" s="15">
        <f t="shared" si="7"/>
        <v>2000</v>
      </c>
      <c r="BE18" s="15">
        <v>1.8</v>
      </c>
      <c r="BF18" s="15">
        <v>2</v>
      </c>
      <c r="BG18" s="15">
        <v>1.9</v>
      </c>
      <c r="BH18" s="15">
        <f t="shared" si="8"/>
        <v>158</v>
      </c>
      <c r="BI18" s="15">
        <v>0</v>
      </c>
      <c r="BJ18" s="15">
        <v>0</v>
      </c>
      <c r="BK18" s="15">
        <v>0.6</v>
      </c>
      <c r="BL18" s="15" t="s">
        <v>68</v>
      </c>
      <c r="BM18" s="15">
        <v>0.9</v>
      </c>
      <c r="BN18" s="17">
        <v>69</v>
      </c>
      <c r="BO18" s="17" t="s">
        <v>87</v>
      </c>
      <c r="BP18" s="17" t="s">
        <v>86</v>
      </c>
      <c r="BQ18" s="17">
        <f t="shared" si="9"/>
        <v>68</v>
      </c>
      <c r="BR18" s="17">
        <f t="shared" si="16"/>
        <v>66</v>
      </c>
      <c r="BS18" s="17">
        <f t="shared" si="0"/>
        <v>660</v>
      </c>
      <c r="BT18" s="35">
        <f t="shared" si="10"/>
        <v>528</v>
      </c>
      <c r="BU18" s="17">
        <f t="shared" si="11"/>
        <v>546.49921440716435</v>
      </c>
      <c r="BV18" s="34">
        <v>0</v>
      </c>
      <c r="BW18" s="29">
        <v>0.26</v>
      </c>
      <c r="BX18" s="17">
        <f t="shared" si="12"/>
        <v>142.08979574586274</v>
      </c>
      <c r="BY18" s="17">
        <f t="shared" si="15"/>
        <v>158</v>
      </c>
      <c r="BZ18">
        <f t="shared" si="13"/>
        <v>690319.64593119209</v>
      </c>
      <c r="CA18" s="1">
        <f t="shared" si="14"/>
        <v>4369.1116831088111</v>
      </c>
    </row>
    <row r="19" spans="12:79" x14ac:dyDescent="0.25">
      <c r="L19" s="3"/>
      <c r="M19" s="3"/>
      <c r="N19" s="3"/>
      <c r="O19" s="3"/>
      <c r="P19" s="3"/>
      <c r="T19" s="23"/>
      <c r="U19" s="23"/>
      <c r="V19" s="23"/>
      <c r="AE19" s="14" t="s">
        <v>66</v>
      </c>
      <c r="AF19" s="14" t="s">
        <v>66</v>
      </c>
      <c r="AG19" s="15">
        <v>4</v>
      </c>
      <c r="AH19" s="16">
        <f t="shared" si="1"/>
        <v>8900</v>
      </c>
      <c r="AI19" s="16">
        <f t="shared" si="2"/>
        <v>8300</v>
      </c>
      <c r="AJ19" s="16">
        <f t="shared" si="3"/>
        <v>24900</v>
      </c>
      <c r="AK19" s="16">
        <v>0.77</v>
      </c>
      <c r="AL19" s="16">
        <v>1</v>
      </c>
      <c r="AM19" s="18">
        <v>1E-4</v>
      </c>
      <c r="AN19" s="16">
        <f t="shared" si="4"/>
        <v>191700</v>
      </c>
      <c r="AO19" s="16">
        <f t="shared" si="5"/>
        <v>30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0.25</v>
      </c>
      <c r="AX19" s="15">
        <v>20</v>
      </c>
      <c r="AY19" s="15">
        <v>0.8</v>
      </c>
      <c r="AZ19" s="15">
        <v>2.8</v>
      </c>
      <c r="BA19" s="15" t="s">
        <v>67</v>
      </c>
      <c r="BB19" s="33">
        <v>2</v>
      </c>
      <c r="BC19" s="15">
        <f t="shared" si="6"/>
        <v>2000</v>
      </c>
      <c r="BD19" s="15">
        <f t="shared" si="7"/>
        <v>2000</v>
      </c>
      <c r="BE19" s="15">
        <v>1.8</v>
      </c>
      <c r="BF19" s="15">
        <v>2</v>
      </c>
      <c r="BG19" s="15">
        <v>1.9</v>
      </c>
      <c r="BH19" s="15">
        <f t="shared" si="8"/>
        <v>166</v>
      </c>
      <c r="BI19" s="15">
        <v>0</v>
      </c>
      <c r="BJ19" s="15">
        <v>0</v>
      </c>
      <c r="BK19" s="15">
        <v>0.6</v>
      </c>
      <c r="BL19" s="15" t="s">
        <v>68</v>
      </c>
      <c r="BM19" s="15">
        <v>0.9</v>
      </c>
      <c r="BN19" s="17">
        <v>69</v>
      </c>
      <c r="BO19" s="17" t="s">
        <v>87</v>
      </c>
      <c r="BP19" s="17" t="s">
        <v>86</v>
      </c>
      <c r="BQ19" s="17">
        <f t="shared" si="9"/>
        <v>72</v>
      </c>
      <c r="BR19" s="17">
        <f t="shared" si="16"/>
        <v>70</v>
      </c>
      <c r="BS19" s="17">
        <f t="shared" si="0"/>
        <v>700</v>
      </c>
      <c r="BT19" s="35">
        <f t="shared" si="10"/>
        <v>560</v>
      </c>
      <c r="BU19" s="17">
        <f t="shared" si="11"/>
        <v>576.21987779513097</v>
      </c>
      <c r="BV19" s="34">
        <v>0</v>
      </c>
      <c r="BW19" s="29">
        <v>0.26</v>
      </c>
      <c r="BX19" s="17">
        <f t="shared" si="12"/>
        <v>149.81716822673405</v>
      </c>
      <c r="BY19" s="17">
        <f t="shared" si="15"/>
        <v>166</v>
      </c>
      <c r="BZ19">
        <f t="shared" si="13"/>
        <v>722315.43228886649</v>
      </c>
      <c r="CA19" s="1">
        <f t="shared" si="14"/>
        <v>4351.2977848726896</v>
      </c>
    </row>
    <row r="20" spans="12:79" x14ac:dyDescent="0.25">
      <c r="L20" s="3"/>
      <c r="M20" s="3"/>
      <c r="N20" s="3"/>
      <c r="O20" s="3"/>
      <c r="P20" s="3"/>
      <c r="T20" s="23"/>
      <c r="U20" s="23"/>
      <c r="V20" s="23"/>
      <c r="AE20" s="14" t="s">
        <v>66</v>
      </c>
      <c r="AF20" s="14" t="s">
        <v>66</v>
      </c>
      <c r="AG20" s="15">
        <v>4</v>
      </c>
      <c r="AH20" s="16">
        <f t="shared" si="1"/>
        <v>8900</v>
      </c>
      <c r="AI20" s="16">
        <f t="shared" si="2"/>
        <v>8300</v>
      </c>
      <c r="AJ20" s="16">
        <f t="shared" si="3"/>
        <v>24900</v>
      </c>
      <c r="AK20" s="16">
        <v>0.77</v>
      </c>
      <c r="AL20" s="16">
        <v>1</v>
      </c>
      <c r="AM20" s="18">
        <v>1E-4</v>
      </c>
      <c r="AN20" s="16">
        <f t="shared" si="4"/>
        <v>191700</v>
      </c>
      <c r="AO20" s="16">
        <f t="shared" si="5"/>
        <v>30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0.25</v>
      </c>
      <c r="AX20" s="15">
        <v>20</v>
      </c>
      <c r="AY20" s="15">
        <v>0.8</v>
      </c>
      <c r="AZ20" s="15">
        <v>2.8</v>
      </c>
      <c r="BA20" s="15" t="s">
        <v>67</v>
      </c>
      <c r="BB20" s="33">
        <v>2</v>
      </c>
      <c r="BC20" s="15">
        <f t="shared" si="6"/>
        <v>2000</v>
      </c>
      <c r="BD20" s="15">
        <f t="shared" si="7"/>
        <v>2000</v>
      </c>
      <c r="BE20" s="15">
        <v>1.8</v>
      </c>
      <c r="BF20" s="15">
        <v>2</v>
      </c>
      <c r="BG20" s="15">
        <v>1.9</v>
      </c>
      <c r="BH20" s="15">
        <f t="shared" si="8"/>
        <v>175</v>
      </c>
      <c r="BI20" s="15">
        <v>0</v>
      </c>
      <c r="BJ20" s="15">
        <v>0</v>
      </c>
      <c r="BK20" s="15">
        <v>0.6</v>
      </c>
      <c r="BL20" s="15" t="s">
        <v>68</v>
      </c>
      <c r="BM20" s="15">
        <v>0.9</v>
      </c>
      <c r="BN20" s="17">
        <v>69</v>
      </c>
      <c r="BO20" s="17" t="s">
        <v>87</v>
      </c>
      <c r="BP20" s="17" t="s">
        <v>86</v>
      </c>
      <c r="BQ20" s="17">
        <f t="shared" si="9"/>
        <v>76</v>
      </c>
      <c r="BR20" s="17">
        <f t="shared" si="16"/>
        <v>74</v>
      </c>
      <c r="BS20" s="17">
        <f t="shared" si="0"/>
        <v>740</v>
      </c>
      <c r="BT20" s="35">
        <f t="shared" si="10"/>
        <v>592</v>
      </c>
      <c r="BU20" s="17">
        <f t="shared" si="11"/>
        <v>605.77109650796069</v>
      </c>
      <c r="BV20" s="34">
        <v>0</v>
      </c>
      <c r="BW20" s="29">
        <v>0.26</v>
      </c>
      <c r="BX20" s="17">
        <f t="shared" si="12"/>
        <v>157.50048509206979</v>
      </c>
      <c r="BY20" s="17">
        <f t="shared" si="15"/>
        <v>175</v>
      </c>
      <c r="BZ20">
        <f t="shared" si="13"/>
        <v>753893.20172518631</v>
      </c>
      <c r="CA20" s="1">
        <f t="shared" si="14"/>
        <v>4307.9611527153502</v>
      </c>
    </row>
    <row r="21" spans="12:79" x14ac:dyDescent="0.25">
      <c r="L21" s="3"/>
      <c r="M21" s="3"/>
      <c r="N21" s="3"/>
      <c r="O21" s="3"/>
      <c r="P21" s="3"/>
      <c r="T21" s="23"/>
      <c r="U21" s="23"/>
      <c r="V21" s="23"/>
      <c r="AE21" s="14" t="s">
        <v>66</v>
      </c>
      <c r="AF21" s="14" t="s">
        <v>66</v>
      </c>
      <c r="AG21" s="15">
        <v>4</v>
      </c>
      <c r="AH21" s="16">
        <f t="shared" si="1"/>
        <v>8900</v>
      </c>
      <c r="AI21" s="16">
        <f t="shared" si="2"/>
        <v>8300</v>
      </c>
      <c r="AJ21" s="16">
        <f t="shared" si="3"/>
        <v>24900</v>
      </c>
      <c r="AK21" s="16">
        <v>0.77</v>
      </c>
      <c r="AL21" s="16">
        <v>1</v>
      </c>
      <c r="AM21" s="18">
        <v>1E-4</v>
      </c>
      <c r="AN21" s="16">
        <f t="shared" si="4"/>
        <v>191700</v>
      </c>
      <c r="AO21" s="16">
        <f t="shared" si="5"/>
        <v>30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0.25</v>
      </c>
      <c r="AX21" s="15">
        <v>20</v>
      </c>
      <c r="AY21" s="15">
        <v>0.8</v>
      </c>
      <c r="AZ21" s="15">
        <v>2.8</v>
      </c>
      <c r="BA21" s="15" t="s">
        <v>67</v>
      </c>
      <c r="BB21" s="33">
        <v>2</v>
      </c>
      <c r="BC21" s="15">
        <f t="shared" si="6"/>
        <v>2000</v>
      </c>
      <c r="BD21" s="15">
        <f t="shared" si="7"/>
        <v>2000</v>
      </c>
      <c r="BE21" s="15">
        <v>1.8</v>
      </c>
      <c r="BF21" s="15">
        <v>2</v>
      </c>
      <c r="BG21" s="15">
        <v>1.9</v>
      </c>
      <c r="BH21" s="15">
        <f t="shared" si="8"/>
        <v>183</v>
      </c>
      <c r="BI21" s="15">
        <v>0</v>
      </c>
      <c r="BJ21" s="15">
        <v>0</v>
      </c>
      <c r="BK21" s="15">
        <v>0.6</v>
      </c>
      <c r="BL21" s="15" t="s">
        <v>68</v>
      </c>
      <c r="BM21" s="15">
        <v>0.9</v>
      </c>
      <c r="BN21" s="17">
        <v>69</v>
      </c>
      <c r="BO21" s="17" t="s">
        <v>87</v>
      </c>
      <c r="BP21" s="17" t="s">
        <v>86</v>
      </c>
      <c r="BQ21" s="17">
        <f t="shared" si="9"/>
        <v>80</v>
      </c>
      <c r="BR21" s="17">
        <f t="shared" si="16"/>
        <v>78</v>
      </c>
      <c r="BS21" s="17">
        <f t="shared" si="0"/>
        <v>780</v>
      </c>
      <c r="BT21" s="35">
        <f t="shared" si="10"/>
        <v>624</v>
      </c>
      <c r="BU21" s="17">
        <f t="shared" si="11"/>
        <v>635.16292851113462</v>
      </c>
      <c r="BV21" s="34">
        <v>0</v>
      </c>
      <c r="BW21" s="29">
        <v>0.26</v>
      </c>
      <c r="BX21" s="17">
        <f t="shared" si="12"/>
        <v>165.14236141289501</v>
      </c>
      <c r="BY21" s="17">
        <f t="shared" si="15"/>
        <v>183</v>
      </c>
      <c r="BZ21">
        <f t="shared" si="13"/>
        <v>785080.60220946581</v>
      </c>
      <c r="CA21" s="1">
        <f t="shared" si="14"/>
        <v>4290.0579355708514</v>
      </c>
    </row>
    <row r="22" spans="12:79" x14ac:dyDescent="0.25">
      <c r="L22" s="3"/>
      <c r="M22" s="3"/>
      <c r="N22" s="3"/>
      <c r="O22" s="3"/>
      <c r="P22" s="3"/>
      <c r="T22" s="23"/>
      <c r="U22" s="23"/>
      <c r="V22" s="23"/>
      <c r="AE22" s="14" t="s">
        <v>66</v>
      </c>
      <c r="AF22" s="14" t="s">
        <v>66</v>
      </c>
      <c r="AG22" s="15">
        <v>4</v>
      </c>
      <c r="AH22" s="16">
        <f t="shared" si="1"/>
        <v>8900</v>
      </c>
      <c r="AI22" s="16">
        <f t="shared" si="2"/>
        <v>8300</v>
      </c>
      <c r="AJ22" s="16">
        <f t="shared" si="3"/>
        <v>24900</v>
      </c>
      <c r="AK22" s="16">
        <v>0.77</v>
      </c>
      <c r="AL22" s="16">
        <v>1</v>
      </c>
      <c r="AM22" s="18">
        <v>1E-4</v>
      </c>
      <c r="AN22" s="16">
        <f t="shared" si="4"/>
        <v>191700</v>
      </c>
      <c r="AO22" s="16">
        <f t="shared" si="5"/>
        <v>30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0.25</v>
      </c>
      <c r="AX22" s="15">
        <v>20</v>
      </c>
      <c r="AY22" s="15">
        <v>0.8</v>
      </c>
      <c r="AZ22" s="15">
        <v>2.8</v>
      </c>
      <c r="BA22" s="15" t="s">
        <v>67</v>
      </c>
      <c r="BB22" s="33">
        <v>2</v>
      </c>
      <c r="BC22" s="15">
        <f t="shared" si="6"/>
        <v>2000</v>
      </c>
      <c r="BD22" s="15">
        <f t="shared" si="7"/>
        <v>2000</v>
      </c>
      <c r="BE22" s="15">
        <v>1.8</v>
      </c>
      <c r="BF22" s="15">
        <v>2</v>
      </c>
      <c r="BG22" s="15">
        <v>1.9</v>
      </c>
      <c r="BH22" s="15">
        <f t="shared" si="8"/>
        <v>192</v>
      </c>
      <c r="BI22" s="15">
        <v>0</v>
      </c>
      <c r="BJ22" s="15">
        <v>0</v>
      </c>
      <c r="BK22" s="15">
        <v>0.6</v>
      </c>
      <c r="BL22" s="15" t="s">
        <v>68</v>
      </c>
      <c r="BM22" s="15">
        <v>0.9</v>
      </c>
      <c r="BN22" s="17">
        <v>69</v>
      </c>
      <c r="BO22" s="17" t="s">
        <v>87</v>
      </c>
      <c r="BP22" s="17" t="s">
        <v>86</v>
      </c>
      <c r="BQ22" s="17">
        <f t="shared" si="9"/>
        <v>84</v>
      </c>
      <c r="BR22" s="17">
        <f t="shared" si="16"/>
        <v>82</v>
      </c>
      <c r="BS22" s="17">
        <f t="shared" si="0"/>
        <v>820</v>
      </c>
      <c r="BT22" s="35">
        <f t="shared" si="10"/>
        <v>656</v>
      </c>
      <c r="BU22" s="17">
        <f t="shared" si="11"/>
        <v>664.40434990225629</v>
      </c>
      <c r="BV22" s="34">
        <v>0</v>
      </c>
      <c r="BW22" s="29">
        <v>0.26</v>
      </c>
      <c r="BX22" s="17">
        <f t="shared" si="12"/>
        <v>172.74513097458663</v>
      </c>
      <c r="BY22" s="17">
        <f t="shared" si="15"/>
        <v>192</v>
      </c>
      <c r="BZ22">
        <f t="shared" si="13"/>
        <v>815902.13430985948</v>
      </c>
      <c r="CA22" s="1">
        <f t="shared" si="14"/>
        <v>4249.4902828638515</v>
      </c>
    </row>
    <row r="23" spans="12:79" x14ac:dyDescent="0.25">
      <c r="L23" s="3"/>
      <c r="M23" s="3"/>
      <c r="N23" s="3"/>
      <c r="O23" s="3"/>
      <c r="P23" s="3"/>
      <c r="T23" s="23"/>
      <c r="U23" s="23"/>
      <c r="V23" s="23"/>
      <c r="AE23" s="14" t="s">
        <v>66</v>
      </c>
      <c r="AF23" s="14" t="s">
        <v>66</v>
      </c>
      <c r="AG23" s="15">
        <v>4</v>
      </c>
      <c r="AH23" s="16">
        <f t="shared" si="1"/>
        <v>8900</v>
      </c>
      <c r="AI23" s="16">
        <f t="shared" si="2"/>
        <v>8300</v>
      </c>
      <c r="AJ23" s="16">
        <f t="shared" si="3"/>
        <v>24900</v>
      </c>
      <c r="AK23" s="16">
        <v>0.77</v>
      </c>
      <c r="AL23" s="16">
        <v>1</v>
      </c>
      <c r="AM23" s="18">
        <v>1E-4</v>
      </c>
      <c r="AN23" s="16">
        <f t="shared" si="4"/>
        <v>191700</v>
      </c>
      <c r="AO23" s="16">
        <f t="shared" si="5"/>
        <v>30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0.25</v>
      </c>
      <c r="AX23" s="15">
        <v>20</v>
      </c>
      <c r="AY23" s="15">
        <v>0.8</v>
      </c>
      <c r="AZ23" s="15">
        <v>2.8</v>
      </c>
      <c r="BA23" s="15" t="s">
        <v>67</v>
      </c>
      <c r="BB23" s="33">
        <v>2</v>
      </c>
      <c r="BC23" s="15">
        <f t="shared" si="6"/>
        <v>2000</v>
      </c>
      <c r="BD23" s="15">
        <f t="shared" si="7"/>
        <v>2000</v>
      </c>
      <c r="BE23" s="15">
        <v>1.8</v>
      </c>
      <c r="BF23" s="15">
        <v>2</v>
      </c>
      <c r="BG23" s="15">
        <v>1.9</v>
      </c>
      <c r="BH23" s="15">
        <f t="shared" si="8"/>
        <v>200</v>
      </c>
      <c r="BI23" s="15">
        <v>0</v>
      </c>
      <c r="BJ23" s="15">
        <v>0</v>
      </c>
      <c r="BK23" s="15">
        <v>0.6</v>
      </c>
      <c r="BL23" s="15" t="s">
        <v>68</v>
      </c>
      <c r="BM23" s="15">
        <v>0.9</v>
      </c>
      <c r="BN23" s="17">
        <v>69</v>
      </c>
      <c r="BO23" s="17" t="s">
        <v>87</v>
      </c>
      <c r="BP23" s="17" t="s">
        <v>86</v>
      </c>
      <c r="BQ23" s="17">
        <f t="shared" si="9"/>
        <v>88</v>
      </c>
      <c r="BR23" s="17">
        <f t="shared" si="16"/>
        <v>86</v>
      </c>
      <c r="BS23" s="17">
        <f t="shared" si="0"/>
        <v>860</v>
      </c>
      <c r="BT23" s="35">
        <f t="shared" si="10"/>
        <v>688</v>
      </c>
      <c r="BU23" s="17">
        <f t="shared" si="11"/>
        <v>693.50341838554584</v>
      </c>
      <c r="BV23" s="34">
        <v>0</v>
      </c>
      <c r="BW23" s="29">
        <v>0.26</v>
      </c>
      <c r="BX23" s="17">
        <f t="shared" si="12"/>
        <v>180.31088878024192</v>
      </c>
      <c r="BY23" s="17">
        <f t="shared" si="15"/>
        <v>200</v>
      </c>
      <c r="BZ23">
        <f t="shared" si="13"/>
        <v>846379.64512495208</v>
      </c>
      <c r="CA23" s="1">
        <f t="shared" si="14"/>
        <v>4231.89822562476</v>
      </c>
    </row>
    <row r="24" spans="12:79" x14ac:dyDescent="0.25">
      <c r="L24" s="3"/>
      <c r="M24" s="3"/>
      <c r="N24" s="3"/>
      <c r="O24" s="3"/>
      <c r="P24" s="3"/>
      <c r="T24" s="23"/>
      <c r="U24" s="23"/>
      <c r="V24" s="23"/>
    </row>
    <row r="25" spans="12:79" x14ac:dyDescent="0.25">
      <c r="L25" s="3"/>
      <c r="M25" s="3"/>
      <c r="N25" s="3"/>
      <c r="O25" s="3"/>
      <c r="P25" s="3"/>
      <c r="T25" s="23"/>
      <c r="U25" s="23"/>
      <c r="V25" s="23"/>
    </row>
    <row r="26" spans="12:79" x14ac:dyDescent="0.25">
      <c r="T26" s="27"/>
      <c r="U26" s="27"/>
      <c r="V26" s="27"/>
    </row>
    <row r="27" spans="12:79" x14ac:dyDescent="0.25">
      <c r="T27" s="27"/>
      <c r="U27" s="27"/>
      <c r="V27" s="27"/>
    </row>
    <row r="28" spans="12:79" x14ac:dyDescent="0.25">
      <c r="T28" s="27"/>
      <c r="U28" s="27"/>
      <c r="V28" s="27"/>
    </row>
    <row r="29" spans="12:79" x14ac:dyDescent="0.25">
      <c r="R29" s="4"/>
      <c r="S29" s="4"/>
      <c r="T29" s="27"/>
      <c r="U29" s="27"/>
      <c r="V29" s="27"/>
    </row>
    <row r="30" spans="12:79" x14ac:dyDescent="0.25">
      <c r="R30" s="4"/>
      <c r="S30" s="4"/>
      <c r="T30" s="27"/>
      <c r="U30" s="27"/>
      <c r="V30" s="27"/>
    </row>
    <row r="31" spans="12:79" x14ac:dyDescent="0.25">
      <c r="R31" s="4"/>
      <c r="S31" s="4"/>
      <c r="T31" s="27"/>
      <c r="U31" s="27"/>
      <c r="V31" s="27"/>
    </row>
    <row r="32" spans="12:79" x14ac:dyDescent="0.25">
      <c r="R32" s="4"/>
      <c r="S32" s="4"/>
      <c r="T32" s="27"/>
      <c r="U32" s="27"/>
      <c r="V32" s="27"/>
    </row>
    <row r="33" spans="18:22" x14ac:dyDescent="0.25">
      <c r="R33" s="4"/>
      <c r="S33" s="4"/>
      <c r="T33" s="27"/>
      <c r="U33" s="27"/>
      <c r="V33" s="27"/>
    </row>
    <row r="34" spans="18:22" x14ac:dyDescent="0.25">
      <c r="R34" s="4"/>
      <c r="S34" s="4"/>
      <c r="T34" s="27"/>
      <c r="U34" s="27"/>
      <c r="V34" s="27"/>
    </row>
    <row r="35" spans="18:22" x14ac:dyDescent="0.25">
      <c r="R35" s="4"/>
      <c r="S35" s="4"/>
      <c r="T35" s="27"/>
      <c r="U35" s="27"/>
      <c r="V35" s="27"/>
    </row>
    <row r="36" spans="18:22" x14ac:dyDescent="0.25">
      <c r="R36" s="4"/>
      <c r="S36" s="4"/>
      <c r="T36" s="27"/>
      <c r="U36" s="27"/>
      <c r="V36" s="27"/>
    </row>
    <row r="37" spans="18:22" x14ac:dyDescent="0.25">
      <c r="R37" s="4"/>
      <c r="S37" s="4"/>
      <c r="T37" s="27"/>
      <c r="U37" s="27"/>
      <c r="V37" s="27"/>
    </row>
    <row r="38" spans="18:22" x14ac:dyDescent="0.25">
      <c r="R38" s="4"/>
      <c r="S38" s="4"/>
      <c r="T38" s="27"/>
      <c r="U38" s="27"/>
      <c r="V38" s="27"/>
    </row>
    <row r="39" spans="18:22" x14ac:dyDescent="0.25">
      <c r="R39" s="4"/>
      <c r="S39" s="4"/>
      <c r="T39" s="27"/>
      <c r="U39" s="27"/>
      <c r="V39" s="27"/>
    </row>
    <row r="40" spans="18:22" x14ac:dyDescent="0.25">
      <c r="R40" s="4"/>
      <c r="S40" s="4"/>
      <c r="T40" s="20"/>
      <c r="U40" s="20"/>
      <c r="V40" s="20"/>
    </row>
    <row r="41" spans="18:22" x14ac:dyDescent="0.25">
      <c r="R41" s="4"/>
      <c r="S41" s="4"/>
      <c r="T41" s="20"/>
      <c r="U41" s="20"/>
      <c r="V41" s="20"/>
    </row>
    <row r="42" spans="18:22" x14ac:dyDescent="0.25">
      <c r="R42" s="4"/>
      <c r="S42" s="4"/>
      <c r="T42" s="20"/>
      <c r="U42" s="20"/>
      <c r="V42" s="20"/>
    </row>
    <row r="43" spans="18:22" x14ac:dyDescent="0.25">
      <c r="R43" s="4"/>
      <c r="S43" s="4"/>
      <c r="T43" s="20"/>
      <c r="U43" s="20"/>
      <c r="V43" s="20"/>
    </row>
    <row r="44" spans="18:22" x14ac:dyDescent="0.25">
      <c r="R44" s="4"/>
      <c r="S44" s="4"/>
      <c r="T44" s="20"/>
      <c r="U44" s="20"/>
      <c r="V44" s="20"/>
    </row>
    <row r="45" spans="18:22" x14ac:dyDescent="0.25">
      <c r="R45" s="4"/>
      <c r="S45" s="4"/>
      <c r="T45" s="20"/>
      <c r="U45" s="20"/>
      <c r="V45" s="20"/>
    </row>
    <row r="46" spans="18:22" x14ac:dyDescent="0.25">
      <c r="R46" s="4"/>
      <c r="S46" s="4"/>
      <c r="T46" s="20"/>
      <c r="U46" s="20"/>
      <c r="V46" s="20"/>
    </row>
    <row r="47" spans="18:22" x14ac:dyDescent="0.25">
      <c r="R47" s="4"/>
      <c r="S47" s="4"/>
      <c r="T47" s="20"/>
      <c r="U47" s="20"/>
      <c r="V47" s="20"/>
    </row>
    <row r="48" spans="18:22" x14ac:dyDescent="0.25">
      <c r="R48" s="4"/>
      <c r="S48" s="4"/>
      <c r="T48" s="20"/>
      <c r="U48" s="20"/>
      <c r="V48" s="20"/>
    </row>
    <row r="49" spans="18:22" x14ac:dyDescent="0.25">
      <c r="R49" s="4"/>
      <c r="S49" s="4"/>
      <c r="T49" s="20"/>
      <c r="U49" s="20"/>
      <c r="V49" s="20"/>
    </row>
    <row r="50" spans="18:22" x14ac:dyDescent="0.25">
      <c r="R50" s="4"/>
      <c r="S50" s="4"/>
      <c r="T50" s="20"/>
      <c r="U50" s="20"/>
      <c r="V50" s="20"/>
    </row>
    <row r="51" spans="18:22" x14ac:dyDescent="0.25">
      <c r="R51" s="4"/>
      <c r="S51" s="4"/>
      <c r="T51" s="20"/>
      <c r="U51" s="20"/>
      <c r="V51" s="20"/>
    </row>
    <row r="52" spans="18:22" x14ac:dyDescent="0.25">
      <c r="R52" s="4"/>
      <c r="S52" s="4"/>
      <c r="T52" s="20"/>
      <c r="U52" s="20"/>
      <c r="V52" s="20"/>
    </row>
    <row r="53" spans="18:22" x14ac:dyDescent="0.25">
      <c r="R53" s="4"/>
      <c r="S53" s="4"/>
      <c r="T53" s="20"/>
      <c r="U53" s="20"/>
      <c r="V53" s="20"/>
    </row>
    <row r="54" spans="18:22" x14ac:dyDescent="0.25">
      <c r="R54" s="4"/>
      <c r="S54" s="4"/>
      <c r="T54" s="20"/>
      <c r="U54" s="20"/>
      <c r="V54" s="20"/>
    </row>
    <row r="55" spans="18:22" x14ac:dyDescent="0.25">
      <c r="R55" s="4"/>
      <c r="S55" s="4"/>
      <c r="T55" s="20"/>
      <c r="U55" s="20"/>
      <c r="V55" s="20"/>
    </row>
    <row r="56" spans="18:22" x14ac:dyDescent="0.25">
      <c r="R56" s="4"/>
      <c r="S56" s="4"/>
      <c r="T56" s="20"/>
      <c r="U56" s="20"/>
      <c r="V56" s="20"/>
    </row>
    <row r="57" spans="18:22" x14ac:dyDescent="0.25">
      <c r="T57" s="20"/>
      <c r="U57" s="20"/>
      <c r="V57" s="20"/>
    </row>
    <row r="58" spans="18:22" x14ac:dyDescent="0.25">
      <c r="T58" s="20"/>
      <c r="U58" s="20"/>
      <c r="V58" s="20"/>
    </row>
    <row r="59" spans="18:22" x14ac:dyDescent="0.25">
      <c r="T59" s="20"/>
      <c r="U59" s="20"/>
      <c r="V59" s="20"/>
    </row>
    <row r="60" spans="18:22" x14ac:dyDescent="0.25">
      <c r="T60" s="20"/>
      <c r="U60" s="20"/>
      <c r="V60" s="20"/>
    </row>
    <row r="61" spans="18:22" x14ac:dyDescent="0.25">
      <c r="T61" s="20"/>
      <c r="U61" s="20"/>
      <c r="V61" s="20"/>
    </row>
    <row r="62" spans="18:22" x14ac:dyDescent="0.25">
      <c r="T62" s="20"/>
      <c r="U62" s="20"/>
      <c r="V62" s="20"/>
    </row>
    <row r="63" spans="18:22" x14ac:dyDescent="0.25">
      <c r="T63" s="20"/>
      <c r="U63" s="20"/>
      <c r="V63" s="20"/>
    </row>
    <row r="64" spans="18:22" x14ac:dyDescent="0.25">
      <c r="T64" s="20"/>
      <c r="U64" s="20"/>
      <c r="V64" s="20"/>
    </row>
    <row r="65" spans="20:22" x14ac:dyDescent="0.25">
      <c r="T65" s="20"/>
      <c r="U65" s="20"/>
      <c r="V65" s="20"/>
    </row>
    <row r="66" spans="20:22" x14ac:dyDescent="0.25">
      <c r="T66" s="20"/>
      <c r="U66" s="20"/>
      <c r="V66" s="20"/>
    </row>
    <row r="67" spans="20:22" x14ac:dyDescent="0.25">
      <c r="T67" s="20"/>
      <c r="U67" s="20"/>
      <c r="V67" s="20"/>
    </row>
    <row r="68" spans="20:22" x14ac:dyDescent="0.25">
      <c r="T68" s="27"/>
      <c r="U68" s="27"/>
      <c r="V68" s="27"/>
    </row>
    <row r="69" spans="20:22" x14ac:dyDescent="0.25">
      <c r="T69" s="27"/>
      <c r="U69" s="27"/>
      <c r="V69" s="27"/>
    </row>
    <row r="70" spans="20:22" x14ac:dyDescent="0.25">
      <c r="T70" s="27"/>
      <c r="U70" s="27"/>
      <c r="V70" s="27"/>
    </row>
    <row r="71" spans="20:22" x14ac:dyDescent="0.25">
      <c r="T71" s="27"/>
      <c r="U71" s="27"/>
      <c r="V71" s="27"/>
    </row>
    <row r="72" spans="20:22" x14ac:dyDescent="0.25">
      <c r="T72" s="27"/>
      <c r="U72" s="27"/>
      <c r="V72" s="27"/>
    </row>
    <row r="73" spans="20:22" x14ac:dyDescent="0.25">
      <c r="T73" s="27"/>
      <c r="U73" s="27"/>
      <c r="V73" s="27"/>
    </row>
    <row r="74" spans="20:22" x14ac:dyDescent="0.25">
      <c r="T74" s="27"/>
      <c r="U74" s="27"/>
      <c r="V74" s="27"/>
    </row>
    <row r="75" spans="20:22" x14ac:dyDescent="0.25">
      <c r="T75" s="27"/>
      <c r="U75" s="27"/>
      <c r="V75" s="27"/>
    </row>
    <row r="76" spans="20:22" x14ac:dyDescent="0.25">
      <c r="T76" s="27"/>
      <c r="U76" s="27"/>
      <c r="V76" s="27"/>
    </row>
    <row r="77" spans="20:22" x14ac:dyDescent="0.25">
      <c r="T77" s="27"/>
      <c r="U77" s="27"/>
      <c r="V77" s="27"/>
    </row>
    <row r="78" spans="20:22" x14ac:dyDescent="0.25">
      <c r="T78" s="27"/>
      <c r="U78" s="27"/>
      <c r="V78" s="27"/>
    </row>
    <row r="79" spans="20:22" x14ac:dyDescent="0.25">
      <c r="T79" s="27"/>
      <c r="U79" s="27"/>
      <c r="V79" s="27"/>
    </row>
    <row r="80" spans="20:22" x14ac:dyDescent="0.25">
      <c r="T80" s="27"/>
      <c r="U80" s="27"/>
      <c r="V80" s="27"/>
    </row>
    <row r="81" spans="20:22" x14ac:dyDescent="0.25">
      <c r="T81" s="27"/>
      <c r="U81" s="27"/>
      <c r="V81" s="27"/>
    </row>
    <row r="82" spans="20:22" x14ac:dyDescent="0.25">
      <c r="T82" s="27"/>
      <c r="U82" s="27"/>
      <c r="V82" s="27"/>
    </row>
  </sheetData>
  <phoneticPr fontId="1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8629-117B-4FB3-9C8A-2EEA47FEE7D5}">
  <sheetPr>
    <tabColor rgb="FF92D050"/>
  </sheetPr>
  <dimension ref="A1:CA82"/>
  <sheetViews>
    <sheetView topLeftCell="BE1" zoomScaleNormal="100" workbookViewId="0">
      <selection activeCell="F7" sqref="F7"/>
    </sheetView>
  </sheetViews>
  <sheetFormatPr defaultColWidth="10.28515625" defaultRowHeight="15" x14ac:dyDescent="0.25"/>
  <cols>
    <col min="1" max="2" width="46.5703125" style="1" customWidth="1"/>
    <col min="3" max="3" width="25.85546875" style="1" customWidth="1"/>
    <col min="4" max="4" width="23.85546875" style="1" customWidth="1"/>
    <col min="5" max="8" width="20.140625" style="1" customWidth="1"/>
    <col min="9" max="14" width="22.5703125" style="1" customWidth="1"/>
    <col min="15" max="15" width="10.7109375" style="1" bestFit="1" customWidth="1"/>
    <col min="16" max="16" width="10" style="1" bestFit="1" customWidth="1"/>
    <col min="17" max="17" width="10.5703125" style="26" bestFit="1" customWidth="1"/>
    <col min="18" max="18" width="14.5703125" style="26" bestFit="1" customWidth="1"/>
    <col min="19" max="19" width="12.42578125" style="1" bestFit="1" customWidth="1"/>
    <col min="20" max="20" width="13.85546875" style="1" bestFit="1" customWidth="1"/>
    <col min="21" max="21" width="12" style="1" bestFit="1" customWidth="1"/>
    <col min="22" max="22" width="10" style="1" bestFit="1" customWidth="1"/>
    <col min="23" max="23" width="8.5703125" style="1" bestFit="1" customWidth="1"/>
    <col min="24" max="24" width="11" style="1" bestFit="1" customWidth="1"/>
    <col min="25" max="25" width="17.140625" style="1" bestFit="1" customWidth="1"/>
    <col min="26" max="26" width="10.28515625" style="1"/>
    <col min="27" max="27" width="9" style="1" customWidth="1"/>
    <col min="28" max="28" width="10.28515625" style="1"/>
    <col min="29" max="29" width="13.85546875" style="1" bestFit="1" customWidth="1"/>
    <col min="30" max="30" width="12.7109375" style="1" bestFit="1" customWidth="1"/>
    <col min="31" max="32" width="20.7109375" style="1" customWidth="1"/>
    <col min="33" max="33" width="10.28515625" style="1"/>
    <col min="34" max="34" width="10.7109375" style="1" customWidth="1"/>
    <col min="35" max="38" width="10.28515625" style="1"/>
    <col min="39" max="39" width="11.28515625" style="1" bestFit="1" customWidth="1"/>
    <col min="40" max="40" width="11.28515625" style="1" customWidth="1"/>
    <col min="41" max="41" width="8.28515625" style="1" bestFit="1" customWidth="1"/>
    <col min="42" max="42" width="5.42578125" style="1" customWidth="1"/>
    <col min="43" max="43" width="6.85546875" style="1" customWidth="1"/>
    <col min="44" max="44" width="8.42578125" style="1" customWidth="1"/>
    <col min="45" max="45" width="16.140625" style="1" customWidth="1"/>
    <col min="46" max="46" width="9" style="1" customWidth="1"/>
    <col min="47" max="47" width="7.7109375" style="1" customWidth="1"/>
    <col min="48" max="49" width="6" style="1" customWidth="1"/>
    <col min="50" max="53" width="9.28515625" style="1" customWidth="1"/>
    <col min="54" max="55" width="10.42578125" style="1" customWidth="1"/>
    <col min="56" max="56" width="9.28515625" style="1" customWidth="1"/>
    <col min="57" max="58" width="11.85546875" style="1" customWidth="1"/>
    <col min="59" max="59" width="14.7109375" style="1" customWidth="1"/>
    <col min="60" max="62" width="9.28515625" style="1" customWidth="1"/>
    <col min="63" max="63" width="10.85546875" style="1" customWidth="1"/>
    <col min="64" max="64" width="10.5703125" style="1" customWidth="1"/>
    <col min="65" max="65" width="12.5703125" style="1" customWidth="1"/>
    <col min="66" max="66" width="12.85546875" style="1" customWidth="1"/>
    <col min="67" max="67" width="14.5703125" style="1" customWidth="1"/>
    <col min="68" max="68" width="20.7109375" style="1" bestFit="1" customWidth="1"/>
    <col min="69" max="74" width="12.85546875" style="1" customWidth="1"/>
    <col min="75" max="75" width="17.85546875" style="28" bestFit="1" customWidth="1"/>
    <col min="76" max="76" width="17.140625" style="1" bestFit="1" customWidth="1"/>
    <col min="77" max="77" width="30.140625" style="1" bestFit="1" customWidth="1"/>
    <col min="79" max="16384" width="10.28515625" style="1"/>
  </cols>
  <sheetData>
    <row r="1" spans="1:79" ht="12" thickBot="1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0</v>
      </c>
      <c r="F1" s="5" t="s">
        <v>10</v>
      </c>
      <c r="G1" s="5" t="s">
        <v>11</v>
      </c>
      <c r="H1" s="5" t="s">
        <v>12</v>
      </c>
      <c r="I1" s="6" t="s">
        <v>13</v>
      </c>
      <c r="J1" s="5" t="s">
        <v>14</v>
      </c>
      <c r="K1" s="5" t="s">
        <v>74</v>
      </c>
      <c r="L1" s="5" t="s">
        <v>15</v>
      </c>
      <c r="M1" s="5" t="s">
        <v>16</v>
      </c>
      <c r="N1" s="5" t="s">
        <v>69</v>
      </c>
      <c r="O1" s="5" t="s">
        <v>17</v>
      </c>
      <c r="P1" s="7" t="s">
        <v>18</v>
      </c>
      <c r="Q1" s="21" t="s">
        <v>19</v>
      </c>
      <c r="R1" s="21" t="s">
        <v>20</v>
      </c>
      <c r="S1" s="5" t="s">
        <v>21</v>
      </c>
      <c r="T1" s="5" t="s">
        <v>22</v>
      </c>
      <c r="U1" s="6" t="s">
        <v>23</v>
      </c>
      <c r="V1" s="8" t="s">
        <v>24</v>
      </c>
      <c r="W1" s="7" t="s">
        <v>25</v>
      </c>
      <c r="X1" s="5" t="s">
        <v>26</v>
      </c>
      <c r="Y1" s="6" t="s">
        <v>27</v>
      </c>
      <c r="Z1" s="7" t="s">
        <v>28</v>
      </c>
      <c r="AA1" s="6" t="s">
        <v>29</v>
      </c>
      <c r="AB1" s="5" t="s">
        <v>70</v>
      </c>
      <c r="AC1" s="5" t="s">
        <v>30</v>
      </c>
      <c r="AD1" s="5" t="s">
        <v>31</v>
      </c>
      <c r="AE1" s="5" t="s">
        <v>54</v>
      </c>
      <c r="AF1" s="5" t="s">
        <v>71</v>
      </c>
      <c r="AG1" s="7" t="s">
        <v>32</v>
      </c>
      <c r="AH1" s="5" t="s">
        <v>33</v>
      </c>
      <c r="AI1" s="5" t="s">
        <v>34</v>
      </c>
      <c r="AJ1" s="5" t="s">
        <v>35</v>
      </c>
      <c r="AK1" s="5" t="s">
        <v>2</v>
      </c>
      <c r="AL1" s="5" t="s">
        <v>37</v>
      </c>
      <c r="AM1" s="5" t="s">
        <v>38</v>
      </c>
      <c r="AN1" s="5" t="s">
        <v>5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36</v>
      </c>
      <c r="AX1" s="9" t="s">
        <v>43</v>
      </c>
      <c r="AY1" s="9" t="s">
        <v>4</v>
      </c>
      <c r="AZ1" s="9" t="s">
        <v>73</v>
      </c>
      <c r="BA1" s="9" t="s">
        <v>44</v>
      </c>
      <c r="BB1" s="9" t="s">
        <v>45</v>
      </c>
      <c r="BC1" s="9" t="s">
        <v>72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53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5" t="s">
        <v>3</v>
      </c>
      <c r="BO1" s="5" t="s">
        <v>64</v>
      </c>
      <c r="BP1" s="5" t="s">
        <v>78</v>
      </c>
      <c r="BQ1" s="5" t="s">
        <v>75</v>
      </c>
      <c r="BR1" s="5" t="s">
        <v>76</v>
      </c>
      <c r="BS1" s="5" t="s">
        <v>77</v>
      </c>
      <c r="BT1" s="5" t="s">
        <v>105</v>
      </c>
      <c r="BU1" s="5" t="s">
        <v>65</v>
      </c>
      <c r="BV1" s="5" t="s">
        <v>106</v>
      </c>
      <c r="BW1" s="5" t="s">
        <v>80</v>
      </c>
      <c r="BX1" s="5" t="s">
        <v>98</v>
      </c>
      <c r="BY1" s="5" t="s">
        <v>82</v>
      </c>
      <c r="BZ1" s="32" t="s">
        <v>83</v>
      </c>
      <c r="CA1" s="32" t="s">
        <v>84</v>
      </c>
    </row>
    <row r="2" spans="1:79" x14ac:dyDescent="0.25">
      <c r="A2" s="11" t="str" cm="1">
        <f t="array" aca="1" ref="A2" ca="1">MID(CELL("filename",A1),FIND("]",CELL("filename",A1))+1,255)&amp;"_"&amp;T2&amp;"m_1"</f>
        <v>PM3_50_44m_1</v>
      </c>
      <c r="B2" s="11" t="str" cm="1">
        <f t="array" aca="1" ref="B2" ca="1">MID(CELL("filename",A1),FIND("]",CELL("filename",A1))+1,255)&amp;"_"&amp;T2&amp;"m_1"</f>
        <v>PM3_50_44m_1</v>
      </c>
      <c r="C2" s="11" t="s">
        <v>50</v>
      </c>
      <c r="D2" s="12" t="s">
        <v>51</v>
      </c>
      <c r="E2" s="11" t="s">
        <v>52</v>
      </c>
      <c r="F2" s="12">
        <v>0</v>
      </c>
      <c r="G2" s="12">
        <v>1</v>
      </c>
      <c r="H2" s="12">
        <v>0</v>
      </c>
      <c r="I2" s="12">
        <v>0</v>
      </c>
      <c r="J2" s="12">
        <v>0</v>
      </c>
      <c r="K2" s="12">
        <v>0.5</v>
      </c>
      <c r="L2" s="12">
        <v>1</v>
      </c>
      <c r="M2" s="12">
        <v>1</v>
      </c>
      <c r="N2" s="12">
        <v>0</v>
      </c>
      <c r="O2" s="12">
        <v>0</v>
      </c>
      <c r="P2" s="12">
        <v>9.5</v>
      </c>
      <c r="Q2" s="19">
        <v>0.09</v>
      </c>
      <c r="R2" s="12">
        <v>44</v>
      </c>
      <c r="S2" s="13">
        <f>T2+32</f>
        <v>76</v>
      </c>
      <c r="T2" s="13">
        <v>44</v>
      </c>
      <c r="U2" s="13">
        <v>1</v>
      </c>
      <c r="V2" s="13">
        <v>33.4</v>
      </c>
      <c r="W2" s="13">
        <v>-100</v>
      </c>
      <c r="X2" s="13">
        <v>0</v>
      </c>
      <c r="Y2" s="13">
        <v>0</v>
      </c>
      <c r="Z2" s="13">
        <f>0.005*0.1*3</f>
        <v>1.5E-3</v>
      </c>
      <c r="AA2" s="13">
        <f>0.11*0.4*2.5</f>
        <v>0.11000000000000001</v>
      </c>
      <c r="AB2" s="13">
        <v>0</v>
      </c>
      <c r="AC2" s="13">
        <v>0</v>
      </c>
      <c r="AD2" s="13">
        <v>0</v>
      </c>
      <c r="AE2" s="14" t="s">
        <v>66</v>
      </c>
      <c r="AF2" s="14" t="s">
        <v>66</v>
      </c>
      <c r="AG2" s="15">
        <v>4</v>
      </c>
      <c r="AH2" s="16">
        <f>ROUND(17.22*BN2/100*1000,-2)</f>
        <v>8600</v>
      </c>
      <c r="AI2" s="16">
        <f>ROUND(14.84*BN2/100*1000,-2)</f>
        <v>7400</v>
      </c>
      <c r="AJ2" s="16">
        <f>ROUND(3*AI2,-2)</f>
        <v>22200</v>
      </c>
      <c r="AK2" s="16">
        <v>0.55000000000000004</v>
      </c>
      <c r="AL2" s="16">
        <v>1</v>
      </c>
      <c r="AM2" s="18">
        <v>1E-4</v>
      </c>
      <c r="AN2" s="16">
        <f>ROUND((153.33+47.67*BN2/100)*1000,-2)</f>
        <v>177200</v>
      </c>
      <c r="AO2" s="16">
        <f>ROUND(0.0759*BN2 + 24.172,0)</f>
        <v>28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0.25</v>
      </c>
      <c r="AX2" s="15">
        <v>20</v>
      </c>
      <c r="AY2" s="15">
        <f xml:space="preserve"> ROUND(0.0155*BN2 - 0.2464,1)</f>
        <v>0.5</v>
      </c>
      <c r="AZ2" s="15">
        <v>1</v>
      </c>
      <c r="BA2" s="15" t="s">
        <v>67</v>
      </c>
      <c r="BB2" s="33">
        <v>2</v>
      </c>
      <c r="BC2" s="15">
        <f>MIN(CA2,2000)</f>
        <v>1660</v>
      </c>
      <c r="BD2" s="15">
        <f>MIN(CA2,2000)</f>
        <v>1660</v>
      </c>
      <c r="BE2" s="15">
        <v>5.2</v>
      </c>
      <c r="BF2" s="15">
        <v>5.8</v>
      </c>
      <c r="BG2" s="15">
        <v>5.5</v>
      </c>
      <c r="BH2" s="15">
        <f>BY2</f>
        <v>30</v>
      </c>
      <c r="BI2" s="15">
        <v>0</v>
      </c>
      <c r="BJ2" s="15">
        <v>0</v>
      </c>
      <c r="BK2" s="15">
        <v>0.6</v>
      </c>
      <c r="BL2" s="15" t="s">
        <v>68</v>
      </c>
      <c r="BM2" s="15">
        <v>0.9</v>
      </c>
      <c r="BN2" s="17">
        <v>50</v>
      </c>
      <c r="BO2" s="17" t="s">
        <v>89</v>
      </c>
      <c r="BP2" t="s">
        <v>90</v>
      </c>
      <c r="BQ2" s="30">
        <f>AG2</f>
        <v>4</v>
      </c>
      <c r="BR2" s="30">
        <f>BQ2/2</f>
        <v>2</v>
      </c>
      <c r="BS2" s="31">
        <f t="shared" ref="BS2:BS23" si="0">BR2*(AX2-10)</f>
        <v>20</v>
      </c>
      <c r="BT2" s="31">
        <f>BS2*AY2</f>
        <v>10</v>
      </c>
      <c r="BU2" s="17">
        <f>100*(BS2/100)^0.9</f>
        <v>23.492378861760379</v>
      </c>
      <c r="BV2" s="34">
        <v>0</v>
      </c>
      <c r="BW2" s="29">
        <v>0.43</v>
      </c>
      <c r="BX2" s="17">
        <f>BW2*BU2</f>
        <v>10.101722910556964</v>
      </c>
      <c r="BY2" s="17">
        <v>30</v>
      </c>
      <c r="BZ2">
        <f>AN2*(MIN(BS2,BT2)/100)^AK2</f>
        <v>49941.745542006123</v>
      </c>
      <c r="CA2" s="1">
        <f>ROUND(BZ2/BY2,-1)</f>
        <v>1660</v>
      </c>
    </row>
    <row r="3" spans="1:79" x14ac:dyDescent="0.25">
      <c r="A3" s="11" t="str" cm="1">
        <f t="array" aca="1" ref="A3" ca="1">MID(CELL("filename",A2),FIND("]",CELL("filename",A2))+1,255)&amp;"_"&amp;T3&amp;"m_1"</f>
        <v>PM3_50_36m_1</v>
      </c>
      <c r="B3" s="11" t="str" cm="1">
        <f t="array" aca="1" ref="B3" ca="1">MID(CELL("filename",A2),FIND("]",CELL("filename",A2))+1,255)&amp;"_"&amp;T3&amp;"m_1"</f>
        <v>PM3_50_36m_1</v>
      </c>
      <c r="Q3" s="22"/>
      <c r="R3" s="12">
        <v>36</v>
      </c>
      <c r="S3" s="13">
        <f>T3+32</f>
        <v>68</v>
      </c>
      <c r="T3" s="13">
        <v>36</v>
      </c>
      <c r="AE3" s="14" t="s">
        <v>66</v>
      </c>
      <c r="AF3" s="14" t="s">
        <v>66</v>
      </c>
      <c r="AG3" s="15">
        <v>4</v>
      </c>
      <c r="AH3" s="16">
        <f t="shared" ref="AH3:AH23" si="1">ROUND(17.22*BN3/100*1000,-2)</f>
        <v>8600</v>
      </c>
      <c r="AI3" s="16">
        <f t="shared" ref="AI3:AI23" si="2">ROUND(14.84*BN3/100*1000,-2)</f>
        <v>7400</v>
      </c>
      <c r="AJ3" s="16">
        <f t="shared" ref="AJ3:AJ23" si="3">ROUND(3*AI3,-2)</f>
        <v>22200</v>
      </c>
      <c r="AK3" s="16">
        <v>0.55000000000000004</v>
      </c>
      <c r="AL3" s="16">
        <v>1</v>
      </c>
      <c r="AM3" s="18">
        <v>1E-4</v>
      </c>
      <c r="AN3" s="16">
        <f t="shared" ref="AN3:AN23" si="4">ROUND((153.33+47.67*BN3/100)*1000,-2)</f>
        <v>177200</v>
      </c>
      <c r="AO3" s="16">
        <f t="shared" ref="AO3:AO23" si="5">ROUND(0.0759*BN3 + 24.172,0)</f>
        <v>28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0.25</v>
      </c>
      <c r="AX3" s="15">
        <v>20</v>
      </c>
      <c r="AY3" s="15">
        <f t="shared" ref="AY3:AY23" si="6" xml:space="preserve"> ROUND(0.0155*BN3 - 0.2464,1)</f>
        <v>0.5</v>
      </c>
      <c r="AZ3" s="15">
        <v>1</v>
      </c>
      <c r="BA3" s="15" t="s">
        <v>67</v>
      </c>
      <c r="BB3" s="33">
        <v>2</v>
      </c>
      <c r="BC3" s="15">
        <f t="shared" ref="BC3:BC23" si="7">MIN(CA3,2000)</f>
        <v>2000</v>
      </c>
      <c r="BD3" s="15">
        <f t="shared" ref="BD3:BD23" si="8">MIN(CA3,2000)</f>
        <v>2000</v>
      </c>
      <c r="BE3" s="15">
        <v>5.2</v>
      </c>
      <c r="BF3" s="15">
        <v>5.8</v>
      </c>
      <c r="BG3" s="15">
        <v>5.5</v>
      </c>
      <c r="BH3" s="15">
        <f t="shared" ref="BH3:BH23" si="9">BY3</f>
        <v>30</v>
      </c>
      <c r="BI3" s="15">
        <v>0</v>
      </c>
      <c r="BJ3" s="15">
        <v>0</v>
      </c>
      <c r="BK3" s="15">
        <v>0.6</v>
      </c>
      <c r="BL3" s="15" t="s">
        <v>68</v>
      </c>
      <c r="BM3" s="15">
        <v>0.9</v>
      </c>
      <c r="BN3" s="17">
        <v>50</v>
      </c>
      <c r="BO3" s="17" t="s">
        <v>89</v>
      </c>
      <c r="BP3" t="s">
        <v>90</v>
      </c>
      <c r="BQ3" s="17">
        <f t="shared" ref="BQ3:BQ23" si="10">BQ2+AG3</f>
        <v>8</v>
      </c>
      <c r="BR3" s="17">
        <f t="shared" ref="BR3:BR23" si="11">BQ2+AG3/2</f>
        <v>6</v>
      </c>
      <c r="BS3" s="17">
        <f t="shared" si="0"/>
        <v>60</v>
      </c>
      <c r="BT3" s="35">
        <f t="shared" ref="BT3:BT23" si="12">BS3*AY3</f>
        <v>30</v>
      </c>
      <c r="BU3" s="17">
        <f t="shared" ref="BU3:BU23" si="13">100*(BS3/100)^0.9</f>
        <v>63.144586748935524</v>
      </c>
      <c r="BV3" s="34">
        <v>0</v>
      </c>
      <c r="BW3" s="29">
        <v>0.43</v>
      </c>
      <c r="BX3" s="17">
        <f t="shared" ref="BX3:BX23" si="14">BW3*BU3</f>
        <v>27.152172302042274</v>
      </c>
      <c r="BY3" s="17">
        <f t="shared" ref="BY3:BY23" si="15">ROUND(BX3/BM3,0)</f>
        <v>30</v>
      </c>
      <c r="BZ3">
        <f t="shared" ref="BZ3:BZ23" si="16">AN3*(MIN(BS3,BT3)/100)^AK3</f>
        <v>91386.155532734178</v>
      </c>
      <c r="CA3" s="1">
        <f t="shared" ref="CA3:CA23" si="17">ROUND(BZ3/BY3,-1)</f>
        <v>3050</v>
      </c>
    </row>
    <row r="4" spans="1:79" x14ac:dyDescent="0.25">
      <c r="Q4" s="22"/>
      <c r="R4" s="22"/>
      <c r="T4" s="2"/>
      <c r="AE4" s="14" t="s">
        <v>66</v>
      </c>
      <c r="AF4" s="14" t="s">
        <v>66</v>
      </c>
      <c r="AG4" s="15">
        <v>4</v>
      </c>
      <c r="AH4" s="16">
        <f t="shared" si="1"/>
        <v>8600</v>
      </c>
      <c r="AI4" s="16">
        <f t="shared" si="2"/>
        <v>7400</v>
      </c>
      <c r="AJ4" s="16">
        <f t="shared" si="3"/>
        <v>22200</v>
      </c>
      <c r="AK4" s="16">
        <v>0.55000000000000004</v>
      </c>
      <c r="AL4" s="16">
        <v>1</v>
      </c>
      <c r="AM4" s="18">
        <v>1E-4</v>
      </c>
      <c r="AN4" s="16">
        <f t="shared" si="4"/>
        <v>177200</v>
      </c>
      <c r="AO4" s="16">
        <f t="shared" si="5"/>
        <v>28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0.25</v>
      </c>
      <c r="AX4" s="15">
        <v>20</v>
      </c>
      <c r="AY4" s="15">
        <f t="shared" si="6"/>
        <v>0.5</v>
      </c>
      <c r="AZ4" s="15">
        <v>1</v>
      </c>
      <c r="BA4" s="15" t="s">
        <v>67</v>
      </c>
      <c r="BB4" s="33">
        <v>2</v>
      </c>
      <c r="BC4" s="15">
        <f t="shared" si="7"/>
        <v>2000</v>
      </c>
      <c r="BD4" s="15">
        <f t="shared" si="8"/>
        <v>2000</v>
      </c>
      <c r="BE4" s="15">
        <v>5.2</v>
      </c>
      <c r="BF4" s="15">
        <v>5.8</v>
      </c>
      <c r="BG4" s="15">
        <v>5.5</v>
      </c>
      <c r="BH4" s="15">
        <f t="shared" si="9"/>
        <v>48</v>
      </c>
      <c r="BI4" s="15">
        <v>0</v>
      </c>
      <c r="BJ4" s="15">
        <v>0</v>
      </c>
      <c r="BK4" s="15">
        <v>0.6</v>
      </c>
      <c r="BL4" s="15" t="s">
        <v>68</v>
      </c>
      <c r="BM4" s="15">
        <v>0.9</v>
      </c>
      <c r="BN4" s="17">
        <v>50</v>
      </c>
      <c r="BO4" s="17" t="s">
        <v>89</v>
      </c>
      <c r="BP4" t="s">
        <v>90</v>
      </c>
      <c r="BQ4" s="17">
        <f t="shared" si="10"/>
        <v>12</v>
      </c>
      <c r="BR4" s="17">
        <f t="shared" si="11"/>
        <v>10</v>
      </c>
      <c r="BS4" s="17">
        <f t="shared" si="0"/>
        <v>100</v>
      </c>
      <c r="BT4" s="35">
        <f t="shared" si="12"/>
        <v>50</v>
      </c>
      <c r="BU4" s="17">
        <f t="shared" si="13"/>
        <v>100</v>
      </c>
      <c r="BV4" s="34">
        <v>0</v>
      </c>
      <c r="BW4" s="29">
        <v>0.43</v>
      </c>
      <c r="BX4" s="17">
        <f t="shared" si="14"/>
        <v>43</v>
      </c>
      <c r="BY4" s="17">
        <f t="shared" si="15"/>
        <v>48</v>
      </c>
      <c r="BZ4">
        <f t="shared" si="16"/>
        <v>121031.16674843944</v>
      </c>
      <c r="CA4" s="1">
        <f t="shared" si="17"/>
        <v>2520</v>
      </c>
    </row>
    <row r="5" spans="1:79" x14ac:dyDescent="0.25">
      <c r="Q5" s="22"/>
      <c r="R5" s="22"/>
      <c r="T5" s="2"/>
      <c r="AE5" s="14" t="s">
        <v>66</v>
      </c>
      <c r="AF5" s="14" t="s">
        <v>66</v>
      </c>
      <c r="AG5" s="15">
        <v>4</v>
      </c>
      <c r="AH5" s="16">
        <f t="shared" si="1"/>
        <v>8600</v>
      </c>
      <c r="AI5" s="16">
        <f t="shared" si="2"/>
        <v>7400</v>
      </c>
      <c r="AJ5" s="16">
        <f t="shared" si="3"/>
        <v>22200</v>
      </c>
      <c r="AK5" s="16">
        <v>0.55000000000000004</v>
      </c>
      <c r="AL5" s="16">
        <v>1</v>
      </c>
      <c r="AM5" s="18">
        <v>1E-4</v>
      </c>
      <c r="AN5" s="16">
        <f t="shared" si="4"/>
        <v>177200</v>
      </c>
      <c r="AO5" s="16">
        <f t="shared" si="5"/>
        <v>28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0.25</v>
      </c>
      <c r="AX5" s="15">
        <v>20</v>
      </c>
      <c r="AY5" s="15">
        <f t="shared" si="6"/>
        <v>0.5</v>
      </c>
      <c r="AZ5" s="15">
        <v>1</v>
      </c>
      <c r="BA5" s="15" t="s">
        <v>67</v>
      </c>
      <c r="BB5" s="33">
        <v>2</v>
      </c>
      <c r="BC5" s="15">
        <f t="shared" si="7"/>
        <v>2000</v>
      </c>
      <c r="BD5" s="15">
        <f t="shared" si="8"/>
        <v>2000</v>
      </c>
      <c r="BE5" s="15">
        <v>5.2</v>
      </c>
      <c r="BF5" s="15">
        <v>5.8</v>
      </c>
      <c r="BG5" s="15">
        <v>5.5</v>
      </c>
      <c r="BH5" s="15">
        <f t="shared" si="9"/>
        <v>65</v>
      </c>
      <c r="BI5" s="15">
        <v>0</v>
      </c>
      <c r="BJ5" s="15">
        <v>0</v>
      </c>
      <c r="BK5" s="15">
        <v>0.6</v>
      </c>
      <c r="BL5" s="15" t="s">
        <v>68</v>
      </c>
      <c r="BM5" s="15">
        <v>0.9</v>
      </c>
      <c r="BN5" s="17">
        <v>50</v>
      </c>
      <c r="BO5" s="17" t="s">
        <v>89</v>
      </c>
      <c r="BP5" t="s">
        <v>90</v>
      </c>
      <c r="BQ5" s="17">
        <f t="shared" si="10"/>
        <v>16</v>
      </c>
      <c r="BR5" s="17">
        <f t="shared" si="11"/>
        <v>14</v>
      </c>
      <c r="BS5" s="17">
        <f t="shared" si="0"/>
        <v>140</v>
      </c>
      <c r="BT5" s="35">
        <f t="shared" si="12"/>
        <v>70</v>
      </c>
      <c r="BU5" s="17">
        <f t="shared" si="13"/>
        <v>135.36775676840483</v>
      </c>
      <c r="BV5" s="34">
        <v>0</v>
      </c>
      <c r="BW5" s="29">
        <v>0.43</v>
      </c>
      <c r="BX5" s="17">
        <f t="shared" si="14"/>
        <v>58.20813541041408</v>
      </c>
      <c r="BY5" s="17">
        <f t="shared" si="15"/>
        <v>65</v>
      </c>
      <c r="BZ5">
        <f t="shared" si="16"/>
        <v>145635.63023893203</v>
      </c>
      <c r="CA5" s="1">
        <f t="shared" si="17"/>
        <v>2240</v>
      </c>
    </row>
    <row r="6" spans="1:79" x14ac:dyDescent="0.25">
      <c r="L6" s="3"/>
      <c r="M6" s="3"/>
      <c r="N6" s="3"/>
      <c r="O6" s="3"/>
      <c r="P6" s="3"/>
      <c r="Q6" s="22"/>
      <c r="R6" s="22"/>
      <c r="S6" s="2"/>
      <c r="T6" s="2"/>
      <c r="W6" s="2"/>
      <c r="AE6" s="14" t="s">
        <v>66</v>
      </c>
      <c r="AF6" s="14" t="s">
        <v>66</v>
      </c>
      <c r="AG6" s="15">
        <v>4</v>
      </c>
      <c r="AH6" s="16">
        <f t="shared" si="1"/>
        <v>8600</v>
      </c>
      <c r="AI6" s="16">
        <f t="shared" si="2"/>
        <v>7400</v>
      </c>
      <c r="AJ6" s="16">
        <f t="shared" si="3"/>
        <v>22200</v>
      </c>
      <c r="AK6" s="16">
        <v>0.55000000000000004</v>
      </c>
      <c r="AL6" s="16">
        <v>1</v>
      </c>
      <c r="AM6" s="18">
        <v>1E-4</v>
      </c>
      <c r="AN6" s="16">
        <f t="shared" si="4"/>
        <v>177200</v>
      </c>
      <c r="AO6" s="16">
        <f t="shared" si="5"/>
        <v>28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0.25</v>
      </c>
      <c r="AX6" s="15">
        <v>20</v>
      </c>
      <c r="AY6" s="15">
        <f t="shared" si="6"/>
        <v>0.5</v>
      </c>
      <c r="AZ6" s="15">
        <v>1</v>
      </c>
      <c r="BA6" s="15" t="s">
        <v>67</v>
      </c>
      <c r="BB6" s="33">
        <v>2</v>
      </c>
      <c r="BC6" s="15">
        <f t="shared" si="7"/>
        <v>2000</v>
      </c>
      <c r="BD6" s="15">
        <f t="shared" si="8"/>
        <v>2000</v>
      </c>
      <c r="BE6" s="15">
        <v>5.2</v>
      </c>
      <c r="BF6" s="15">
        <v>5.8</v>
      </c>
      <c r="BG6" s="15">
        <v>5.5</v>
      </c>
      <c r="BH6" s="15">
        <f t="shared" si="9"/>
        <v>81</v>
      </c>
      <c r="BI6" s="15">
        <v>0</v>
      </c>
      <c r="BJ6" s="15">
        <v>0</v>
      </c>
      <c r="BK6" s="15">
        <v>0.6</v>
      </c>
      <c r="BL6" s="15" t="s">
        <v>68</v>
      </c>
      <c r="BM6" s="15">
        <v>0.9</v>
      </c>
      <c r="BN6" s="17">
        <v>50</v>
      </c>
      <c r="BO6" s="17" t="s">
        <v>89</v>
      </c>
      <c r="BP6" t="s">
        <v>90</v>
      </c>
      <c r="BQ6" s="17">
        <f t="shared" si="10"/>
        <v>20</v>
      </c>
      <c r="BR6" s="17">
        <f t="shared" si="11"/>
        <v>18</v>
      </c>
      <c r="BS6" s="17">
        <f t="shared" si="0"/>
        <v>180</v>
      </c>
      <c r="BT6" s="35">
        <f t="shared" si="12"/>
        <v>90</v>
      </c>
      <c r="BU6" s="17">
        <f t="shared" si="13"/>
        <v>169.72478007257303</v>
      </c>
      <c r="BV6" s="34">
        <v>0</v>
      </c>
      <c r="BW6" s="29">
        <v>0.43</v>
      </c>
      <c r="BX6" s="17">
        <f t="shared" si="14"/>
        <v>72.981655431206406</v>
      </c>
      <c r="BY6" s="17">
        <f t="shared" si="15"/>
        <v>81</v>
      </c>
      <c r="BZ6">
        <f t="shared" si="16"/>
        <v>167223.4186534124</v>
      </c>
      <c r="CA6" s="1">
        <f t="shared" si="17"/>
        <v>2060</v>
      </c>
    </row>
    <row r="7" spans="1:79" x14ac:dyDescent="0.25">
      <c r="L7" s="3"/>
      <c r="M7" s="3"/>
      <c r="N7" s="3"/>
      <c r="O7" s="3"/>
      <c r="P7" s="3"/>
      <c r="Q7" s="22"/>
      <c r="R7" s="22"/>
      <c r="S7" s="2"/>
      <c r="T7" s="2"/>
      <c r="W7" s="2"/>
      <c r="AE7" s="14" t="s">
        <v>66</v>
      </c>
      <c r="AF7" s="14" t="s">
        <v>66</v>
      </c>
      <c r="AG7" s="15">
        <v>4</v>
      </c>
      <c r="AH7" s="16">
        <f t="shared" si="1"/>
        <v>8600</v>
      </c>
      <c r="AI7" s="16">
        <f t="shared" si="2"/>
        <v>7400</v>
      </c>
      <c r="AJ7" s="16">
        <f t="shared" si="3"/>
        <v>22200</v>
      </c>
      <c r="AK7" s="16">
        <v>0.55000000000000004</v>
      </c>
      <c r="AL7" s="16">
        <v>1</v>
      </c>
      <c r="AM7" s="18">
        <v>1E-4</v>
      </c>
      <c r="AN7" s="16">
        <f t="shared" si="4"/>
        <v>177200</v>
      </c>
      <c r="AO7" s="16">
        <f t="shared" si="5"/>
        <v>28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0.25</v>
      </c>
      <c r="AX7" s="15">
        <v>20</v>
      </c>
      <c r="AY7" s="15">
        <f t="shared" si="6"/>
        <v>0.5</v>
      </c>
      <c r="AZ7" s="15">
        <v>1</v>
      </c>
      <c r="BA7" s="15" t="s">
        <v>67</v>
      </c>
      <c r="BB7" s="33">
        <v>2</v>
      </c>
      <c r="BC7" s="15">
        <f t="shared" si="7"/>
        <v>1930</v>
      </c>
      <c r="BD7" s="15">
        <f t="shared" si="8"/>
        <v>1930</v>
      </c>
      <c r="BE7" s="15">
        <v>5.2</v>
      </c>
      <c r="BF7" s="15">
        <v>5.8</v>
      </c>
      <c r="BG7" s="15">
        <v>5.5</v>
      </c>
      <c r="BH7" s="15">
        <f t="shared" si="9"/>
        <v>97</v>
      </c>
      <c r="BI7" s="15">
        <v>0</v>
      </c>
      <c r="BJ7" s="15">
        <v>0</v>
      </c>
      <c r="BK7" s="15">
        <v>0.6</v>
      </c>
      <c r="BL7" s="15" t="s">
        <v>68</v>
      </c>
      <c r="BM7" s="15">
        <v>0.9</v>
      </c>
      <c r="BN7" s="17">
        <v>50</v>
      </c>
      <c r="BO7" s="17" t="s">
        <v>89</v>
      </c>
      <c r="BP7" t="s">
        <v>90</v>
      </c>
      <c r="BQ7" s="17">
        <f t="shared" si="10"/>
        <v>24</v>
      </c>
      <c r="BR7" s="17">
        <f t="shared" si="11"/>
        <v>22</v>
      </c>
      <c r="BS7" s="17">
        <f t="shared" si="0"/>
        <v>220</v>
      </c>
      <c r="BT7" s="35">
        <f t="shared" si="12"/>
        <v>110</v>
      </c>
      <c r="BU7" s="17">
        <f t="shared" si="13"/>
        <v>203.32014593038656</v>
      </c>
      <c r="BV7" s="34">
        <v>0</v>
      </c>
      <c r="BW7" s="29">
        <v>0.43</v>
      </c>
      <c r="BX7" s="17">
        <f t="shared" si="14"/>
        <v>87.427662750066219</v>
      </c>
      <c r="BY7" s="17">
        <f t="shared" si="15"/>
        <v>97</v>
      </c>
      <c r="BZ7">
        <f t="shared" si="16"/>
        <v>186736.70631034253</v>
      </c>
      <c r="CA7" s="1">
        <f t="shared" si="17"/>
        <v>1930</v>
      </c>
    </row>
    <row r="8" spans="1:79" x14ac:dyDescent="0.25">
      <c r="L8" s="3"/>
      <c r="M8" s="3"/>
      <c r="N8" s="3"/>
      <c r="O8" s="3"/>
      <c r="P8" s="3"/>
      <c r="Q8" s="22"/>
      <c r="R8" s="22"/>
      <c r="S8" s="2"/>
      <c r="T8" s="2"/>
      <c r="W8" s="2"/>
      <c r="AE8" s="14" t="s">
        <v>66</v>
      </c>
      <c r="AF8" s="14" t="s">
        <v>66</v>
      </c>
      <c r="AG8" s="15">
        <v>4</v>
      </c>
      <c r="AH8" s="16">
        <f t="shared" si="1"/>
        <v>8600</v>
      </c>
      <c r="AI8" s="16">
        <f t="shared" si="2"/>
        <v>7400</v>
      </c>
      <c r="AJ8" s="16">
        <f t="shared" si="3"/>
        <v>22200</v>
      </c>
      <c r="AK8" s="16">
        <v>0.55000000000000004</v>
      </c>
      <c r="AL8" s="16">
        <v>1</v>
      </c>
      <c r="AM8" s="18">
        <v>1E-4</v>
      </c>
      <c r="AN8" s="16">
        <f t="shared" si="4"/>
        <v>177200</v>
      </c>
      <c r="AO8" s="16">
        <f t="shared" si="5"/>
        <v>28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0.25</v>
      </c>
      <c r="AX8" s="15">
        <v>20</v>
      </c>
      <c r="AY8" s="15">
        <f t="shared" si="6"/>
        <v>0.5</v>
      </c>
      <c r="AZ8" s="15">
        <v>1</v>
      </c>
      <c r="BA8" s="15" t="s">
        <v>67</v>
      </c>
      <c r="BB8" s="33">
        <v>2</v>
      </c>
      <c r="BC8" s="15">
        <f t="shared" si="7"/>
        <v>1810</v>
      </c>
      <c r="BD8" s="15">
        <f t="shared" si="8"/>
        <v>1810</v>
      </c>
      <c r="BE8" s="15">
        <v>5.2</v>
      </c>
      <c r="BF8" s="15">
        <v>5.8</v>
      </c>
      <c r="BG8" s="15">
        <v>5.5</v>
      </c>
      <c r="BH8" s="15">
        <f t="shared" si="9"/>
        <v>113</v>
      </c>
      <c r="BI8" s="15">
        <v>0</v>
      </c>
      <c r="BJ8" s="15">
        <v>0</v>
      </c>
      <c r="BK8" s="15">
        <v>0.6</v>
      </c>
      <c r="BL8" s="15" t="s">
        <v>68</v>
      </c>
      <c r="BM8" s="15">
        <v>0.9</v>
      </c>
      <c r="BN8" s="17">
        <v>50</v>
      </c>
      <c r="BO8" s="17" t="s">
        <v>89</v>
      </c>
      <c r="BP8" t="s">
        <v>90</v>
      </c>
      <c r="BQ8" s="17">
        <f t="shared" si="10"/>
        <v>28</v>
      </c>
      <c r="BR8" s="17">
        <f t="shared" si="11"/>
        <v>26</v>
      </c>
      <c r="BS8" s="17">
        <f t="shared" si="0"/>
        <v>260</v>
      </c>
      <c r="BT8" s="35">
        <f t="shared" si="12"/>
        <v>130</v>
      </c>
      <c r="BU8" s="17">
        <f t="shared" si="13"/>
        <v>236.30668793283914</v>
      </c>
      <c r="BV8" s="34">
        <v>0</v>
      </c>
      <c r="BW8" s="29">
        <v>0.43</v>
      </c>
      <c r="BX8" s="17">
        <f t="shared" si="14"/>
        <v>101.61187581112083</v>
      </c>
      <c r="BY8" s="17">
        <f t="shared" si="15"/>
        <v>113</v>
      </c>
      <c r="BZ8">
        <f t="shared" si="16"/>
        <v>204706.93759724766</v>
      </c>
      <c r="CA8" s="1">
        <f t="shared" si="17"/>
        <v>1810</v>
      </c>
    </row>
    <row r="9" spans="1:79" x14ac:dyDescent="0.25">
      <c r="L9" s="3"/>
      <c r="M9" s="3"/>
      <c r="N9" s="3"/>
      <c r="O9" s="3"/>
      <c r="P9" s="3"/>
      <c r="Q9" s="22"/>
      <c r="R9" s="22"/>
      <c r="S9" s="2"/>
      <c r="T9" s="2"/>
      <c r="W9" s="2"/>
      <c r="AE9" s="14" t="s">
        <v>66</v>
      </c>
      <c r="AF9" s="14" t="s">
        <v>66</v>
      </c>
      <c r="AG9" s="15">
        <v>4</v>
      </c>
      <c r="AH9" s="16">
        <f t="shared" si="1"/>
        <v>8600</v>
      </c>
      <c r="AI9" s="16">
        <f t="shared" si="2"/>
        <v>7400</v>
      </c>
      <c r="AJ9" s="16">
        <f t="shared" si="3"/>
        <v>22200</v>
      </c>
      <c r="AK9" s="16">
        <v>0.55000000000000004</v>
      </c>
      <c r="AL9" s="16">
        <v>1</v>
      </c>
      <c r="AM9" s="18">
        <v>1E-4</v>
      </c>
      <c r="AN9" s="16">
        <f t="shared" si="4"/>
        <v>177200</v>
      </c>
      <c r="AO9" s="16">
        <f t="shared" si="5"/>
        <v>28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0.25</v>
      </c>
      <c r="AX9" s="15">
        <v>20</v>
      </c>
      <c r="AY9" s="15">
        <f t="shared" si="6"/>
        <v>0.5</v>
      </c>
      <c r="AZ9" s="15">
        <v>1</v>
      </c>
      <c r="BA9" s="15" t="s">
        <v>67</v>
      </c>
      <c r="BB9" s="33">
        <v>2</v>
      </c>
      <c r="BC9" s="15">
        <f t="shared" si="7"/>
        <v>1730</v>
      </c>
      <c r="BD9" s="15">
        <f t="shared" si="8"/>
        <v>1730</v>
      </c>
      <c r="BE9" s="15">
        <v>5.2</v>
      </c>
      <c r="BF9" s="15">
        <v>5.8</v>
      </c>
      <c r="BG9" s="15">
        <v>5.5</v>
      </c>
      <c r="BH9" s="15">
        <f t="shared" si="9"/>
        <v>128</v>
      </c>
      <c r="BI9" s="15">
        <v>0</v>
      </c>
      <c r="BJ9" s="15">
        <v>0</v>
      </c>
      <c r="BK9" s="15">
        <v>0.6</v>
      </c>
      <c r="BL9" s="15" t="s">
        <v>68</v>
      </c>
      <c r="BM9" s="15">
        <v>0.9</v>
      </c>
      <c r="BN9" s="17">
        <v>50</v>
      </c>
      <c r="BO9" s="17" t="s">
        <v>89</v>
      </c>
      <c r="BP9" t="s">
        <v>90</v>
      </c>
      <c r="BQ9" s="17">
        <f t="shared" si="10"/>
        <v>32</v>
      </c>
      <c r="BR9" s="17">
        <f t="shared" si="11"/>
        <v>30</v>
      </c>
      <c r="BS9" s="17">
        <f t="shared" si="0"/>
        <v>300</v>
      </c>
      <c r="BT9" s="35">
        <f t="shared" si="12"/>
        <v>150</v>
      </c>
      <c r="BU9" s="17">
        <f t="shared" si="13"/>
        <v>268.78753795222872</v>
      </c>
      <c r="BV9" s="34">
        <v>0</v>
      </c>
      <c r="BW9" s="29">
        <v>0.43</v>
      </c>
      <c r="BX9" s="17">
        <f t="shared" si="14"/>
        <v>115.57864131945834</v>
      </c>
      <c r="BY9" s="17">
        <f t="shared" si="15"/>
        <v>128</v>
      </c>
      <c r="BZ9">
        <f t="shared" si="16"/>
        <v>221469.49228032285</v>
      </c>
      <c r="CA9" s="1">
        <f t="shared" si="17"/>
        <v>1730</v>
      </c>
    </row>
    <row r="10" spans="1:79" x14ac:dyDescent="0.25">
      <c r="L10" s="3"/>
      <c r="M10" s="3"/>
      <c r="N10" s="3"/>
      <c r="O10" s="3"/>
      <c r="P10" s="3"/>
      <c r="Q10" s="24"/>
      <c r="R10" s="24"/>
      <c r="S10" s="2"/>
      <c r="T10" s="2"/>
      <c r="W10" s="2"/>
      <c r="AE10" s="14" t="s">
        <v>66</v>
      </c>
      <c r="AF10" s="14" t="s">
        <v>66</v>
      </c>
      <c r="AG10" s="15">
        <v>4</v>
      </c>
      <c r="AH10" s="16">
        <f t="shared" si="1"/>
        <v>8600</v>
      </c>
      <c r="AI10" s="16">
        <f t="shared" si="2"/>
        <v>7400</v>
      </c>
      <c r="AJ10" s="16">
        <f t="shared" si="3"/>
        <v>22200</v>
      </c>
      <c r="AK10" s="16">
        <v>0.55000000000000004</v>
      </c>
      <c r="AL10" s="16">
        <v>1</v>
      </c>
      <c r="AM10" s="18">
        <v>1E-4</v>
      </c>
      <c r="AN10" s="16">
        <f t="shared" si="4"/>
        <v>177200</v>
      </c>
      <c r="AO10" s="16">
        <f t="shared" si="5"/>
        <v>28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0.25</v>
      </c>
      <c r="AX10" s="15">
        <v>20</v>
      </c>
      <c r="AY10" s="15">
        <f t="shared" si="6"/>
        <v>0.5</v>
      </c>
      <c r="AZ10" s="15">
        <v>1</v>
      </c>
      <c r="BA10" s="15" t="s">
        <v>67</v>
      </c>
      <c r="BB10" s="33">
        <v>2</v>
      </c>
      <c r="BC10" s="15">
        <f t="shared" si="7"/>
        <v>1650</v>
      </c>
      <c r="BD10" s="15">
        <f t="shared" si="8"/>
        <v>1650</v>
      </c>
      <c r="BE10" s="15">
        <v>5.2</v>
      </c>
      <c r="BF10" s="15">
        <v>5.8</v>
      </c>
      <c r="BG10" s="15">
        <v>5.5</v>
      </c>
      <c r="BH10" s="15">
        <f t="shared" si="9"/>
        <v>144</v>
      </c>
      <c r="BI10" s="15">
        <v>0</v>
      </c>
      <c r="BJ10" s="15">
        <v>0</v>
      </c>
      <c r="BK10" s="15">
        <v>0.6</v>
      </c>
      <c r="BL10" s="15" t="s">
        <v>68</v>
      </c>
      <c r="BM10" s="15">
        <v>0.9</v>
      </c>
      <c r="BN10" s="17">
        <v>50</v>
      </c>
      <c r="BO10" s="17" t="s">
        <v>89</v>
      </c>
      <c r="BP10" t="s">
        <v>90</v>
      </c>
      <c r="BQ10" s="17">
        <f t="shared" si="10"/>
        <v>36</v>
      </c>
      <c r="BR10" s="17">
        <f t="shared" si="11"/>
        <v>34</v>
      </c>
      <c r="BS10" s="17">
        <f t="shared" si="0"/>
        <v>340</v>
      </c>
      <c r="BT10" s="35">
        <f t="shared" si="12"/>
        <v>170</v>
      </c>
      <c r="BU10" s="17">
        <f t="shared" si="13"/>
        <v>300.83684495397364</v>
      </c>
      <c r="BV10" s="34">
        <v>0</v>
      </c>
      <c r="BW10" s="29">
        <v>0.43</v>
      </c>
      <c r="BX10" s="17">
        <f t="shared" si="14"/>
        <v>129.35984333020866</v>
      </c>
      <c r="BY10" s="17">
        <f t="shared" si="15"/>
        <v>144</v>
      </c>
      <c r="BZ10">
        <f t="shared" si="16"/>
        <v>237252.4054342228</v>
      </c>
      <c r="CA10" s="1">
        <f t="shared" si="17"/>
        <v>1650</v>
      </c>
    </row>
    <row r="11" spans="1:79" x14ac:dyDescent="0.25">
      <c r="L11" s="3"/>
      <c r="M11" s="3"/>
      <c r="N11" s="3"/>
      <c r="O11" s="3"/>
      <c r="P11" s="3"/>
      <c r="Q11" s="24"/>
      <c r="R11" s="24"/>
      <c r="S11" s="2"/>
      <c r="T11" s="2"/>
      <c r="U11" s="2"/>
      <c r="V11" s="2"/>
      <c r="W11" s="2"/>
      <c r="AE11" s="14" t="s">
        <v>66</v>
      </c>
      <c r="AF11" s="14" t="s">
        <v>66</v>
      </c>
      <c r="AG11" s="15">
        <v>4</v>
      </c>
      <c r="AH11" s="16">
        <f t="shared" si="1"/>
        <v>8600</v>
      </c>
      <c r="AI11" s="16">
        <f t="shared" si="2"/>
        <v>7400</v>
      </c>
      <c r="AJ11" s="16">
        <f t="shared" si="3"/>
        <v>22200</v>
      </c>
      <c r="AK11" s="16">
        <v>0.55000000000000004</v>
      </c>
      <c r="AL11" s="16">
        <v>1</v>
      </c>
      <c r="AM11" s="18">
        <v>1E-4</v>
      </c>
      <c r="AN11" s="16">
        <f t="shared" si="4"/>
        <v>177200</v>
      </c>
      <c r="AO11" s="16">
        <f t="shared" si="5"/>
        <v>28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0.25</v>
      </c>
      <c r="AX11" s="15">
        <v>20</v>
      </c>
      <c r="AY11" s="15">
        <f t="shared" si="6"/>
        <v>0.5</v>
      </c>
      <c r="AZ11" s="15">
        <v>1</v>
      </c>
      <c r="BA11" s="15" t="s">
        <v>67</v>
      </c>
      <c r="BB11" s="33">
        <v>2</v>
      </c>
      <c r="BC11" s="15">
        <f t="shared" si="7"/>
        <v>1590</v>
      </c>
      <c r="BD11" s="15">
        <f t="shared" si="8"/>
        <v>1590</v>
      </c>
      <c r="BE11" s="15">
        <v>5.2</v>
      </c>
      <c r="BF11" s="15">
        <v>5.8</v>
      </c>
      <c r="BG11" s="15">
        <v>5.5</v>
      </c>
      <c r="BH11" s="15">
        <f t="shared" si="9"/>
        <v>159</v>
      </c>
      <c r="BI11" s="15">
        <v>0</v>
      </c>
      <c r="BJ11" s="15">
        <v>0</v>
      </c>
      <c r="BK11" s="15">
        <v>0.6</v>
      </c>
      <c r="BL11" s="15" t="s">
        <v>68</v>
      </c>
      <c r="BM11" s="15">
        <v>0.9</v>
      </c>
      <c r="BN11" s="17">
        <v>50</v>
      </c>
      <c r="BO11" s="17" t="s">
        <v>89</v>
      </c>
      <c r="BP11" t="s">
        <v>90</v>
      </c>
      <c r="BQ11" s="17">
        <f t="shared" si="10"/>
        <v>40</v>
      </c>
      <c r="BR11" s="17">
        <f t="shared" si="11"/>
        <v>38</v>
      </c>
      <c r="BS11" s="17">
        <f t="shared" si="0"/>
        <v>380</v>
      </c>
      <c r="BT11" s="35">
        <f t="shared" si="12"/>
        <v>190</v>
      </c>
      <c r="BU11" s="17">
        <f t="shared" si="13"/>
        <v>332.5104027415324</v>
      </c>
      <c r="BV11" s="34">
        <v>0</v>
      </c>
      <c r="BW11" s="29">
        <v>0.43</v>
      </c>
      <c r="BX11" s="17">
        <f t="shared" si="14"/>
        <v>142.97947317885894</v>
      </c>
      <c r="BY11" s="17">
        <f t="shared" si="15"/>
        <v>159</v>
      </c>
      <c r="BZ11">
        <f t="shared" si="16"/>
        <v>252219.23149643262</v>
      </c>
      <c r="CA11" s="1">
        <f t="shared" si="17"/>
        <v>1590</v>
      </c>
    </row>
    <row r="12" spans="1:79" x14ac:dyDescent="0.25">
      <c r="L12" s="3"/>
      <c r="M12" s="3"/>
      <c r="N12" s="3"/>
      <c r="O12" s="3"/>
      <c r="P12" s="3"/>
      <c r="Q12" s="24"/>
      <c r="R12" s="24"/>
      <c r="S12" s="2"/>
      <c r="W12" s="2"/>
      <c r="AE12" s="14" t="s">
        <v>66</v>
      </c>
      <c r="AF12" s="14" t="s">
        <v>66</v>
      </c>
      <c r="AG12" s="15">
        <v>4</v>
      </c>
      <c r="AH12" s="16">
        <f t="shared" si="1"/>
        <v>8600</v>
      </c>
      <c r="AI12" s="16">
        <f t="shared" si="2"/>
        <v>7400</v>
      </c>
      <c r="AJ12" s="16">
        <f t="shared" si="3"/>
        <v>22200</v>
      </c>
      <c r="AK12" s="16">
        <v>0.55000000000000004</v>
      </c>
      <c r="AL12" s="16">
        <v>1</v>
      </c>
      <c r="AM12" s="18">
        <v>1E-4</v>
      </c>
      <c r="AN12" s="16">
        <f t="shared" si="4"/>
        <v>177200</v>
      </c>
      <c r="AO12" s="16">
        <f t="shared" si="5"/>
        <v>28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0.25</v>
      </c>
      <c r="AX12" s="15">
        <v>20</v>
      </c>
      <c r="AY12" s="15">
        <f t="shared" si="6"/>
        <v>0.5</v>
      </c>
      <c r="AZ12" s="15">
        <v>1</v>
      </c>
      <c r="BA12" s="15" t="s">
        <v>67</v>
      </c>
      <c r="BB12" s="33">
        <v>2</v>
      </c>
      <c r="BC12" s="15">
        <f t="shared" si="7"/>
        <v>1530</v>
      </c>
      <c r="BD12" s="15">
        <f t="shared" si="8"/>
        <v>1530</v>
      </c>
      <c r="BE12" s="15">
        <v>5.2</v>
      </c>
      <c r="BF12" s="15">
        <v>5.8</v>
      </c>
      <c r="BG12" s="15">
        <v>5.5</v>
      </c>
      <c r="BH12" s="15">
        <f t="shared" si="9"/>
        <v>174</v>
      </c>
      <c r="BI12" s="15">
        <v>0</v>
      </c>
      <c r="BJ12" s="15">
        <v>0</v>
      </c>
      <c r="BK12" s="15">
        <v>0.6</v>
      </c>
      <c r="BL12" s="15" t="s">
        <v>68</v>
      </c>
      <c r="BM12" s="15">
        <v>0.9</v>
      </c>
      <c r="BN12" s="17">
        <v>50</v>
      </c>
      <c r="BO12" s="17" t="s">
        <v>89</v>
      </c>
      <c r="BP12" t="s">
        <v>90</v>
      </c>
      <c r="BQ12" s="17">
        <f t="shared" si="10"/>
        <v>44</v>
      </c>
      <c r="BR12" s="17">
        <f t="shared" si="11"/>
        <v>42</v>
      </c>
      <c r="BS12" s="17">
        <f t="shared" si="0"/>
        <v>420</v>
      </c>
      <c r="BT12" s="35">
        <f t="shared" si="12"/>
        <v>210</v>
      </c>
      <c r="BU12" s="17">
        <f t="shared" si="13"/>
        <v>363.85166059895676</v>
      </c>
      <c r="BV12" s="34">
        <v>0</v>
      </c>
      <c r="BW12" s="29">
        <v>0.43</v>
      </c>
      <c r="BX12" s="17">
        <f t="shared" si="14"/>
        <v>156.45621405755139</v>
      </c>
      <c r="BY12" s="17">
        <f t="shared" si="15"/>
        <v>174</v>
      </c>
      <c r="BZ12">
        <f t="shared" si="16"/>
        <v>266492.09417256975</v>
      </c>
      <c r="CA12" s="1">
        <f t="shared" si="17"/>
        <v>1530</v>
      </c>
    </row>
    <row r="13" spans="1:79" x14ac:dyDescent="0.25">
      <c r="L13" s="3"/>
      <c r="M13" s="3"/>
      <c r="N13" s="3"/>
      <c r="O13" s="3"/>
      <c r="P13" s="3"/>
      <c r="Q13" s="24"/>
      <c r="R13" s="24"/>
      <c r="S13" s="2"/>
      <c r="T13" s="2"/>
      <c r="AE13" s="14" t="s">
        <v>66</v>
      </c>
      <c r="AF13" s="14" t="s">
        <v>66</v>
      </c>
      <c r="AG13" s="15">
        <v>4</v>
      </c>
      <c r="AH13" s="16">
        <f t="shared" si="1"/>
        <v>8600</v>
      </c>
      <c r="AI13" s="16">
        <f t="shared" si="2"/>
        <v>7400</v>
      </c>
      <c r="AJ13" s="16">
        <f t="shared" si="3"/>
        <v>22200</v>
      </c>
      <c r="AK13" s="16">
        <v>0.55000000000000004</v>
      </c>
      <c r="AL13" s="16">
        <v>1</v>
      </c>
      <c r="AM13" s="18">
        <v>1E-4</v>
      </c>
      <c r="AN13" s="16">
        <f t="shared" si="4"/>
        <v>177200</v>
      </c>
      <c r="AO13" s="16">
        <f t="shared" si="5"/>
        <v>28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0.25</v>
      </c>
      <c r="AX13" s="15">
        <v>20</v>
      </c>
      <c r="AY13" s="15">
        <f t="shared" si="6"/>
        <v>0.5</v>
      </c>
      <c r="AZ13" s="15">
        <v>1</v>
      </c>
      <c r="BA13" s="15" t="s">
        <v>67</v>
      </c>
      <c r="BB13" s="33">
        <v>2</v>
      </c>
      <c r="BC13" s="15">
        <f t="shared" si="7"/>
        <v>1480</v>
      </c>
      <c r="BD13" s="15">
        <f t="shared" si="8"/>
        <v>1480</v>
      </c>
      <c r="BE13" s="15">
        <v>5.2</v>
      </c>
      <c r="BF13" s="15">
        <v>5.8</v>
      </c>
      <c r="BG13" s="15">
        <v>5.5</v>
      </c>
      <c r="BH13" s="15">
        <f t="shared" si="9"/>
        <v>189</v>
      </c>
      <c r="BI13" s="15">
        <v>0</v>
      </c>
      <c r="BJ13" s="15">
        <v>0</v>
      </c>
      <c r="BK13" s="15">
        <v>0.6</v>
      </c>
      <c r="BL13" s="15" t="s">
        <v>68</v>
      </c>
      <c r="BM13" s="15">
        <v>0.9</v>
      </c>
      <c r="BN13" s="17">
        <v>50</v>
      </c>
      <c r="BO13" s="17" t="s">
        <v>89</v>
      </c>
      <c r="BP13" t="s">
        <v>90</v>
      </c>
      <c r="BQ13" s="17">
        <f t="shared" si="10"/>
        <v>48</v>
      </c>
      <c r="BR13" s="17">
        <f t="shared" si="11"/>
        <v>46</v>
      </c>
      <c r="BS13" s="17">
        <f t="shared" si="0"/>
        <v>460</v>
      </c>
      <c r="BT13" s="35">
        <f t="shared" si="12"/>
        <v>230</v>
      </c>
      <c r="BU13" s="17">
        <f t="shared" si="13"/>
        <v>394.89537608019469</v>
      </c>
      <c r="BV13" s="34">
        <v>0</v>
      </c>
      <c r="BW13" s="29">
        <v>0.43</v>
      </c>
      <c r="BX13" s="17">
        <f t="shared" si="14"/>
        <v>169.80501171448373</v>
      </c>
      <c r="BY13" s="17">
        <f t="shared" si="15"/>
        <v>189</v>
      </c>
      <c r="BZ13">
        <f t="shared" si="16"/>
        <v>280165.09538566391</v>
      </c>
      <c r="CA13" s="1">
        <f t="shared" si="17"/>
        <v>1480</v>
      </c>
    </row>
    <row r="14" spans="1:79" x14ac:dyDescent="0.25">
      <c r="L14" s="3"/>
      <c r="M14" s="3"/>
      <c r="N14" s="3"/>
      <c r="O14" s="3"/>
      <c r="P14" s="3"/>
      <c r="Q14" s="22"/>
      <c r="R14" s="22"/>
      <c r="T14" s="23"/>
      <c r="U14" s="23"/>
      <c r="V14" s="23"/>
      <c r="AE14" s="14" t="s">
        <v>66</v>
      </c>
      <c r="AF14" s="14" t="s">
        <v>66</v>
      </c>
      <c r="AG14" s="15">
        <v>4</v>
      </c>
      <c r="AH14" s="16">
        <f t="shared" si="1"/>
        <v>8600</v>
      </c>
      <c r="AI14" s="16">
        <f t="shared" si="2"/>
        <v>7400</v>
      </c>
      <c r="AJ14" s="16">
        <f t="shared" si="3"/>
        <v>22200</v>
      </c>
      <c r="AK14" s="16">
        <v>0.55000000000000004</v>
      </c>
      <c r="AL14" s="16">
        <v>1</v>
      </c>
      <c r="AM14" s="18">
        <v>1E-4</v>
      </c>
      <c r="AN14" s="16">
        <f t="shared" si="4"/>
        <v>177200</v>
      </c>
      <c r="AO14" s="16">
        <f t="shared" si="5"/>
        <v>28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0.25</v>
      </c>
      <c r="AX14" s="15">
        <v>20</v>
      </c>
      <c r="AY14" s="15">
        <f t="shared" si="6"/>
        <v>0.5</v>
      </c>
      <c r="AZ14" s="15">
        <v>1</v>
      </c>
      <c r="BA14" s="15" t="s">
        <v>67</v>
      </c>
      <c r="BB14" s="33">
        <v>2</v>
      </c>
      <c r="BC14" s="15">
        <f t="shared" si="7"/>
        <v>1440</v>
      </c>
      <c r="BD14" s="15">
        <f t="shared" si="8"/>
        <v>1440</v>
      </c>
      <c r="BE14" s="15">
        <v>5.2</v>
      </c>
      <c r="BF14" s="15">
        <v>5.8</v>
      </c>
      <c r="BG14" s="15">
        <v>5.5</v>
      </c>
      <c r="BH14" s="15">
        <f t="shared" si="9"/>
        <v>203</v>
      </c>
      <c r="BI14" s="15">
        <v>0</v>
      </c>
      <c r="BJ14" s="15">
        <v>0</v>
      </c>
      <c r="BK14" s="15">
        <v>0.6</v>
      </c>
      <c r="BL14" s="15" t="s">
        <v>68</v>
      </c>
      <c r="BM14" s="15">
        <v>0.9</v>
      </c>
      <c r="BN14" s="17">
        <v>50</v>
      </c>
      <c r="BO14" s="17" t="s">
        <v>89</v>
      </c>
      <c r="BP14" t="s">
        <v>90</v>
      </c>
      <c r="BQ14" s="17">
        <f t="shared" si="10"/>
        <v>52</v>
      </c>
      <c r="BR14" s="17">
        <f t="shared" si="11"/>
        <v>50</v>
      </c>
      <c r="BS14" s="17">
        <f t="shared" si="0"/>
        <v>500</v>
      </c>
      <c r="BT14" s="35">
        <f t="shared" si="12"/>
        <v>250</v>
      </c>
      <c r="BU14" s="17">
        <f t="shared" si="13"/>
        <v>425.66996126039231</v>
      </c>
      <c r="BV14" s="34">
        <v>0</v>
      </c>
      <c r="BW14" s="29">
        <v>0.43</v>
      </c>
      <c r="BX14" s="17">
        <f t="shared" si="14"/>
        <v>183.0380833419687</v>
      </c>
      <c r="BY14" s="17">
        <f t="shared" si="15"/>
        <v>203</v>
      </c>
      <c r="BZ14">
        <f t="shared" si="16"/>
        <v>293312.60182261013</v>
      </c>
      <c r="CA14" s="1">
        <f t="shared" si="17"/>
        <v>1440</v>
      </c>
    </row>
    <row r="15" spans="1:79" x14ac:dyDescent="0.25">
      <c r="L15" s="3"/>
      <c r="M15" s="3"/>
      <c r="N15" s="3"/>
      <c r="O15" s="3"/>
      <c r="P15" s="3"/>
      <c r="Q15" s="25"/>
      <c r="R15" s="24"/>
      <c r="T15" s="23"/>
      <c r="U15" s="23"/>
      <c r="V15" s="23"/>
      <c r="AE15" s="14" t="s">
        <v>66</v>
      </c>
      <c r="AF15" s="14" t="s">
        <v>66</v>
      </c>
      <c r="AG15" s="15">
        <v>4</v>
      </c>
      <c r="AH15" s="16">
        <f t="shared" si="1"/>
        <v>8600</v>
      </c>
      <c r="AI15" s="16">
        <f t="shared" si="2"/>
        <v>7400</v>
      </c>
      <c r="AJ15" s="16">
        <f t="shared" si="3"/>
        <v>22200</v>
      </c>
      <c r="AK15" s="16">
        <v>0.55000000000000004</v>
      </c>
      <c r="AL15" s="16">
        <v>1</v>
      </c>
      <c r="AM15" s="18">
        <v>1E-4</v>
      </c>
      <c r="AN15" s="16">
        <f t="shared" si="4"/>
        <v>177200</v>
      </c>
      <c r="AO15" s="16">
        <f t="shared" si="5"/>
        <v>28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0.25</v>
      </c>
      <c r="AX15" s="15">
        <v>20</v>
      </c>
      <c r="AY15" s="15">
        <f t="shared" si="6"/>
        <v>0.5</v>
      </c>
      <c r="AZ15" s="15">
        <v>1</v>
      </c>
      <c r="BA15" s="15" t="s">
        <v>67</v>
      </c>
      <c r="BB15" s="33">
        <v>2</v>
      </c>
      <c r="BC15" s="15">
        <f t="shared" si="7"/>
        <v>1400</v>
      </c>
      <c r="BD15" s="15">
        <f t="shared" si="8"/>
        <v>1400</v>
      </c>
      <c r="BE15" s="15">
        <v>5.2</v>
      </c>
      <c r="BF15" s="15">
        <v>5.8</v>
      </c>
      <c r="BG15" s="15">
        <v>5.5</v>
      </c>
      <c r="BH15" s="15">
        <f t="shared" si="9"/>
        <v>218</v>
      </c>
      <c r="BI15" s="15">
        <v>0</v>
      </c>
      <c r="BJ15" s="15">
        <v>0</v>
      </c>
      <c r="BK15" s="15">
        <v>0.6</v>
      </c>
      <c r="BL15" s="15" t="s">
        <v>68</v>
      </c>
      <c r="BM15" s="15">
        <v>0.9</v>
      </c>
      <c r="BN15" s="17">
        <v>50</v>
      </c>
      <c r="BO15" s="17" t="s">
        <v>89</v>
      </c>
      <c r="BP15" t="s">
        <v>90</v>
      </c>
      <c r="BQ15" s="17">
        <f t="shared" si="10"/>
        <v>56</v>
      </c>
      <c r="BR15" s="17">
        <f t="shared" si="11"/>
        <v>54</v>
      </c>
      <c r="BS15" s="17">
        <f t="shared" si="0"/>
        <v>540</v>
      </c>
      <c r="BT15" s="35">
        <f t="shared" si="12"/>
        <v>270</v>
      </c>
      <c r="BU15" s="17">
        <f t="shared" si="13"/>
        <v>456.19905765190384</v>
      </c>
      <c r="BV15" s="34">
        <v>0</v>
      </c>
      <c r="BW15" s="29">
        <v>0.43</v>
      </c>
      <c r="BX15" s="17">
        <f t="shared" si="14"/>
        <v>196.16559479031864</v>
      </c>
      <c r="BY15" s="17">
        <f t="shared" si="15"/>
        <v>218</v>
      </c>
      <c r="BZ15">
        <f t="shared" si="16"/>
        <v>305994.61792785401</v>
      </c>
      <c r="CA15" s="1">
        <f t="shared" si="17"/>
        <v>1400</v>
      </c>
    </row>
    <row r="16" spans="1:79" x14ac:dyDescent="0.25">
      <c r="L16" s="3"/>
      <c r="M16" s="3"/>
      <c r="N16" s="3"/>
      <c r="O16" s="3"/>
      <c r="P16" s="3"/>
      <c r="T16" s="23"/>
      <c r="U16" s="23"/>
      <c r="V16" s="23"/>
      <c r="AE16" s="14" t="s">
        <v>66</v>
      </c>
      <c r="AF16" s="14" t="s">
        <v>66</v>
      </c>
      <c r="AG16" s="15">
        <v>4</v>
      </c>
      <c r="AH16" s="16">
        <f t="shared" si="1"/>
        <v>8600</v>
      </c>
      <c r="AI16" s="16">
        <f t="shared" si="2"/>
        <v>7400</v>
      </c>
      <c r="AJ16" s="16">
        <f t="shared" si="3"/>
        <v>22200</v>
      </c>
      <c r="AK16" s="16">
        <v>0.55000000000000004</v>
      </c>
      <c r="AL16" s="16">
        <v>1</v>
      </c>
      <c r="AM16" s="18">
        <v>1E-4</v>
      </c>
      <c r="AN16" s="16">
        <f t="shared" si="4"/>
        <v>177200</v>
      </c>
      <c r="AO16" s="16">
        <f t="shared" si="5"/>
        <v>28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0.25</v>
      </c>
      <c r="AX16" s="15">
        <v>20</v>
      </c>
      <c r="AY16" s="15">
        <f t="shared" si="6"/>
        <v>0.5</v>
      </c>
      <c r="AZ16" s="15">
        <v>1</v>
      </c>
      <c r="BA16" s="15" t="s">
        <v>67</v>
      </c>
      <c r="BB16" s="33">
        <v>2</v>
      </c>
      <c r="BC16" s="15">
        <f t="shared" si="7"/>
        <v>1370</v>
      </c>
      <c r="BD16" s="15">
        <f t="shared" si="8"/>
        <v>1370</v>
      </c>
      <c r="BE16" s="15">
        <v>5.2</v>
      </c>
      <c r="BF16" s="15">
        <v>5.8</v>
      </c>
      <c r="BG16" s="15">
        <v>5.5</v>
      </c>
      <c r="BH16" s="15">
        <f t="shared" si="9"/>
        <v>232</v>
      </c>
      <c r="BI16" s="15">
        <v>0</v>
      </c>
      <c r="BJ16" s="15">
        <v>0</v>
      </c>
      <c r="BK16" s="15">
        <v>0.6</v>
      </c>
      <c r="BL16" s="15" t="s">
        <v>68</v>
      </c>
      <c r="BM16" s="15">
        <v>0.9</v>
      </c>
      <c r="BN16" s="17">
        <v>50</v>
      </c>
      <c r="BO16" s="17" t="s">
        <v>89</v>
      </c>
      <c r="BP16" t="s">
        <v>90</v>
      </c>
      <c r="BQ16" s="17">
        <f t="shared" si="10"/>
        <v>60</v>
      </c>
      <c r="BR16" s="17">
        <f t="shared" si="11"/>
        <v>58</v>
      </c>
      <c r="BS16" s="17">
        <f t="shared" si="0"/>
        <v>580</v>
      </c>
      <c r="BT16" s="35">
        <f t="shared" si="12"/>
        <v>290</v>
      </c>
      <c r="BU16" s="17">
        <f t="shared" si="13"/>
        <v>486.50263204955513</v>
      </c>
      <c r="BV16" s="34">
        <v>0</v>
      </c>
      <c r="BW16" s="29">
        <v>0.43</v>
      </c>
      <c r="BX16" s="17">
        <f t="shared" si="14"/>
        <v>209.19613178130871</v>
      </c>
      <c r="BY16" s="17">
        <f t="shared" si="15"/>
        <v>232</v>
      </c>
      <c r="BZ16">
        <f t="shared" si="16"/>
        <v>318260.4088799532</v>
      </c>
      <c r="CA16" s="1">
        <f t="shared" si="17"/>
        <v>1370</v>
      </c>
    </row>
    <row r="17" spans="12:79" x14ac:dyDescent="0.25">
      <c r="L17" s="3"/>
      <c r="M17" s="3"/>
      <c r="N17" s="3"/>
      <c r="O17" s="3"/>
      <c r="P17" s="3"/>
      <c r="T17" s="23"/>
      <c r="U17" s="23"/>
      <c r="V17" s="23"/>
      <c r="AE17" s="14" t="s">
        <v>66</v>
      </c>
      <c r="AF17" s="14" t="s">
        <v>66</v>
      </c>
      <c r="AG17" s="15">
        <v>4</v>
      </c>
      <c r="AH17" s="16">
        <f t="shared" si="1"/>
        <v>8600</v>
      </c>
      <c r="AI17" s="16">
        <f t="shared" si="2"/>
        <v>7400</v>
      </c>
      <c r="AJ17" s="16">
        <f t="shared" si="3"/>
        <v>22200</v>
      </c>
      <c r="AK17" s="16">
        <v>0.55000000000000004</v>
      </c>
      <c r="AL17" s="16">
        <v>1</v>
      </c>
      <c r="AM17" s="18">
        <v>1E-4</v>
      </c>
      <c r="AN17" s="16">
        <f t="shared" si="4"/>
        <v>177200</v>
      </c>
      <c r="AO17" s="16">
        <f t="shared" si="5"/>
        <v>28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0.25</v>
      </c>
      <c r="AX17" s="15">
        <v>20</v>
      </c>
      <c r="AY17" s="15">
        <f t="shared" si="6"/>
        <v>0.5</v>
      </c>
      <c r="AZ17" s="15">
        <v>1</v>
      </c>
      <c r="BA17" s="15" t="s">
        <v>67</v>
      </c>
      <c r="BB17" s="33">
        <v>2</v>
      </c>
      <c r="BC17" s="15">
        <f t="shared" si="7"/>
        <v>1340</v>
      </c>
      <c r="BD17" s="15">
        <f t="shared" si="8"/>
        <v>1340</v>
      </c>
      <c r="BE17" s="15">
        <v>5.2</v>
      </c>
      <c r="BF17" s="15">
        <v>5.8</v>
      </c>
      <c r="BG17" s="15">
        <v>5.5</v>
      </c>
      <c r="BH17" s="15">
        <f t="shared" si="9"/>
        <v>247</v>
      </c>
      <c r="BI17" s="15">
        <v>0</v>
      </c>
      <c r="BJ17" s="15">
        <v>0</v>
      </c>
      <c r="BK17" s="15">
        <v>0.6</v>
      </c>
      <c r="BL17" s="15" t="s">
        <v>68</v>
      </c>
      <c r="BM17" s="15">
        <v>0.9</v>
      </c>
      <c r="BN17" s="17">
        <v>50</v>
      </c>
      <c r="BO17" s="17" t="s">
        <v>89</v>
      </c>
      <c r="BP17" t="s">
        <v>90</v>
      </c>
      <c r="BQ17" s="17">
        <f t="shared" si="10"/>
        <v>64</v>
      </c>
      <c r="BR17" s="17">
        <f t="shared" si="11"/>
        <v>62</v>
      </c>
      <c r="BS17" s="17">
        <f t="shared" si="0"/>
        <v>620</v>
      </c>
      <c r="BT17" s="35">
        <f t="shared" si="12"/>
        <v>310</v>
      </c>
      <c r="BU17" s="17">
        <f t="shared" si="13"/>
        <v>516.59776218265336</v>
      </c>
      <c r="BV17" s="34">
        <v>0</v>
      </c>
      <c r="BW17" s="29">
        <v>0.43</v>
      </c>
      <c r="BX17" s="17">
        <f t="shared" si="14"/>
        <v>222.13703773854093</v>
      </c>
      <c r="BY17" s="17">
        <f t="shared" si="15"/>
        <v>247</v>
      </c>
      <c r="BZ17">
        <f t="shared" si="16"/>
        <v>330151.0244076837</v>
      </c>
      <c r="CA17" s="1">
        <f t="shared" si="17"/>
        <v>1340</v>
      </c>
    </row>
    <row r="18" spans="12:79" x14ac:dyDescent="0.25">
      <c r="L18" s="3"/>
      <c r="M18" s="3"/>
      <c r="N18" s="3"/>
      <c r="O18" s="3"/>
      <c r="P18" s="3"/>
      <c r="T18" s="23"/>
      <c r="U18" s="23"/>
      <c r="V18" s="23"/>
      <c r="AE18" s="14" t="s">
        <v>66</v>
      </c>
      <c r="AF18" s="14" t="s">
        <v>66</v>
      </c>
      <c r="AG18" s="15">
        <v>4</v>
      </c>
      <c r="AH18" s="16">
        <f t="shared" si="1"/>
        <v>8600</v>
      </c>
      <c r="AI18" s="16">
        <f t="shared" si="2"/>
        <v>7400</v>
      </c>
      <c r="AJ18" s="16">
        <f t="shared" si="3"/>
        <v>22200</v>
      </c>
      <c r="AK18" s="16">
        <v>0.55000000000000004</v>
      </c>
      <c r="AL18" s="16">
        <v>1</v>
      </c>
      <c r="AM18" s="18">
        <v>1E-4</v>
      </c>
      <c r="AN18" s="16">
        <f t="shared" si="4"/>
        <v>177200</v>
      </c>
      <c r="AO18" s="16">
        <f t="shared" si="5"/>
        <v>28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0.25</v>
      </c>
      <c r="AX18" s="15">
        <v>20</v>
      </c>
      <c r="AY18" s="15">
        <f t="shared" si="6"/>
        <v>0.5</v>
      </c>
      <c r="AZ18" s="15">
        <v>1</v>
      </c>
      <c r="BA18" s="15" t="s">
        <v>67</v>
      </c>
      <c r="BB18" s="33">
        <v>2</v>
      </c>
      <c r="BC18" s="15">
        <f t="shared" si="7"/>
        <v>1310</v>
      </c>
      <c r="BD18" s="15">
        <f t="shared" si="8"/>
        <v>1310</v>
      </c>
      <c r="BE18" s="15">
        <v>5.2</v>
      </c>
      <c r="BF18" s="15">
        <v>5.8</v>
      </c>
      <c r="BG18" s="15">
        <v>5.5</v>
      </c>
      <c r="BH18" s="15">
        <f t="shared" si="9"/>
        <v>261</v>
      </c>
      <c r="BI18" s="15">
        <v>0</v>
      </c>
      <c r="BJ18" s="15">
        <v>0</v>
      </c>
      <c r="BK18" s="15">
        <v>0.6</v>
      </c>
      <c r="BL18" s="15" t="s">
        <v>68</v>
      </c>
      <c r="BM18" s="15">
        <v>0.9</v>
      </c>
      <c r="BN18" s="17">
        <v>50</v>
      </c>
      <c r="BO18" s="17" t="s">
        <v>89</v>
      </c>
      <c r="BP18" t="s">
        <v>90</v>
      </c>
      <c r="BQ18" s="17">
        <f t="shared" si="10"/>
        <v>68</v>
      </c>
      <c r="BR18" s="17">
        <f t="shared" si="11"/>
        <v>66</v>
      </c>
      <c r="BS18" s="17">
        <f t="shared" si="0"/>
        <v>660</v>
      </c>
      <c r="BT18" s="35">
        <f t="shared" si="12"/>
        <v>330</v>
      </c>
      <c r="BU18" s="17">
        <f t="shared" si="13"/>
        <v>546.49921440716435</v>
      </c>
      <c r="BV18" s="34">
        <v>0</v>
      </c>
      <c r="BW18" s="29">
        <v>0.43</v>
      </c>
      <c r="BX18" s="17">
        <f t="shared" si="14"/>
        <v>234.99466219508068</v>
      </c>
      <c r="BY18" s="17">
        <f t="shared" si="15"/>
        <v>261</v>
      </c>
      <c r="BZ18">
        <f t="shared" si="16"/>
        <v>341701.10598545108</v>
      </c>
      <c r="CA18" s="1">
        <f t="shared" si="17"/>
        <v>1310</v>
      </c>
    </row>
    <row r="19" spans="12:79" x14ac:dyDescent="0.25">
      <c r="L19" s="3"/>
      <c r="M19" s="3"/>
      <c r="N19" s="3"/>
      <c r="O19" s="3"/>
      <c r="P19" s="3"/>
      <c r="T19" s="23"/>
      <c r="U19" s="23"/>
      <c r="V19" s="23"/>
      <c r="AE19" s="14" t="s">
        <v>66</v>
      </c>
      <c r="AF19" s="14" t="s">
        <v>66</v>
      </c>
      <c r="AG19" s="15">
        <v>4</v>
      </c>
      <c r="AH19" s="16">
        <f t="shared" si="1"/>
        <v>8600</v>
      </c>
      <c r="AI19" s="16">
        <f t="shared" si="2"/>
        <v>7400</v>
      </c>
      <c r="AJ19" s="16">
        <f t="shared" si="3"/>
        <v>22200</v>
      </c>
      <c r="AK19" s="16">
        <v>0.55000000000000004</v>
      </c>
      <c r="AL19" s="16">
        <v>1</v>
      </c>
      <c r="AM19" s="18">
        <v>1E-4</v>
      </c>
      <c r="AN19" s="16">
        <f t="shared" si="4"/>
        <v>177200</v>
      </c>
      <c r="AO19" s="16">
        <f t="shared" si="5"/>
        <v>28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0.25</v>
      </c>
      <c r="AX19" s="15">
        <v>20</v>
      </c>
      <c r="AY19" s="15">
        <f t="shared" si="6"/>
        <v>0.5</v>
      </c>
      <c r="AZ19" s="15">
        <v>1</v>
      </c>
      <c r="BA19" s="15" t="s">
        <v>67</v>
      </c>
      <c r="BB19" s="33">
        <v>2</v>
      </c>
      <c r="BC19" s="15">
        <f t="shared" si="7"/>
        <v>1280</v>
      </c>
      <c r="BD19" s="15">
        <f t="shared" si="8"/>
        <v>1280</v>
      </c>
      <c r="BE19" s="15">
        <v>5.2</v>
      </c>
      <c r="BF19" s="15">
        <v>5.8</v>
      </c>
      <c r="BG19" s="15">
        <v>5.5</v>
      </c>
      <c r="BH19" s="15">
        <f t="shared" si="9"/>
        <v>275</v>
      </c>
      <c r="BI19" s="15">
        <v>0</v>
      </c>
      <c r="BJ19" s="15">
        <v>0</v>
      </c>
      <c r="BK19" s="15">
        <v>0.6</v>
      </c>
      <c r="BL19" s="15" t="s">
        <v>68</v>
      </c>
      <c r="BM19" s="15">
        <v>0.9</v>
      </c>
      <c r="BN19" s="17">
        <v>50</v>
      </c>
      <c r="BO19" s="17" t="s">
        <v>89</v>
      </c>
      <c r="BP19" t="s">
        <v>90</v>
      </c>
      <c r="BQ19" s="17">
        <f t="shared" si="10"/>
        <v>72</v>
      </c>
      <c r="BR19" s="17">
        <f t="shared" si="11"/>
        <v>70</v>
      </c>
      <c r="BS19" s="17">
        <f t="shared" si="0"/>
        <v>700</v>
      </c>
      <c r="BT19" s="35">
        <f t="shared" si="12"/>
        <v>350</v>
      </c>
      <c r="BU19" s="17">
        <f t="shared" si="13"/>
        <v>576.21987779513097</v>
      </c>
      <c r="BV19" s="34">
        <v>0</v>
      </c>
      <c r="BW19" s="29">
        <v>0.43</v>
      </c>
      <c r="BX19" s="17">
        <f t="shared" si="14"/>
        <v>247.7745474519063</v>
      </c>
      <c r="BY19" s="17">
        <f t="shared" si="15"/>
        <v>275</v>
      </c>
      <c r="BZ19">
        <f t="shared" si="16"/>
        <v>352940.21177406795</v>
      </c>
      <c r="CA19" s="1">
        <f t="shared" si="17"/>
        <v>1280</v>
      </c>
    </row>
    <row r="20" spans="12:79" x14ac:dyDescent="0.25">
      <c r="L20" s="3"/>
      <c r="M20" s="3"/>
      <c r="N20" s="3"/>
      <c r="O20" s="3"/>
      <c r="P20" s="3"/>
      <c r="T20" s="23"/>
      <c r="U20" s="23"/>
      <c r="V20" s="23"/>
      <c r="AE20" s="14" t="s">
        <v>66</v>
      </c>
      <c r="AF20" s="14" t="s">
        <v>66</v>
      </c>
      <c r="AG20" s="15">
        <v>4</v>
      </c>
      <c r="AH20" s="16">
        <f t="shared" si="1"/>
        <v>8600</v>
      </c>
      <c r="AI20" s="16">
        <f t="shared" si="2"/>
        <v>7400</v>
      </c>
      <c r="AJ20" s="16">
        <f t="shared" si="3"/>
        <v>22200</v>
      </c>
      <c r="AK20" s="16">
        <v>0.55000000000000004</v>
      </c>
      <c r="AL20" s="16">
        <v>1</v>
      </c>
      <c r="AM20" s="18">
        <v>1E-4</v>
      </c>
      <c r="AN20" s="16">
        <f t="shared" si="4"/>
        <v>177200</v>
      </c>
      <c r="AO20" s="16">
        <f t="shared" si="5"/>
        <v>28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0.25</v>
      </c>
      <c r="AX20" s="15">
        <v>20</v>
      </c>
      <c r="AY20" s="15">
        <f t="shared" si="6"/>
        <v>0.5</v>
      </c>
      <c r="AZ20" s="15">
        <v>1</v>
      </c>
      <c r="BA20" s="15" t="s">
        <v>67</v>
      </c>
      <c r="BB20" s="33">
        <v>2</v>
      </c>
      <c r="BC20" s="15">
        <f t="shared" si="7"/>
        <v>1260</v>
      </c>
      <c r="BD20" s="15">
        <f t="shared" si="8"/>
        <v>1260</v>
      </c>
      <c r="BE20" s="15">
        <v>5.2</v>
      </c>
      <c r="BF20" s="15">
        <v>5.8</v>
      </c>
      <c r="BG20" s="15">
        <v>5.5</v>
      </c>
      <c r="BH20" s="15">
        <f t="shared" si="9"/>
        <v>289</v>
      </c>
      <c r="BI20" s="15">
        <v>0</v>
      </c>
      <c r="BJ20" s="15">
        <v>0</v>
      </c>
      <c r="BK20" s="15">
        <v>0.6</v>
      </c>
      <c r="BL20" s="15" t="s">
        <v>68</v>
      </c>
      <c r="BM20" s="15">
        <v>0.9</v>
      </c>
      <c r="BN20" s="17">
        <v>50</v>
      </c>
      <c r="BO20" s="17" t="s">
        <v>89</v>
      </c>
      <c r="BP20" t="s">
        <v>90</v>
      </c>
      <c r="BQ20" s="17">
        <f t="shared" si="10"/>
        <v>76</v>
      </c>
      <c r="BR20" s="17">
        <f t="shared" si="11"/>
        <v>74</v>
      </c>
      <c r="BS20" s="17">
        <f t="shared" si="0"/>
        <v>740</v>
      </c>
      <c r="BT20" s="35">
        <f t="shared" si="12"/>
        <v>370</v>
      </c>
      <c r="BU20" s="17">
        <f t="shared" si="13"/>
        <v>605.77109650796069</v>
      </c>
      <c r="BV20" s="34">
        <v>0</v>
      </c>
      <c r="BW20" s="29">
        <v>0.43</v>
      </c>
      <c r="BX20" s="17">
        <f t="shared" si="14"/>
        <v>260.48157149842308</v>
      </c>
      <c r="BY20" s="17">
        <f t="shared" si="15"/>
        <v>289</v>
      </c>
      <c r="BZ20">
        <f t="shared" si="16"/>
        <v>363893.80806145316</v>
      </c>
      <c r="CA20" s="1">
        <f t="shared" si="17"/>
        <v>1260</v>
      </c>
    </row>
    <row r="21" spans="12:79" x14ac:dyDescent="0.25">
      <c r="L21" s="3"/>
      <c r="M21" s="3"/>
      <c r="N21" s="3"/>
      <c r="O21" s="3"/>
      <c r="P21" s="3"/>
      <c r="T21" s="23"/>
      <c r="U21" s="23"/>
      <c r="V21" s="23"/>
      <c r="AE21" s="14" t="s">
        <v>66</v>
      </c>
      <c r="AF21" s="14" t="s">
        <v>66</v>
      </c>
      <c r="AG21" s="15">
        <v>4</v>
      </c>
      <c r="AH21" s="16">
        <f t="shared" si="1"/>
        <v>8600</v>
      </c>
      <c r="AI21" s="16">
        <f t="shared" si="2"/>
        <v>7400</v>
      </c>
      <c r="AJ21" s="16">
        <f t="shared" si="3"/>
        <v>22200</v>
      </c>
      <c r="AK21" s="16">
        <v>0.55000000000000004</v>
      </c>
      <c r="AL21" s="16">
        <v>1</v>
      </c>
      <c r="AM21" s="18">
        <v>1E-4</v>
      </c>
      <c r="AN21" s="16">
        <f t="shared" si="4"/>
        <v>177200</v>
      </c>
      <c r="AO21" s="16">
        <f t="shared" si="5"/>
        <v>28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0.25</v>
      </c>
      <c r="AX21" s="15">
        <v>20</v>
      </c>
      <c r="AY21" s="15">
        <f t="shared" si="6"/>
        <v>0.5</v>
      </c>
      <c r="AZ21" s="15">
        <v>1</v>
      </c>
      <c r="BA21" s="15" t="s">
        <v>67</v>
      </c>
      <c r="BB21" s="33">
        <v>2</v>
      </c>
      <c r="BC21" s="15">
        <f t="shared" si="7"/>
        <v>1240</v>
      </c>
      <c r="BD21" s="15">
        <f t="shared" si="8"/>
        <v>1240</v>
      </c>
      <c r="BE21" s="15">
        <v>5.2</v>
      </c>
      <c r="BF21" s="15">
        <v>5.8</v>
      </c>
      <c r="BG21" s="15">
        <v>5.5</v>
      </c>
      <c r="BH21" s="15">
        <f t="shared" si="9"/>
        <v>303</v>
      </c>
      <c r="BI21" s="15">
        <v>0</v>
      </c>
      <c r="BJ21" s="15">
        <v>0</v>
      </c>
      <c r="BK21" s="15">
        <v>0.6</v>
      </c>
      <c r="BL21" s="15" t="s">
        <v>68</v>
      </c>
      <c r="BM21" s="15">
        <v>0.9</v>
      </c>
      <c r="BN21" s="17">
        <v>50</v>
      </c>
      <c r="BO21" s="17" t="s">
        <v>89</v>
      </c>
      <c r="BP21" t="s">
        <v>90</v>
      </c>
      <c r="BQ21" s="17">
        <f t="shared" si="10"/>
        <v>80</v>
      </c>
      <c r="BR21" s="17">
        <f t="shared" si="11"/>
        <v>78</v>
      </c>
      <c r="BS21" s="17">
        <f t="shared" si="0"/>
        <v>780</v>
      </c>
      <c r="BT21" s="35">
        <f t="shared" si="12"/>
        <v>390</v>
      </c>
      <c r="BU21" s="17">
        <f t="shared" si="13"/>
        <v>635.16292851113462</v>
      </c>
      <c r="BV21" s="34">
        <v>0</v>
      </c>
      <c r="BW21" s="29">
        <v>0.43</v>
      </c>
      <c r="BX21" s="17">
        <f t="shared" si="14"/>
        <v>273.12005925978787</v>
      </c>
      <c r="BY21" s="17">
        <f t="shared" si="15"/>
        <v>303</v>
      </c>
      <c r="BZ21">
        <f t="shared" si="16"/>
        <v>374584.02454429551</v>
      </c>
      <c r="CA21" s="1">
        <f t="shared" si="17"/>
        <v>1240</v>
      </c>
    </row>
    <row r="22" spans="12:79" x14ac:dyDescent="0.25">
      <c r="L22" s="3"/>
      <c r="M22" s="3"/>
      <c r="N22" s="3"/>
      <c r="O22" s="3"/>
      <c r="P22" s="3"/>
      <c r="T22" s="23"/>
      <c r="U22" s="23"/>
      <c r="V22" s="23"/>
      <c r="AE22" s="14" t="s">
        <v>66</v>
      </c>
      <c r="AF22" s="14" t="s">
        <v>66</v>
      </c>
      <c r="AG22" s="15">
        <v>4</v>
      </c>
      <c r="AH22" s="16">
        <f t="shared" si="1"/>
        <v>8600</v>
      </c>
      <c r="AI22" s="16">
        <f t="shared" si="2"/>
        <v>7400</v>
      </c>
      <c r="AJ22" s="16">
        <f t="shared" si="3"/>
        <v>22200</v>
      </c>
      <c r="AK22" s="16">
        <v>0.55000000000000004</v>
      </c>
      <c r="AL22" s="16">
        <v>1</v>
      </c>
      <c r="AM22" s="18">
        <v>1E-4</v>
      </c>
      <c r="AN22" s="16">
        <f t="shared" si="4"/>
        <v>177200</v>
      </c>
      <c r="AO22" s="16">
        <f t="shared" si="5"/>
        <v>28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0.25</v>
      </c>
      <c r="AX22" s="15">
        <v>20</v>
      </c>
      <c r="AY22" s="15">
        <f t="shared" si="6"/>
        <v>0.5</v>
      </c>
      <c r="AZ22" s="15">
        <v>1</v>
      </c>
      <c r="BA22" s="15" t="s">
        <v>67</v>
      </c>
      <c r="BB22" s="33">
        <v>2</v>
      </c>
      <c r="BC22" s="15">
        <f t="shared" si="7"/>
        <v>1210</v>
      </c>
      <c r="BD22" s="15">
        <f t="shared" si="8"/>
        <v>1210</v>
      </c>
      <c r="BE22" s="15">
        <v>5.2</v>
      </c>
      <c r="BF22" s="15">
        <v>5.8</v>
      </c>
      <c r="BG22" s="15">
        <v>5.5</v>
      </c>
      <c r="BH22" s="15">
        <f t="shared" si="9"/>
        <v>317</v>
      </c>
      <c r="BI22" s="15">
        <v>0</v>
      </c>
      <c r="BJ22" s="15">
        <v>0</v>
      </c>
      <c r="BK22" s="15">
        <v>0.6</v>
      </c>
      <c r="BL22" s="15" t="s">
        <v>68</v>
      </c>
      <c r="BM22" s="15">
        <v>0.9</v>
      </c>
      <c r="BN22" s="17">
        <v>50</v>
      </c>
      <c r="BO22" s="17" t="s">
        <v>89</v>
      </c>
      <c r="BP22" t="s">
        <v>90</v>
      </c>
      <c r="BQ22" s="17">
        <f t="shared" si="10"/>
        <v>84</v>
      </c>
      <c r="BR22" s="17">
        <f t="shared" si="11"/>
        <v>82</v>
      </c>
      <c r="BS22" s="17">
        <f t="shared" si="0"/>
        <v>820</v>
      </c>
      <c r="BT22" s="35">
        <f t="shared" si="12"/>
        <v>410</v>
      </c>
      <c r="BU22" s="17">
        <f t="shared" si="13"/>
        <v>664.40434990225629</v>
      </c>
      <c r="BV22" s="34">
        <v>0</v>
      </c>
      <c r="BW22" s="29">
        <v>0.43</v>
      </c>
      <c r="BX22" s="17">
        <f t="shared" si="14"/>
        <v>285.69387045797021</v>
      </c>
      <c r="BY22" s="17">
        <f t="shared" si="15"/>
        <v>317</v>
      </c>
      <c r="BZ22">
        <f t="shared" si="16"/>
        <v>385030.2388656346</v>
      </c>
      <c r="CA22" s="1">
        <f t="shared" si="17"/>
        <v>1210</v>
      </c>
    </row>
    <row r="23" spans="12:79" x14ac:dyDescent="0.25">
      <c r="L23" s="3"/>
      <c r="M23" s="3"/>
      <c r="N23" s="3"/>
      <c r="O23" s="3"/>
      <c r="P23" s="3"/>
      <c r="T23" s="23"/>
      <c r="U23" s="23"/>
      <c r="V23" s="23"/>
      <c r="AE23" s="14" t="s">
        <v>66</v>
      </c>
      <c r="AF23" s="14" t="s">
        <v>66</v>
      </c>
      <c r="AG23" s="15">
        <v>4</v>
      </c>
      <c r="AH23" s="16">
        <f t="shared" si="1"/>
        <v>8600</v>
      </c>
      <c r="AI23" s="16">
        <f t="shared" si="2"/>
        <v>7400</v>
      </c>
      <c r="AJ23" s="16">
        <f t="shared" si="3"/>
        <v>22200</v>
      </c>
      <c r="AK23" s="16">
        <v>0.55000000000000004</v>
      </c>
      <c r="AL23" s="16">
        <v>1</v>
      </c>
      <c r="AM23" s="18">
        <v>1E-4</v>
      </c>
      <c r="AN23" s="16">
        <f t="shared" si="4"/>
        <v>177200</v>
      </c>
      <c r="AO23" s="16">
        <f t="shared" si="5"/>
        <v>28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0.25</v>
      </c>
      <c r="AX23" s="15">
        <v>20</v>
      </c>
      <c r="AY23" s="15">
        <f t="shared" si="6"/>
        <v>0.5</v>
      </c>
      <c r="AZ23" s="15">
        <v>1</v>
      </c>
      <c r="BA23" s="15" t="s">
        <v>67</v>
      </c>
      <c r="BB23" s="33">
        <v>2</v>
      </c>
      <c r="BC23" s="15">
        <f t="shared" si="7"/>
        <v>1190</v>
      </c>
      <c r="BD23" s="15">
        <f t="shared" si="8"/>
        <v>1190</v>
      </c>
      <c r="BE23" s="15">
        <v>5.2</v>
      </c>
      <c r="BF23" s="15">
        <v>5.8</v>
      </c>
      <c r="BG23" s="15">
        <v>5.5</v>
      </c>
      <c r="BH23" s="15">
        <f t="shared" si="9"/>
        <v>331</v>
      </c>
      <c r="BI23" s="15">
        <v>0</v>
      </c>
      <c r="BJ23" s="15">
        <v>0</v>
      </c>
      <c r="BK23" s="15">
        <v>0.6</v>
      </c>
      <c r="BL23" s="15" t="s">
        <v>68</v>
      </c>
      <c r="BM23" s="15">
        <v>0.9</v>
      </c>
      <c r="BN23" s="17">
        <v>50</v>
      </c>
      <c r="BO23" s="17" t="s">
        <v>89</v>
      </c>
      <c r="BP23" t="s">
        <v>90</v>
      </c>
      <c r="BQ23" s="17">
        <f t="shared" si="10"/>
        <v>88</v>
      </c>
      <c r="BR23" s="17">
        <f t="shared" si="11"/>
        <v>86</v>
      </c>
      <c r="BS23" s="17">
        <f t="shared" si="0"/>
        <v>860</v>
      </c>
      <c r="BT23" s="35">
        <f t="shared" si="12"/>
        <v>430</v>
      </c>
      <c r="BU23" s="17">
        <f t="shared" si="13"/>
        <v>693.50341838554584</v>
      </c>
      <c r="BV23" s="34">
        <v>0</v>
      </c>
      <c r="BW23" s="29">
        <v>0.43</v>
      </c>
      <c r="BX23" s="17">
        <f t="shared" si="14"/>
        <v>298.20646990578473</v>
      </c>
      <c r="BY23" s="17">
        <f t="shared" si="15"/>
        <v>331</v>
      </c>
      <c r="BZ23">
        <f t="shared" si="16"/>
        <v>395249.53541003732</v>
      </c>
      <c r="CA23" s="1">
        <f t="shared" si="17"/>
        <v>1190</v>
      </c>
    </row>
    <row r="24" spans="12:79" x14ac:dyDescent="0.25">
      <c r="L24" s="3"/>
      <c r="M24" s="3"/>
      <c r="N24" s="3"/>
      <c r="O24" s="3"/>
      <c r="P24" s="3"/>
      <c r="T24" s="23"/>
      <c r="U24" s="23"/>
      <c r="V24" s="23"/>
    </row>
    <row r="25" spans="12:79" x14ac:dyDescent="0.25">
      <c r="L25" s="3"/>
      <c r="M25" s="3"/>
      <c r="N25" s="3"/>
      <c r="O25" s="3"/>
      <c r="P25" s="3"/>
      <c r="T25" s="23"/>
      <c r="U25" s="23"/>
      <c r="V25" s="23"/>
    </row>
    <row r="26" spans="12:79" x14ac:dyDescent="0.25">
      <c r="T26" s="27"/>
      <c r="U26" s="27"/>
      <c r="V26" s="27"/>
    </row>
    <row r="27" spans="12:79" x14ac:dyDescent="0.25">
      <c r="T27" s="27"/>
      <c r="U27" s="27"/>
      <c r="V27" s="27"/>
    </row>
    <row r="28" spans="12:79" x14ac:dyDescent="0.25">
      <c r="T28" s="27"/>
      <c r="U28" s="27"/>
      <c r="V28" s="27"/>
    </row>
    <row r="29" spans="12:79" x14ac:dyDescent="0.25">
      <c r="R29" s="4"/>
      <c r="S29" s="4"/>
      <c r="T29" s="27"/>
      <c r="U29" s="27"/>
      <c r="V29" s="27"/>
    </row>
    <row r="30" spans="12:79" x14ac:dyDescent="0.25">
      <c r="R30" s="4"/>
      <c r="S30" s="4"/>
      <c r="T30" s="27"/>
      <c r="U30" s="27"/>
      <c r="V30" s="27"/>
    </row>
    <row r="31" spans="12:79" x14ac:dyDescent="0.25">
      <c r="R31" s="4"/>
      <c r="S31" s="4"/>
      <c r="T31" s="27"/>
      <c r="U31" s="27"/>
      <c r="V31" s="27"/>
    </row>
    <row r="32" spans="12:79" x14ac:dyDescent="0.25">
      <c r="R32" s="4"/>
      <c r="S32" s="4"/>
      <c r="T32" s="27"/>
      <c r="U32" s="27"/>
      <c r="V32" s="27"/>
    </row>
    <row r="33" spans="18:22" x14ac:dyDescent="0.25">
      <c r="R33" s="4"/>
      <c r="S33" s="4"/>
      <c r="T33" s="27"/>
      <c r="U33" s="27"/>
      <c r="V33" s="27"/>
    </row>
    <row r="34" spans="18:22" x14ac:dyDescent="0.25">
      <c r="R34" s="4"/>
      <c r="S34" s="4"/>
      <c r="T34" s="27"/>
      <c r="U34" s="27"/>
      <c r="V34" s="27"/>
    </row>
    <row r="35" spans="18:22" x14ac:dyDescent="0.25">
      <c r="R35" s="4"/>
      <c r="S35" s="4"/>
      <c r="T35" s="27"/>
      <c r="U35" s="27"/>
      <c r="V35" s="27"/>
    </row>
    <row r="36" spans="18:22" x14ac:dyDescent="0.25">
      <c r="R36" s="4"/>
      <c r="S36" s="4"/>
      <c r="T36" s="27"/>
      <c r="U36" s="27"/>
      <c r="V36" s="27"/>
    </row>
    <row r="37" spans="18:22" x14ac:dyDescent="0.25">
      <c r="R37" s="4"/>
      <c r="S37" s="4"/>
      <c r="T37" s="27"/>
      <c r="U37" s="27"/>
      <c r="V37" s="27"/>
    </row>
    <row r="38" spans="18:22" x14ac:dyDescent="0.25">
      <c r="R38" s="4"/>
      <c r="S38" s="4"/>
      <c r="T38" s="27"/>
      <c r="U38" s="27"/>
      <c r="V38" s="27"/>
    </row>
    <row r="39" spans="18:22" x14ac:dyDescent="0.25">
      <c r="R39" s="4"/>
      <c r="S39" s="4"/>
      <c r="T39" s="27"/>
      <c r="U39" s="27"/>
      <c r="V39" s="27"/>
    </row>
    <row r="40" spans="18:22" x14ac:dyDescent="0.25">
      <c r="R40" s="4"/>
      <c r="S40" s="4"/>
      <c r="T40" s="20"/>
      <c r="U40" s="20"/>
      <c r="V40" s="20"/>
    </row>
    <row r="41" spans="18:22" x14ac:dyDescent="0.25">
      <c r="R41" s="4"/>
      <c r="S41" s="4"/>
      <c r="T41" s="20"/>
      <c r="U41" s="20"/>
      <c r="V41" s="20"/>
    </row>
    <row r="42" spans="18:22" x14ac:dyDescent="0.25">
      <c r="R42" s="4"/>
      <c r="S42" s="4"/>
      <c r="T42" s="20"/>
      <c r="U42" s="20"/>
      <c r="V42" s="20"/>
    </row>
    <row r="43" spans="18:22" x14ac:dyDescent="0.25">
      <c r="R43" s="4"/>
      <c r="S43" s="4"/>
      <c r="T43" s="20"/>
      <c r="U43" s="20"/>
      <c r="V43" s="20"/>
    </row>
    <row r="44" spans="18:22" x14ac:dyDescent="0.25">
      <c r="R44" s="4"/>
      <c r="S44" s="4"/>
      <c r="T44" s="20"/>
      <c r="U44" s="20"/>
      <c r="V44" s="20"/>
    </row>
    <row r="45" spans="18:22" x14ac:dyDescent="0.25">
      <c r="R45" s="4"/>
      <c r="S45" s="4"/>
      <c r="T45" s="20"/>
      <c r="U45" s="20"/>
      <c r="V45" s="20"/>
    </row>
    <row r="46" spans="18:22" x14ac:dyDescent="0.25">
      <c r="R46" s="4"/>
      <c r="S46" s="4"/>
      <c r="T46" s="20"/>
      <c r="U46" s="20"/>
      <c r="V46" s="20"/>
    </row>
    <row r="47" spans="18:22" x14ac:dyDescent="0.25">
      <c r="R47" s="4"/>
      <c r="S47" s="4"/>
      <c r="T47" s="20"/>
      <c r="U47" s="20"/>
      <c r="V47" s="20"/>
    </row>
    <row r="48" spans="18:22" x14ac:dyDescent="0.25">
      <c r="R48" s="4"/>
      <c r="S48" s="4"/>
      <c r="T48" s="20"/>
      <c r="U48" s="20"/>
      <c r="V48" s="20"/>
    </row>
    <row r="49" spans="18:22" x14ac:dyDescent="0.25">
      <c r="R49" s="4"/>
      <c r="S49" s="4"/>
      <c r="T49" s="20"/>
      <c r="U49" s="20"/>
      <c r="V49" s="20"/>
    </row>
    <row r="50" spans="18:22" x14ac:dyDescent="0.25">
      <c r="R50" s="4"/>
      <c r="S50" s="4"/>
      <c r="T50" s="20"/>
      <c r="U50" s="20"/>
      <c r="V50" s="20"/>
    </row>
    <row r="51" spans="18:22" x14ac:dyDescent="0.25">
      <c r="R51" s="4"/>
      <c r="S51" s="4"/>
      <c r="T51" s="20"/>
      <c r="U51" s="20"/>
      <c r="V51" s="20"/>
    </row>
    <row r="52" spans="18:22" x14ac:dyDescent="0.25">
      <c r="R52" s="4"/>
      <c r="S52" s="4"/>
      <c r="T52" s="20"/>
      <c r="U52" s="20"/>
      <c r="V52" s="20"/>
    </row>
    <row r="53" spans="18:22" x14ac:dyDescent="0.25">
      <c r="R53" s="4"/>
      <c r="S53" s="4"/>
      <c r="T53" s="20"/>
      <c r="U53" s="20"/>
      <c r="V53" s="20"/>
    </row>
    <row r="54" spans="18:22" x14ac:dyDescent="0.25">
      <c r="R54" s="4"/>
      <c r="S54" s="4"/>
      <c r="T54" s="20"/>
      <c r="U54" s="20"/>
      <c r="V54" s="20"/>
    </row>
    <row r="55" spans="18:22" x14ac:dyDescent="0.25">
      <c r="R55" s="4"/>
      <c r="S55" s="4"/>
      <c r="T55" s="20"/>
      <c r="U55" s="20"/>
      <c r="V55" s="20"/>
    </row>
    <row r="56" spans="18:22" x14ac:dyDescent="0.25">
      <c r="R56" s="4"/>
      <c r="S56" s="4"/>
      <c r="T56" s="20"/>
      <c r="U56" s="20"/>
      <c r="V56" s="20"/>
    </row>
    <row r="57" spans="18:22" x14ac:dyDescent="0.25">
      <c r="T57" s="20"/>
      <c r="U57" s="20"/>
      <c r="V57" s="20"/>
    </row>
    <row r="58" spans="18:22" x14ac:dyDescent="0.25">
      <c r="T58" s="20"/>
      <c r="U58" s="20"/>
      <c r="V58" s="20"/>
    </row>
    <row r="59" spans="18:22" x14ac:dyDescent="0.25">
      <c r="T59" s="20"/>
      <c r="U59" s="20"/>
      <c r="V59" s="20"/>
    </row>
    <row r="60" spans="18:22" x14ac:dyDescent="0.25">
      <c r="T60" s="20"/>
      <c r="U60" s="20"/>
      <c r="V60" s="20"/>
    </row>
    <row r="61" spans="18:22" x14ac:dyDescent="0.25">
      <c r="T61" s="20"/>
      <c r="U61" s="20"/>
      <c r="V61" s="20"/>
    </row>
    <row r="62" spans="18:22" x14ac:dyDescent="0.25">
      <c r="T62" s="20"/>
      <c r="U62" s="20"/>
      <c r="V62" s="20"/>
    </row>
    <row r="63" spans="18:22" x14ac:dyDescent="0.25">
      <c r="T63" s="20"/>
      <c r="U63" s="20"/>
      <c r="V63" s="20"/>
    </row>
    <row r="64" spans="18:22" x14ac:dyDescent="0.25">
      <c r="T64" s="20"/>
      <c r="U64" s="20"/>
      <c r="V64" s="20"/>
    </row>
    <row r="65" spans="20:22" x14ac:dyDescent="0.25">
      <c r="T65" s="20"/>
      <c r="U65" s="20"/>
      <c r="V65" s="20"/>
    </row>
    <row r="66" spans="20:22" x14ac:dyDescent="0.25">
      <c r="T66" s="20"/>
      <c r="U66" s="20"/>
      <c r="V66" s="20"/>
    </row>
    <row r="67" spans="20:22" x14ac:dyDescent="0.25">
      <c r="T67" s="20"/>
      <c r="U67" s="20"/>
      <c r="V67" s="20"/>
    </row>
    <row r="68" spans="20:22" x14ac:dyDescent="0.25">
      <c r="T68" s="27"/>
      <c r="U68" s="27"/>
      <c r="V68" s="27"/>
    </row>
    <row r="69" spans="20:22" x14ac:dyDescent="0.25">
      <c r="T69" s="27"/>
      <c r="U69" s="27"/>
      <c r="V69" s="27"/>
    </row>
    <row r="70" spans="20:22" x14ac:dyDescent="0.25">
      <c r="T70" s="27"/>
      <c r="U70" s="27"/>
      <c r="V70" s="27"/>
    </row>
    <row r="71" spans="20:22" x14ac:dyDescent="0.25">
      <c r="T71" s="27"/>
      <c r="U71" s="27"/>
      <c r="V71" s="27"/>
    </row>
    <row r="72" spans="20:22" x14ac:dyDescent="0.25">
      <c r="T72" s="27"/>
      <c r="U72" s="27"/>
      <c r="V72" s="27"/>
    </row>
    <row r="73" spans="20:22" x14ac:dyDescent="0.25">
      <c r="T73" s="27"/>
      <c r="U73" s="27"/>
      <c r="V73" s="27"/>
    </row>
    <row r="74" spans="20:22" x14ac:dyDescent="0.25">
      <c r="T74" s="27"/>
      <c r="U74" s="27"/>
      <c r="V74" s="27"/>
    </row>
    <row r="75" spans="20:22" x14ac:dyDescent="0.25">
      <c r="T75" s="27"/>
      <c r="U75" s="27"/>
      <c r="V75" s="27"/>
    </row>
    <row r="76" spans="20:22" x14ac:dyDescent="0.25">
      <c r="T76" s="27"/>
      <c r="U76" s="27"/>
      <c r="V76" s="27"/>
    </row>
    <row r="77" spans="20:22" x14ac:dyDescent="0.25">
      <c r="T77" s="27"/>
      <c r="U77" s="27"/>
      <c r="V77" s="27"/>
    </row>
    <row r="78" spans="20:22" x14ac:dyDescent="0.25">
      <c r="T78" s="27"/>
      <c r="U78" s="27"/>
      <c r="V78" s="27"/>
    </row>
    <row r="79" spans="20:22" x14ac:dyDescent="0.25">
      <c r="T79" s="27"/>
      <c r="U79" s="27"/>
      <c r="V79" s="27"/>
    </row>
    <row r="80" spans="20:22" x14ac:dyDescent="0.25">
      <c r="T80" s="27"/>
      <c r="U80" s="27"/>
      <c r="V80" s="27"/>
    </row>
    <row r="81" spans="20:22" x14ac:dyDescent="0.25">
      <c r="T81" s="27"/>
      <c r="U81" s="27"/>
      <c r="V81" s="27"/>
    </row>
    <row r="82" spans="20:22" x14ac:dyDescent="0.25">
      <c r="T82" s="27"/>
      <c r="U82" s="27"/>
      <c r="V82" s="27"/>
    </row>
  </sheetData>
  <phoneticPr fontId="16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5B32-0B58-46CF-ADE4-6EDEAAA171E6}">
  <sheetPr>
    <tabColor rgb="FF92D050"/>
  </sheetPr>
  <dimension ref="A1:CA82"/>
  <sheetViews>
    <sheetView topLeftCell="N1" zoomScaleNormal="100" workbookViewId="0">
      <selection activeCell="F7" sqref="F7"/>
    </sheetView>
  </sheetViews>
  <sheetFormatPr defaultColWidth="10.28515625" defaultRowHeight="15" x14ac:dyDescent="0.25"/>
  <cols>
    <col min="1" max="2" width="46.5703125" style="1" customWidth="1"/>
    <col min="3" max="3" width="25.85546875" style="1" customWidth="1"/>
    <col min="4" max="4" width="23.85546875" style="1" customWidth="1"/>
    <col min="5" max="8" width="20.140625" style="1" customWidth="1"/>
    <col min="9" max="14" width="22.5703125" style="1" customWidth="1"/>
    <col min="15" max="15" width="10.7109375" style="1" bestFit="1" customWidth="1"/>
    <col min="16" max="16" width="10" style="1" bestFit="1" customWidth="1"/>
    <col min="17" max="17" width="10.5703125" style="26" bestFit="1" customWidth="1"/>
    <col min="18" max="18" width="14.5703125" style="26" bestFit="1" customWidth="1"/>
    <col min="19" max="19" width="12.42578125" style="1" bestFit="1" customWidth="1"/>
    <col min="20" max="20" width="13.85546875" style="1" bestFit="1" customWidth="1"/>
    <col min="21" max="21" width="12" style="1" bestFit="1" customWidth="1"/>
    <col min="22" max="22" width="10" style="1" bestFit="1" customWidth="1"/>
    <col min="23" max="23" width="8.5703125" style="1" bestFit="1" customWidth="1"/>
    <col min="24" max="24" width="11" style="1" bestFit="1" customWidth="1"/>
    <col min="25" max="25" width="17.140625" style="1" bestFit="1" customWidth="1"/>
    <col min="26" max="26" width="10.28515625" style="1"/>
    <col min="27" max="27" width="9" style="1" customWidth="1"/>
    <col min="28" max="28" width="10.28515625" style="1"/>
    <col min="29" max="29" width="13.85546875" style="1" bestFit="1" customWidth="1"/>
    <col min="30" max="30" width="12.7109375" style="1" bestFit="1" customWidth="1"/>
    <col min="31" max="32" width="20.7109375" style="1" customWidth="1"/>
    <col min="33" max="33" width="10.28515625" style="1"/>
    <col min="34" max="34" width="10.7109375" style="1" customWidth="1"/>
    <col min="35" max="38" width="10.28515625" style="1"/>
    <col min="39" max="39" width="11.28515625" style="1" bestFit="1" customWidth="1"/>
    <col min="40" max="40" width="11.28515625" style="1" customWidth="1"/>
    <col min="41" max="41" width="8.28515625" style="1" bestFit="1" customWidth="1"/>
    <col min="42" max="42" width="5.42578125" style="1" customWidth="1"/>
    <col min="43" max="43" width="6.85546875" style="1" customWidth="1"/>
    <col min="44" max="44" width="8.42578125" style="1" customWidth="1"/>
    <col min="45" max="45" width="16.140625" style="1" customWidth="1"/>
    <col min="46" max="46" width="9" style="1" customWidth="1"/>
    <col min="47" max="47" width="7.7109375" style="1" customWidth="1"/>
    <col min="48" max="49" width="6" style="1" customWidth="1"/>
    <col min="50" max="53" width="9.28515625" style="1" customWidth="1"/>
    <col min="54" max="55" width="10.42578125" style="1" customWidth="1"/>
    <col min="56" max="56" width="9.28515625" style="1" customWidth="1"/>
    <col min="57" max="58" width="11.85546875" style="1" customWidth="1"/>
    <col min="59" max="59" width="14.7109375" style="1" customWidth="1"/>
    <col min="60" max="62" width="9.28515625" style="1" customWidth="1"/>
    <col min="63" max="63" width="10.85546875" style="1" customWidth="1"/>
    <col min="64" max="64" width="10.5703125" style="1" customWidth="1"/>
    <col min="65" max="65" width="12.5703125" style="1" customWidth="1"/>
    <col min="66" max="66" width="12.85546875" style="1" customWidth="1"/>
    <col min="67" max="67" width="14.5703125" style="1" customWidth="1"/>
    <col min="68" max="68" width="20.7109375" style="1" bestFit="1" customWidth="1"/>
    <col min="69" max="74" width="12.85546875" style="1" customWidth="1"/>
    <col min="75" max="75" width="17.85546875" style="28" bestFit="1" customWidth="1"/>
    <col min="76" max="76" width="17.140625" style="1" bestFit="1" customWidth="1"/>
    <col min="77" max="77" width="30.140625" style="1" bestFit="1" customWidth="1"/>
    <col min="79" max="16384" width="10.28515625" style="1"/>
  </cols>
  <sheetData>
    <row r="1" spans="1:79" ht="12" thickBot="1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0</v>
      </c>
      <c r="F1" s="5" t="s">
        <v>10</v>
      </c>
      <c r="G1" s="5" t="s">
        <v>11</v>
      </c>
      <c r="H1" s="5" t="s">
        <v>12</v>
      </c>
      <c r="I1" s="6" t="s">
        <v>13</v>
      </c>
      <c r="J1" s="5" t="s">
        <v>14</v>
      </c>
      <c r="K1" s="5" t="s">
        <v>74</v>
      </c>
      <c r="L1" s="5" t="s">
        <v>15</v>
      </c>
      <c r="M1" s="5" t="s">
        <v>16</v>
      </c>
      <c r="N1" s="5" t="s">
        <v>69</v>
      </c>
      <c r="O1" s="5" t="s">
        <v>17</v>
      </c>
      <c r="P1" s="7" t="s">
        <v>18</v>
      </c>
      <c r="Q1" s="21" t="s">
        <v>19</v>
      </c>
      <c r="R1" s="21" t="s">
        <v>20</v>
      </c>
      <c r="S1" s="5" t="s">
        <v>21</v>
      </c>
      <c r="T1" s="5" t="s">
        <v>22</v>
      </c>
      <c r="U1" s="6" t="s">
        <v>23</v>
      </c>
      <c r="V1" s="8" t="s">
        <v>24</v>
      </c>
      <c r="W1" s="7" t="s">
        <v>25</v>
      </c>
      <c r="X1" s="5" t="s">
        <v>26</v>
      </c>
      <c r="Y1" s="6" t="s">
        <v>27</v>
      </c>
      <c r="Z1" s="7" t="s">
        <v>28</v>
      </c>
      <c r="AA1" s="6" t="s">
        <v>29</v>
      </c>
      <c r="AB1" s="5" t="s">
        <v>70</v>
      </c>
      <c r="AC1" s="5" t="s">
        <v>30</v>
      </c>
      <c r="AD1" s="5" t="s">
        <v>31</v>
      </c>
      <c r="AE1" s="5" t="s">
        <v>54</v>
      </c>
      <c r="AF1" s="5" t="s">
        <v>71</v>
      </c>
      <c r="AG1" s="7" t="s">
        <v>32</v>
      </c>
      <c r="AH1" s="5" t="s">
        <v>33</v>
      </c>
      <c r="AI1" s="5" t="s">
        <v>34</v>
      </c>
      <c r="AJ1" s="5" t="s">
        <v>35</v>
      </c>
      <c r="AK1" s="5" t="s">
        <v>2</v>
      </c>
      <c r="AL1" s="5" t="s">
        <v>37</v>
      </c>
      <c r="AM1" s="5" t="s">
        <v>38</v>
      </c>
      <c r="AN1" s="5" t="s">
        <v>5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36</v>
      </c>
      <c r="AX1" s="9" t="s">
        <v>43</v>
      </c>
      <c r="AY1" s="9" t="s">
        <v>4</v>
      </c>
      <c r="AZ1" s="9" t="s">
        <v>73</v>
      </c>
      <c r="BA1" s="9" t="s">
        <v>44</v>
      </c>
      <c r="BB1" s="9" t="s">
        <v>45</v>
      </c>
      <c r="BC1" s="9" t="s">
        <v>72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53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5" t="s">
        <v>3</v>
      </c>
      <c r="BO1" s="5" t="s">
        <v>64</v>
      </c>
      <c r="BP1" s="5" t="s">
        <v>78</v>
      </c>
      <c r="BQ1" s="5" t="s">
        <v>75</v>
      </c>
      <c r="BR1" s="5" t="s">
        <v>76</v>
      </c>
      <c r="BS1" s="5" t="s">
        <v>77</v>
      </c>
      <c r="BT1" s="5" t="s">
        <v>105</v>
      </c>
      <c r="BU1" s="5" t="s">
        <v>65</v>
      </c>
      <c r="BV1" s="5" t="s">
        <v>106</v>
      </c>
      <c r="BW1" s="5" t="s">
        <v>80</v>
      </c>
      <c r="BX1" s="5" t="s">
        <v>98</v>
      </c>
      <c r="BY1" s="5" t="s">
        <v>82</v>
      </c>
      <c r="BZ1" s="32" t="s">
        <v>83</v>
      </c>
      <c r="CA1" s="32" t="s">
        <v>84</v>
      </c>
    </row>
    <row r="2" spans="1:79" x14ac:dyDescent="0.25">
      <c r="A2" s="11" t="str" cm="1">
        <f t="array" aca="1" ref="A2" ca="1">MID(CELL("filename",A1),FIND("]",CELL("filename",A1))+1,255)&amp;"_"&amp;T2&amp;"m_1"</f>
        <v>PM4_80_44m_1</v>
      </c>
      <c r="B2" s="11" t="str" cm="1">
        <f t="array" aca="1" ref="B2" ca="1">MID(CELL("filename",A1),FIND("]",CELL("filename",A1))+1,255)&amp;"_"&amp;T2&amp;"m_1"</f>
        <v>PM4_80_44m_1</v>
      </c>
      <c r="C2" s="11" t="s">
        <v>50</v>
      </c>
      <c r="D2" s="12" t="s">
        <v>51</v>
      </c>
      <c r="E2" s="11" t="s">
        <v>52</v>
      </c>
      <c r="F2" s="12">
        <v>0</v>
      </c>
      <c r="G2" s="12">
        <v>1</v>
      </c>
      <c r="H2" s="12">
        <v>0</v>
      </c>
      <c r="I2" s="12">
        <v>0</v>
      </c>
      <c r="J2" s="12">
        <v>0</v>
      </c>
      <c r="K2" s="12">
        <v>0.5</v>
      </c>
      <c r="L2" s="12">
        <v>1</v>
      </c>
      <c r="M2" s="12">
        <v>1</v>
      </c>
      <c r="N2" s="12">
        <v>0</v>
      </c>
      <c r="O2" s="12">
        <v>0</v>
      </c>
      <c r="P2" s="12">
        <v>9.5</v>
      </c>
      <c r="Q2" s="19">
        <v>0.09</v>
      </c>
      <c r="R2" s="19">
        <v>44</v>
      </c>
      <c r="S2" s="13">
        <f>T2+32</f>
        <v>76</v>
      </c>
      <c r="T2" s="13">
        <v>44</v>
      </c>
      <c r="U2" s="13">
        <v>1</v>
      </c>
      <c r="V2" s="13">
        <v>33.4</v>
      </c>
      <c r="W2" s="13">
        <v>-100</v>
      </c>
      <c r="X2" s="13">
        <v>0</v>
      </c>
      <c r="Y2" s="13">
        <v>0</v>
      </c>
      <c r="Z2" s="13">
        <f>0.005*0.1*3</f>
        <v>1.5E-3</v>
      </c>
      <c r="AA2" s="13">
        <f>0.11*0.4*2.5</f>
        <v>0.11000000000000001</v>
      </c>
      <c r="AB2" s="13">
        <v>0</v>
      </c>
      <c r="AC2" s="13">
        <v>0</v>
      </c>
      <c r="AD2" s="13">
        <v>0</v>
      </c>
      <c r="AE2" s="14" t="s">
        <v>66</v>
      </c>
      <c r="AF2" s="14" t="s">
        <v>66</v>
      </c>
      <c r="AG2" s="15">
        <v>4</v>
      </c>
      <c r="AH2" s="16">
        <f>ROUND(24.53*BN2/100*1000,-2)</f>
        <v>19600</v>
      </c>
      <c r="AI2" s="16">
        <f>ROUND(20.62*BN2/100*1000,-2)</f>
        <v>16500</v>
      </c>
      <c r="AJ2" s="16">
        <f>ROUND(3*AI2,-2)</f>
        <v>49500</v>
      </c>
      <c r="AK2" s="16">
        <v>0.62</v>
      </c>
      <c r="AL2" s="16">
        <v>1</v>
      </c>
      <c r="AM2" s="18">
        <v>1E-4</v>
      </c>
      <c r="AN2" s="16">
        <f>ROUND((138.55+69.29*BN2/100)*1000,-2)</f>
        <v>194000</v>
      </c>
      <c r="AO2" s="16">
        <f>ROUND( 0.0858*BN2 + 24.309,0)</f>
        <v>31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0.25</v>
      </c>
      <c r="AX2" s="15">
        <v>20</v>
      </c>
      <c r="AY2" s="15">
        <f xml:space="preserve"> ROUND(0.0192*BN2 - 0.24,1)</f>
        <v>1.3</v>
      </c>
      <c r="AZ2" s="15">
        <f xml:space="preserve"> ROUND(0.1722*BN2 - 6.6166,1)</f>
        <v>7.2</v>
      </c>
      <c r="BA2" s="15" t="s">
        <v>67</v>
      </c>
      <c r="BB2" s="33">
        <v>2</v>
      </c>
      <c r="BC2" s="15">
        <f>MIN(CA2,2000)</f>
        <v>2000</v>
      </c>
      <c r="BD2" s="15">
        <f>MIN(CA2,2000)</f>
        <v>2000</v>
      </c>
      <c r="BE2" s="15">
        <v>14.7</v>
      </c>
      <c r="BF2" s="15">
        <v>16.2</v>
      </c>
      <c r="BG2" s="15">
        <v>15.5</v>
      </c>
      <c r="BH2" s="15">
        <f>BY2</f>
        <v>30</v>
      </c>
      <c r="BI2" s="15">
        <v>0</v>
      </c>
      <c r="BJ2" s="15">
        <v>0</v>
      </c>
      <c r="BK2" s="15">
        <v>0.6</v>
      </c>
      <c r="BL2" s="15" t="s">
        <v>68</v>
      </c>
      <c r="BM2" s="15">
        <v>0.9</v>
      </c>
      <c r="BN2" s="17">
        <v>80</v>
      </c>
      <c r="BO2" s="17" t="s">
        <v>92</v>
      </c>
      <c r="BP2" t="s">
        <v>91</v>
      </c>
      <c r="BQ2" s="30">
        <f>AG2</f>
        <v>4</v>
      </c>
      <c r="BR2" s="30">
        <f>BQ2/2</f>
        <v>2</v>
      </c>
      <c r="BS2" s="31">
        <f t="shared" ref="BS2:BS23" si="0">BR2*(AX2-10)</f>
        <v>20</v>
      </c>
      <c r="BT2" s="31">
        <f>BS2*AY2</f>
        <v>26</v>
      </c>
      <c r="BU2" s="17">
        <f>100*(BS2/100)^0.9</f>
        <v>23.492378861760379</v>
      </c>
      <c r="BV2" s="34">
        <v>0</v>
      </c>
      <c r="BW2" s="29">
        <v>1.03</v>
      </c>
      <c r="BX2" s="17">
        <f>BW2*BU2</f>
        <v>24.197150227613189</v>
      </c>
      <c r="BY2" s="17">
        <v>30</v>
      </c>
      <c r="BZ2">
        <f>AN2*(MIN(BS2,BT2)/100)^AK2</f>
        <v>71522.111479575993</v>
      </c>
      <c r="CA2" s="1">
        <f>ROUND(BZ2/BY2,-1)</f>
        <v>2380</v>
      </c>
    </row>
    <row r="3" spans="1:79" x14ac:dyDescent="0.25">
      <c r="A3" s="11" t="str" cm="1">
        <f t="array" aca="1" ref="A3" ca="1">MID(CELL("filename",A2),FIND("]",CELL("filename",A2))+1,255)&amp;"_"&amp;T3&amp;"m_1"</f>
        <v>PM4_80_36m_1</v>
      </c>
      <c r="B3" s="11" t="str" cm="1">
        <f t="array" aca="1" ref="B3" ca="1">MID(CELL("filename",A2),FIND("]",CELL("filename",A2))+1,255)&amp;"_"&amp;T3&amp;"m_1"</f>
        <v>PM4_80_36m_1</v>
      </c>
      <c r="Q3" s="22"/>
      <c r="R3" s="19">
        <v>36</v>
      </c>
      <c r="S3" s="13">
        <f>T3+32</f>
        <v>68</v>
      </c>
      <c r="T3" s="13">
        <v>36</v>
      </c>
      <c r="AE3" s="14" t="s">
        <v>66</v>
      </c>
      <c r="AF3" s="14" t="s">
        <v>66</v>
      </c>
      <c r="AG3" s="15">
        <v>4</v>
      </c>
      <c r="AH3" s="16">
        <f t="shared" ref="AH3:AH23" si="1">ROUND(24.53*BN3/100*1000,-2)</f>
        <v>19600</v>
      </c>
      <c r="AI3" s="16">
        <f t="shared" ref="AI3:AI23" si="2">ROUND(20.62*BN3/100*1000,-2)</f>
        <v>16500</v>
      </c>
      <c r="AJ3" s="16">
        <f t="shared" ref="AJ3:AJ23" si="3">ROUND(3*AI3,-2)</f>
        <v>49500</v>
      </c>
      <c r="AK3" s="16">
        <v>0.62</v>
      </c>
      <c r="AL3" s="16">
        <v>1</v>
      </c>
      <c r="AM3" s="18">
        <v>1E-4</v>
      </c>
      <c r="AN3" s="16">
        <f t="shared" ref="AN3:AN23" si="4">ROUND((138.55+69.29*BN3/100)*1000,-2)</f>
        <v>194000</v>
      </c>
      <c r="AO3" s="16">
        <f t="shared" ref="AO3:AO23" si="5">ROUND( 0.0858*BN3 + 24.309,0)</f>
        <v>31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0.25</v>
      </c>
      <c r="AX3" s="15">
        <v>20</v>
      </c>
      <c r="AY3" s="15">
        <f t="shared" ref="AY3:AY23" si="6" xml:space="preserve"> ROUND(0.0192*BN3 - 0.24,1)</f>
        <v>1.3</v>
      </c>
      <c r="AZ3" s="15">
        <f t="shared" ref="AZ3:AZ23" si="7" xml:space="preserve"> ROUND(0.1722*BN3 - 6.6166,1)</f>
        <v>7.2</v>
      </c>
      <c r="BA3" s="15" t="s">
        <v>67</v>
      </c>
      <c r="BB3" s="33">
        <v>2</v>
      </c>
      <c r="BC3" s="15">
        <f t="shared" ref="BC3:BC23" si="8">MIN(CA3,2000)</f>
        <v>1960</v>
      </c>
      <c r="BD3" s="15">
        <f t="shared" ref="BD3:BD23" si="9">MIN(CA3,2000)</f>
        <v>1960</v>
      </c>
      <c r="BE3" s="15">
        <v>14.7</v>
      </c>
      <c r="BF3" s="15">
        <v>16.2</v>
      </c>
      <c r="BG3" s="15">
        <v>15.5</v>
      </c>
      <c r="BH3" s="15">
        <f t="shared" ref="BH3:BH23" si="10">BY3</f>
        <v>72</v>
      </c>
      <c r="BI3" s="15">
        <v>0</v>
      </c>
      <c r="BJ3" s="15">
        <v>0</v>
      </c>
      <c r="BK3" s="15">
        <v>0.6</v>
      </c>
      <c r="BL3" s="15" t="s">
        <v>68</v>
      </c>
      <c r="BM3" s="15">
        <v>0.9</v>
      </c>
      <c r="BN3" s="17">
        <v>80</v>
      </c>
      <c r="BO3" s="17" t="s">
        <v>92</v>
      </c>
      <c r="BP3" t="s">
        <v>91</v>
      </c>
      <c r="BQ3" s="17">
        <f t="shared" ref="BQ3:BQ23" si="11">BQ2+AG3</f>
        <v>8</v>
      </c>
      <c r="BR3" s="17">
        <f t="shared" ref="BR3:BR23" si="12">BQ2+AG3/2</f>
        <v>6</v>
      </c>
      <c r="BS3" s="17">
        <f t="shared" si="0"/>
        <v>60</v>
      </c>
      <c r="BT3" s="35">
        <f t="shared" ref="BT3:BT23" si="13">BS3*AY3</f>
        <v>78</v>
      </c>
      <c r="BU3" s="17">
        <f t="shared" ref="BU3:BU23" si="14">100*(BS3/100)^0.9</f>
        <v>63.144586748935524</v>
      </c>
      <c r="BV3" s="34">
        <v>0</v>
      </c>
      <c r="BW3" s="29">
        <v>1.03</v>
      </c>
      <c r="BX3" s="17">
        <f t="shared" ref="BX3:BX23" si="15">BW3*BU3</f>
        <v>65.038924351403594</v>
      </c>
      <c r="BY3" s="17">
        <f t="shared" ref="BY3:BY23" si="16">ROUND(BX3/BM3,0)</f>
        <v>72</v>
      </c>
      <c r="BZ3">
        <f t="shared" ref="BZ3:BZ23" si="17">AN3*(MIN(BS3,BT3)/100)^AK3</f>
        <v>141336.88165926683</v>
      </c>
      <c r="CA3" s="1">
        <f t="shared" ref="CA3:CA23" si="18">ROUND(BZ3/BY3,-1)</f>
        <v>1960</v>
      </c>
    </row>
    <row r="4" spans="1:79" x14ac:dyDescent="0.25">
      <c r="Q4" s="22"/>
      <c r="R4" s="22"/>
      <c r="T4" s="2"/>
      <c r="AE4" s="14" t="s">
        <v>66</v>
      </c>
      <c r="AF4" s="14" t="s">
        <v>66</v>
      </c>
      <c r="AG4" s="15">
        <v>4</v>
      </c>
      <c r="AH4" s="16">
        <f t="shared" si="1"/>
        <v>19600</v>
      </c>
      <c r="AI4" s="16">
        <f t="shared" si="2"/>
        <v>16500</v>
      </c>
      <c r="AJ4" s="16">
        <f t="shared" si="3"/>
        <v>49500</v>
      </c>
      <c r="AK4" s="16">
        <v>0.62</v>
      </c>
      <c r="AL4" s="16">
        <v>1</v>
      </c>
      <c r="AM4" s="18">
        <v>1E-4</v>
      </c>
      <c r="AN4" s="16">
        <f t="shared" si="4"/>
        <v>194000</v>
      </c>
      <c r="AO4" s="16">
        <f t="shared" si="5"/>
        <v>31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0.25</v>
      </c>
      <c r="AX4" s="15">
        <v>20</v>
      </c>
      <c r="AY4" s="15">
        <f t="shared" si="6"/>
        <v>1.3</v>
      </c>
      <c r="AZ4" s="15">
        <f t="shared" si="7"/>
        <v>7.2</v>
      </c>
      <c r="BA4" s="15" t="s">
        <v>67</v>
      </c>
      <c r="BB4" s="33">
        <v>2</v>
      </c>
      <c r="BC4" s="15">
        <f t="shared" si="8"/>
        <v>1700</v>
      </c>
      <c r="BD4" s="15">
        <f t="shared" si="9"/>
        <v>1700</v>
      </c>
      <c r="BE4" s="15">
        <v>14.7</v>
      </c>
      <c r="BF4" s="15">
        <v>16.2</v>
      </c>
      <c r="BG4" s="15">
        <v>15.5</v>
      </c>
      <c r="BH4" s="15">
        <f t="shared" si="10"/>
        <v>114</v>
      </c>
      <c r="BI4" s="15">
        <v>0</v>
      </c>
      <c r="BJ4" s="15">
        <v>0</v>
      </c>
      <c r="BK4" s="15">
        <v>0.6</v>
      </c>
      <c r="BL4" s="15" t="s">
        <v>68</v>
      </c>
      <c r="BM4" s="15">
        <v>0.9</v>
      </c>
      <c r="BN4" s="17">
        <v>80</v>
      </c>
      <c r="BO4" s="17" t="s">
        <v>92</v>
      </c>
      <c r="BP4" t="s">
        <v>91</v>
      </c>
      <c r="BQ4" s="17">
        <f t="shared" si="11"/>
        <v>12</v>
      </c>
      <c r="BR4" s="17">
        <f t="shared" si="12"/>
        <v>10</v>
      </c>
      <c r="BS4" s="17">
        <f t="shared" si="0"/>
        <v>100</v>
      </c>
      <c r="BT4" s="35">
        <f t="shared" si="13"/>
        <v>130</v>
      </c>
      <c r="BU4" s="17">
        <f t="shared" si="14"/>
        <v>100</v>
      </c>
      <c r="BV4" s="34">
        <v>0</v>
      </c>
      <c r="BW4" s="29">
        <v>1.03</v>
      </c>
      <c r="BX4" s="17">
        <f t="shared" si="15"/>
        <v>103</v>
      </c>
      <c r="BY4" s="17">
        <f t="shared" si="16"/>
        <v>114</v>
      </c>
      <c r="BZ4">
        <f t="shared" si="17"/>
        <v>194000</v>
      </c>
      <c r="CA4" s="1">
        <f t="shared" si="18"/>
        <v>1700</v>
      </c>
    </row>
    <row r="5" spans="1:79" x14ac:dyDescent="0.25">
      <c r="Q5" s="22"/>
      <c r="R5" s="22"/>
      <c r="T5" s="2"/>
      <c r="AE5" s="14" t="s">
        <v>66</v>
      </c>
      <c r="AF5" s="14" t="s">
        <v>66</v>
      </c>
      <c r="AG5" s="15">
        <v>4</v>
      </c>
      <c r="AH5" s="16">
        <f t="shared" si="1"/>
        <v>19600</v>
      </c>
      <c r="AI5" s="16">
        <f t="shared" si="2"/>
        <v>16500</v>
      </c>
      <c r="AJ5" s="16">
        <f t="shared" si="3"/>
        <v>49500</v>
      </c>
      <c r="AK5" s="16">
        <v>0.62</v>
      </c>
      <c r="AL5" s="16">
        <v>1</v>
      </c>
      <c r="AM5" s="18">
        <v>1E-4</v>
      </c>
      <c r="AN5" s="16">
        <f t="shared" si="4"/>
        <v>194000</v>
      </c>
      <c r="AO5" s="16">
        <f t="shared" si="5"/>
        <v>31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0.25</v>
      </c>
      <c r="AX5" s="15">
        <v>20</v>
      </c>
      <c r="AY5" s="15">
        <f t="shared" si="6"/>
        <v>1.3</v>
      </c>
      <c r="AZ5" s="15">
        <f t="shared" si="7"/>
        <v>7.2</v>
      </c>
      <c r="BA5" s="15" t="s">
        <v>67</v>
      </c>
      <c r="BB5" s="33">
        <v>2</v>
      </c>
      <c r="BC5" s="15">
        <f t="shared" si="8"/>
        <v>1540</v>
      </c>
      <c r="BD5" s="15">
        <f t="shared" si="9"/>
        <v>1540</v>
      </c>
      <c r="BE5" s="15">
        <v>14.7</v>
      </c>
      <c r="BF5" s="15">
        <v>16.2</v>
      </c>
      <c r="BG5" s="15">
        <v>15.5</v>
      </c>
      <c r="BH5" s="15">
        <f t="shared" si="10"/>
        <v>155</v>
      </c>
      <c r="BI5" s="15">
        <v>0</v>
      </c>
      <c r="BJ5" s="15">
        <v>0</v>
      </c>
      <c r="BK5" s="15">
        <v>0.6</v>
      </c>
      <c r="BL5" s="15" t="s">
        <v>68</v>
      </c>
      <c r="BM5" s="15">
        <v>0.9</v>
      </c>
      <c r="BN5" s="17">
        <v>80</v>
      </c>
      <c r="BO5" s="17" t="s">
        <v>92</v>
      </c>
      <c r="BP5" t="s">
        <v>91</v>
      </c>
      <c r="BQ5" s="17">
        <f t="shared" si="11"/>
        <v>16</v>
      </c>
      <c r="BR5" s="17">
        <f t="shared" si="12"/>
        <v>14</v>
      </c>
      <c r="BS5" s="17">
        <f t="shared" si="0"/>
        <v>140</v>
      </c>
      <c r="BT5" s="35">
        <f t="shared" si="13"/>
        <v>182</v>
      </c>
      <c r="BU5" s="17">
        <f t="shared" si="14"/>
        <v>135.36775676840483</v>
      </c>
      <c r="BV5" s="34">
        <v>0</v>
      </c>
      <c r="BW5" s="29">
        <v>1.03</v>
      </c>
      <c r="BX5" s="17">
        <f t="shared" si="15"/>
        <v>139.42878947145698</v>
      </c>
      <c r="BY5" s="17">
        <f t="shared" si="16"/>
        <v>155</v>
      </c>
      <c r="BZ5">
        <f t="shared" si="17"/>
        <v>239001.76713356862</v>
      </c>
      <c r="CA5" s="1">
        <f t="shared" si="18"/>
        <v>1540</v>
      </c>
    </row>
    <row r="6" spans="1:79" x14ac:dyDescent="0.25">
      <c r="L6" s="3"/>
      <c r="M6" s="3"/>
      <c r="N6" s="3"/>
      <c r="O6" s="3"/>
      <c r="P6" s="3"/>
      <c r="Q6" s="22"/>
      <c r="R6" s="22"/>
      <c r="S6" s="2"/>
      <c r="T6" s="2"/>
      <c r="W6" s="2"/>
      <c r="AE6" s="14" t="s">
        <v>66</v>
      </c>
      <c r="AF6" s="14" t="s">
        <v>66</v>
      </c>
      <c r="AG6" s="15">
        <v>4</v>
      </c>
      <c r="AH6" s="16">
        <f t="shared" si="1"/>
        <v>19600</v>
      </c>
      <c r="AI6" s="16">
        <f t="shared" si="2"/>
        <v>16500</v>
      </c>
      <c r="AJ6" s="16">
        <f t="shared" si="3"/>
        <v>49500</v>
      </c>
      <c r="AK6" s="16">
        <v>0.62</v>
      </c>
      <c r="AL6" s="16">
        <v>1</v>
      </c>
      <c r="AM6" s="18">
        <v>1E-4</v>
      </c>
      <c r="AN6" s="16">
        <f t="shared" si="4"/>
        <v>194000</v>
      </c>
      <c r="AO6" s="16">
        <f t="shared" si="5"/>
        <v>31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0.25</v>
      </c>
      <c r="AX6" s="15">
        <v>20</v>
      </c>
      <c r="AY6" s="15">
        <f t="shared" si="6"/>
        <v>1.3</v>
      </c>
      <c r="AZ6" s="15">
        <f t="shared" si="7"/>
        <v>7.2</v>
      </c>
      <c r="BA6" s="15" t="s">
        <v>67</v>
      </c>
      <c r="BB6" s="33">
        <v>2</v>
      </c>
      <c r="BC6" s="15">
        <f t="shared" si="8"/>
        <v>1440</v>
      </c>
      <c r="BD6" s="15">
        <f t="shared" si="9"/>
        <v>1440</v>
      </c>
      <c r="BE6" s="15">
        <v>14.7</v>
      </c>
      <c r="BF6" s="15">
        <v>16.2</v>
      </c>
      <c r="BG6" s="15">
        <v>15.5</v>
      </c>
      <c r="BH6" s="15">
        <f t="shared" si="10"/>
        <v>194</v>
      </c>
      <c r="BI6" s="15">
        <v>0</v>
      </c>
      <c r="BJ6" s="15">
        <v>0</v>
      </c>
      <c r="BK6" s="15">
        <v>0.6</v>
      </c>
      <c r="BL6" s="15" t="s">
        <v>68</v>
      </c>
      <c r="BM6" s="15">
        <v>0.9</v>
      </c>
      <c r="BN6" s="17">
        <v>80</v>
      </c>
      <c r="BO6" s="17" t="s">
        <v>92</v>
      </c>
      <c r="BP6" t="s">
        <v>91</v>
      </c>
      <c r="BQ6" s="17">
        <f t="shared" si="11"/>
        <v>20</v>
      </c>
      <c r="BR6" s="17">
        <f t="shared" si="12"/>
        <v>18</v>
      </c>
      <c r="BS6" s="17">
        <f t="shared" si="0"/>
        <v>180</v>
      </c>
      <c r="BT6" s="35">
        <f t="shared" si="13"/>
        <v>234</v>
      </c>
      <c r="BU6" s="17">
        <f t="shared" si="14"/>
        <v>169.72478007257303</v>
      </c>
      <c r="BV6" s="34">
        <v>0</v>
      </c>
      <c r="BW6" s="29">
        <v>1.03</v>
      </c>
      <c r="BX6" s="17">
        <f t="shared" si="15"/>
        <v>174.81652347475023</v>
      </c>
      <c r="BY6" s="17">
        <f t="shared" si="16"/>
        <v>194</v>
      </c>
      <c r="BZ6">
        <f t="shared" si="17"/>
        <v>279299.83754562424</v>
      </c>
      <c r="CA6" s="1">
        <f t="shared" si="18"/>
        <v>1440</v>
      </c>
    </row>
    <row r="7" spans="1:79" x14ac:dyDescent="0.25">
      <c r="L7" s="3"/>
      <c r="M7" s="3"/>
      <c r="N7" s="3"/>
      <c r="O7" s="3"/>
      <c r="P7" s="3"/>
      <c r="Q7" s="22"/>
      <c r="R7" s="22"/>
      <c r="S7" s="2"/>
      <c r="T7" s="2"/>
      <c r="W7" s="2"/>
      <c r="AE7" s="14" t="s">
        <v>66</v>
      </c>
      <c r="AF7" s="14" t="s">
        <v>66</v>
      </c>
      <c r="AG7" s="15">
        <v>4</v>
      </c>
      <c r="AH7" s="16">
        <f t="shared" si="1"/>
        <v>19600</v>
      </c>
      <c r="AI7" s="16">
        <f t="shared" si="2"/>
        <v>16500</v>
      </c>
      <c r="AJ7" s="16">
        <f t="shared" si="3"/>
        <v>49500</v>
      </c>
      <c r="AK7" s="16">
        <v>0.62</v>
      </c>
      <c r="AL7" s="16">
        <v>1</v>
      </c>
      <c r="AM7" s="18">
        <v>1E-4</v>
      </c>
      <c r="AN7" s="16">
        <f t="shared" si="4"/>
        <v>194000</v>
      </c>
      <c r="AO7" s="16">
        <f t="shared" si="5"/>
        <v>31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0.25</v>
      </c>
      <c r="AX7" s="15">
        <v>20</v>
      </c>
      <c r="AY7" s="15">
        <f t="shared" si="6"/>
        <v>1.3</v>
      </c>
      <c r="AZ7" s="15">
        <f t="shared" si="7"/>
        <v>7.2</v>
      </c>
      <c r="BA7" s="15" t="s">
        <v>67</v>
      </c>
      <c r="BB7" s="33">
        <v>2</v>
      </c>
      <c r="BC7" s="15">
        <f t="shared" si="8"/>
        <v>1360</v>
      </c>
      <c r="BD7" s="15">
        <f t="shared" si="9"/>
        <v>1360</v>
      </c>
      <c r="BE7" s="15">
        <v>14.7</v>
      </c>
      <c r="BF7" s="15">
        <v>16.2</v>
      </c>
      <c r="BG7" s="15">
        <v>15.5</v>
      </c>
      <c r="BH7" s="15">
        <f t="shared" si="10"/>
        <v>233</v>
      </c>
      <c r="BI7" s="15">
        <v>0</v>
      </c>
      <c r="BJ7" s="15">
        <v>0</v>
      </c>
      <c r="BK7" s="15">
        <v>0.6</v>
      </c>
      <c r="BL7" s="15" t="s">
        <v>68</v>
      </c>
      <c r="BM7" s="15">
        <v>0.9</v>
      </c>
      <c r="BN7" s="17">
        <v>80</v>
      </c>
      <c r="BO7" s="17" t="s">
        <v>92</v>
      </c>
      <c r="BP7" t="s">
        <v>91</v>
      </c>
      <c r="BQ7" s="17">
        <f t="shared" si="11"/>
        <v>24</v>
      </c>
      <c r="BR7" s="17">
        <f t="shared" si="12"/>
        <v>22</v>
      </c>
      <c r="BS7" s="17">
        <f t="shared" si="0"/>
        <v>220</v>
      </c>
      <c r="BT7" s="35">
        <f t="shared" si="13"/>
        <v>286</v>
      </c>
      <c r="BU7" s="17">
        <f t="shared" si="14"/>
        <v>203.32014593038656</v>
      </c>
      <c r="BV7" s="34">
        <v>0</v>
      </c>
      <c r="BW7" s="29">
        <v>1.03</v>
      </c>
      <c r="BX7" s="17">
        <f t="shared" si="15"/>
        <v>209.41975030829815</v>
      </c>
      <c r="BY7" s="17">
        <f t="shared" si="16"/>
        <v>233</v>
      </c>
      <c r="BZ7">
        <f t="shared" si="17"/>
        <v>316303.35032350977</v>
      </c>
      <c r="CA7" s="1">
        <f t="shared" si="18"/>
        <v>1360</v>
      </c>
    </row>
    <row r="8" spans="1:79" x14ac:dyDescent="0.25">
      <c r="L8" s="3"/>
      <c r="M8" s="3"/>
      <c r="N8" s="3"/>
      <c r="O8" s="3"/>
      <c r="P8" s="3"/>
      <c r="Q8" s="22"/>
      <c r="R8" s="22"/>
      <c r="S8" s="2"/>
      <c r="T8" s="2"/>
      <c r="W8" s="2"/>
      <c r="AE8" s="14" t="s">
        <v>66</v>
      </c>
      <c r="AF8" s="14" t="s">
        <v>66</v>
      </c>
      <c r="AG8" s="15">
        <v>4</v>
      </c>
      <c r="AH8" s="16">
        <f t="shared" si="1"/>
        <v>19600</v>
      </c>
      <c r="AI8" s="16">
        <f t="shared" si="2"/>
        <v>16500</v>
      </c>
      <c r="AJ8" s="16">
        <f t="shared" si="3"/>
        <v>49500</v>
      </c>
      <c r="AK8" s="16">
        <v>0.62</v>
      </c>
      <c r="AL8" s="16">
        <v>1</v>
      </c>
      <c r="AM8" s="18">
        <v>1E-4</v>
      </c>
      <c r="AN8" s="16">
        <f t="shared" si="4"/>
        <v>194000</v>
      </c>
      <c r="AO8" s="16">
        <f t="shared" si="5"/>
        <v>31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0.25</v>
      </c>
      <c r="AX8" s="15">
        <v>20</v>
      </c>
      <c r="AY8" s="15">
        <f t="shared" si="6"/>
        <v>1.3</v>
      </c>
      <c r="AZ8" s="15">
        <f t="shared" si="7"/>
        <v>7.2</v>
      </c>
      <c r="BA8" s="15" t="s">
        <v>67</v>
      </c>
      <c r="BB8" s="33">
        <v>2</v>
      </c>
      <c r="BC8" s="15">
        <f t="shared" si="8"/>
        <v>1300</v>
      </c>
      <c r="BD8" s="15">
        <f t="shared" si="9"/>
        <v>1300</v>
      </c>
      <c r="BE8" s="15">
        <v>14.7</v>
      </c>
      <c r="BF8" s="15">
        <v>16.2</v>
      </c>
      <c r="BG8" s="15">
        <v>15.5</v>
      </c>
      <c r="BH8" s="15">
        <f t="shared" si="10"/>
        <v>270</v>
      </c>
      <c r="BI8" s="15">
        <v>0</v>
      </c>
      <c r="BJ8" s="15">
        <v>0</v>
      </c>
      <c r="BK8" s="15">
        <v>0.6</v>
      </c>
      <c r="BL8" s="15" t="s">
        <v>68</v>
      </c>
      <c r="BM8" s="15">
        <v>0.9</v>
      </c>
      <c r="BN8" s="17">
        <v>80</v>
      </c>
      <c r="BO8" s="17" t="s">
        <v>92</v>
      </c>
      <c r="BP8" t="s">
        <v>91</v>
      </c>
      <c r="BQ8" s="17">
        <f t="shared" si="11"/>
        <v>28</v>
      </c>
      <c r="BR8" s="17">
        <f t="shared" si="12"/>
        <v>26</v>
      </c>
      <c r="BS8" s="17">
        <f t="shared" si="0"/>
        <v>260</v>
      </c>
      <c r="BT8" s="35">
        <f t="shared" si="13"/>
        <v>338</v>
      </c>
      <c r="BU8" s="17">
        <f t="shared" si="14"/>
        <v>236.30668793283914</v>
      </c>
      <c r="BV8" s="34">
        <v>0</v>
      </c>
      <c r="BW8" s="29">
        <v>1.03</v>
      </c>
      <c r="BX8" s="17">
        <f t="shared" si="15"/>
        <v>243.39588857082433</v>
      </c>
      <c r="BY8" s="17">
        <f t="shared" si="16"/>
        <v>270</v>
      </c>
      <c r="BZ8">
        <f t="shared" si="17"/>
        <v>350820.69587485981</v>
      </c>
      <c r="CA8" s="1">
        <f t="shared" si="18"/>
        <v>1300</v>
      </c>
    </row>
    <row r="9" spans="1:79" x14ac:dyDescent="0.25">
      <c r="L9" s="3"/>
      <c r="M9" s="3"/>
      <c r="N9" s="3"/>
      <c r="O9" s="3"/>
      <c r="P9" s="3"/>
      <c r="Q9" s="22"/>
      <c r="R9" s="22"/>
      <c r="S9" s="2"/>
      <c r="T9" s="2"/>
      <c r="W9" s="2"/>
      <c r="AE9" s="14" t="s">
        <v>66</v>
      </c>
      <c r="AF9" s="14" t="s">
        <v>66</v>
      </c>
      <c r="AG9" s="15">
        <v>4</v>
      </c>
      <c r="AH9" s="16">
        <f t="shared" si="1"/>
        <v>19600</v>
      </c>
      <c r="AI9" s="16">
        <f t="shared" si="2"/>
        <v>16500</v>
      </c>
      <c r="AJ9" s="16">
        <f t="shared" si="3"/>
        <v>49500</v>
      </c>
      <c r="AK9" s="16">
        <v>0.62</v>
      </c>
      <c r="AL9" s="16">
        <v>1</v>
      </c>
      <c r="AM9" s="18">
        <v>1E-4</v>
      </c>
      <c r="AN9" s="16">
        <f t="shared" si="4"/>
        <v>194000</v>
      </c>
      <c r="AO9" s="16">
        <f t="shared" si="5"/>
        <v>31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0.25</v>
      </c>
      <c r="AX9" s="15">
        <v>20</v>
      </c>
      <c r="AY9" s="15">
        <f t="shared" si="6"/>
        <v>1.3</v>
      </c>
      <c r="AZ9" s="15">
        <f t="shared" si="7"/>
        <v>7.2</v>
      </c>
      <c r="BA9" s="15" t="s">
        <v>67</v>
      </c>
      <c r="BB9" s="33">
        <v>2</v>
      </c>
      <c r="BC9" s="15">
        <f t="shared" si="8"/>
        <v>1240</v>
      </c>
      <c r="BD9" s="15">
        <f t="shared" si="9"/>
        <v>1240</v>
      </c>
      <c r="BE9" s="15">
        <v>14.7</v>
      </c>
      <c r="BF9" s="15">
        <v>16.2</v>
      </c>
      <c r="BG9" s="15">
        <v>15.5</v>
      </c>
      <c r="BH9" s="15">
        <f t="shared" si="10"/>
        <v>308</v>
      </c>
      <c r="BI9" s="15">
        <v>0</v>
      </c>
      <c r="BJ9" s="15">
        <v>0</v>
      </c>
      <c r="BK9" s="15">
        <v>0.6</v>
      </c>
      <c r="BL9" s="15" t="s">
        <v>68</v>
      </c>
      <c r="BM9" s="15">
        <v>0.9</v>
      </c>
      <c r="BN9" s="17">
        <v>80</v>
      </c>
      <c r="BO9" s="17" t="s">
        <v>92</v>
      </c>
      <c r="BP9" t="s">
        <v>91</v>
      </c>
      <c r="BQ9" s="17">
        <f t="shared" si="11"/>
        <v>32</v>
      </c>
      <c r="BR9" s="17">
        <f t="shared" si="12"/>
        <v>30</v>
      </c>
      <c r="BS9" s="17">
        <f t="shared" si="0"/>
        <v>300</v>
      </c>
      <c r="BT9" s="35">
        <f t="shared" si="13"/>
        <v>390</v>
      </c>
      <c r="BU9" s="17">
        <f t="shared" si="14"/>
        <v>268.78753795222872</v>
      </c>
      <c r="BV9" s="34">
        <v>0</v>
      </c>
      <c r="BW9" s="29">
        <v>1.03</v>
      </c>
      <c r="BX9" s="17">
        <f t="shared" si="15"/>
        <v>276.85116409079558</v>
      </c>
      <c r="BY9" s="17">
        <f t="shared" si="16"/>
        <v>308</v>
      </c>
      <c r="BZ9">
        <f t="shared" si="17"/>
        <v>383368.92570247594</v>
      </c>
      <c r="CA9" s="1">
        <f t="shared" si="18"/>
        <v>1240</v>
      </c>
    </row>
    <row r="10" spans="1:79" x14ac:dyDescent="0.25">
      <c r="L10" s="3"/>
      <c r="M10" s="3"/>
      <c r="N10" s="3"/>
      <c r="O10" s="3"/>
      <c r="P10" s="3"/>
      <c r="Q10" s="24"/>
      <c r="R10" s="24"/>
      <c r="S10" s="2"/>
      <c r="T10" s="2"/>
      <c r="W10" s="2"/>
      <c r="AE10" s="14" t="s">
        <v>66</v>
      </c>
      <c r="AF10" s="14" t="s">
        <v>66</v>
      </c>
      <c r="AG10" s="15">
        <v>4</v>
      </c>
      <c r="AH10" s="16">
        <f t="shared" si="1"/>
        <v>19600</v>
      </c>
      <c r="AI10" s="16">
        <f t="shared" si="2"/>
        <v>16500</v>
      </c>
      <c r="AJ10" s="16">
        <f t="shared" si="3"/>
        <v>49500</v>
      </c>
      <c r="AK10" s="16">
        <v>0.62</v>
      </c>
      <c r="AL10" s="16">
        <v>1</v>
      </c>
      <c r="AM10" s="18">
        <v>1E-4</v>
      </c>
      <c r="AN10" s="16">
        <f t="shared" si="4"/>
        <v>194000</v>
      </c>
      <c r="AO10" s="16">
        <f t="shared" si="5"/>
        <v>31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0.25</v>
      </c>
      <c r="AX10" s="15">
        <v>20</v>
      </c>
      <c r="AY10" s="15">
        <f t="shared" si="6"/>
        <v>1.3</v>
      </c>
      <c r="AZ10" s="15">
        <f t="shared" si="7"/>
        <v>7.2</v>
      </c>
      <c r="BA10" s="15" t="s">
        <v>67</v>
      </c>
      <c r="BB10" s="33">
        <v>2</v>
      </c>
      <c r="BC10" s="15">
        <f t="shared" si="8"/>
        <v>1200</v>
      </c>
      <c r="BD10" s="15">
        <f t="shared" si="9"/>
        <v>1200</v>
      </c>
      <c r="BE10" s="15">
        <v>14.7</v>
      </c>
      <c r="BF10" s="15">
        <v>16.2</v>
      </c>
      <c r="BG10" s="15">
        <v>15.5</v>
      </c>
      <c r="BH10" s="15">
        <f t="shared" si="10"/>
        <v>344</v>
      </c>
      <c r="BI10" s="15">
        <v>0</v>
      </c>
      <c r="BJ10" s="15">
        <v>0</v>
      </c>
      <c r="BK10" s="15">
        <v>0.6</v>
      </c>
      <c r="BL10" s="15" t="s">
        <v>68</v>
      </c>
      <c r="BM10" s="15">
        <v>0.9</v>
      </c>
      <c r="BN10" s="17">
        <v>80</v>
      </c>
      <c r="BO10" s="17" t="s">
        <v>92</v>
      </c>
      <c r="BP10" t="s">
        <v>91</v>
      </c>
      <c r="BQ10" s="17">
        <f t="shared" si="11"/>
        <v>36</v>
      </c>
      <c r="BR10" s="17">
        <f t="shared" si="12"/>
        <v>34</v>
      </c>
      <c r="BS10" s="17">
        <f t="shared" si="0"/>
        <v>340</v>
      </c>
      <c r="BT10" s="35">
        <f t="shared" si="13"/>
        <v>442</v>
      </c>
      <c r="BU10" s="17">
        <f t="shared" si="14"/>
        <v>300.83684495397364</v>
      </c>
      <c r="BV10" s="34">
        <v>0</v>
      </c>
      <c r="BW10" s="29">
        <v>1.03</v>
      </c>
      <c r="BX10" s="17">
        <f t="shared" si="15"/>
        <v>309.86195030259285</v>
      </c>
      <c r="BY10" s="17">
        <f t="shared" si="16"/>
        <v>344</v>
      </c>
      <c r="BZ10">
        <f t="shared" si="17"/>
        <v>414303.55370898987</v>
      </c>
      <c r="CA10" s="1">
        <f t="shared" si="18"/>
        <v>1200</v>
      </c>
    </row>
    <row r="11" spans="1:79" x14ac:dyDescent="0.25">
      <c r="L11" s="3"/>
      <c r="M11" s="3"/>
      <c r="N11" s="3"/>
      <c r="O11" s="3"/>
      <c r="P11" s="3"/>
      <c r="Q11" s="24"/>
      <c r="R11" s="24"/>
      <c r="S11" s="2"/>
      <c r="T11" s="2"/>
      <c r="U11" s="2"/>
      <c r="V11" s="2"/>
      <c r="W11" s="2"/>
      <c r="AE11" s="14" t="s">
        <v>66</v>
      </c>
      <c r="AF11" s="14" t="s">
        <v>66</v>
      </c>
      <c r="AG11" s="15">
        <v>4</v>
      </c>
      <c r="AH11" s="16">
        <f t="shared" si="1"/>
        <v>19600</v>
      </c>
      <c r="AI11" s="16">
        <f t="shared" si="2"/>
        <v>16500</v>
      </c>
      <c r="AJ11" s="16">
        <f t="shared" si="3"/>
        <v>49500</v>
      </c>
      <c r="AK11" s="16">
        <v>0.62</v>
      </c>
      <c r="AL11" s="16">
        <v>1</v>
      </c>
      <c r="AM11" s="18">
        <v>1E-4</v>
      </c>
      <c r="AN11" s="16">
        <f t="shared" si="4"/>
        <v>194000</v>
      </c>
      <c r="AO11" s="16">
        <f t="shared" si="5"/>
        <v>31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0.25</v>
      </c>
      <c r="AX11" s="15">
        <v>20</v>
      </c>
      <c r="AY11" s="15">
        <f t="shared" si="6"/>
        <v>1.3</v>
      </c>
      <c r="AZ11" s="15">
        <f t="shared" si="7"/>
        <v>7.2</v>
      </c>
      <c r="BA11" s="15" t="s">
        <v>67</v>
      </c>
      <c r="BB11" s="33">
        <v>2</v>
      </c>
      <c r="BC11" s="15">
        <f t="shared" si="8"/>
        <v>1170</v>
      </c>
      <c r="BD11" s="15">
        <f t="shared" si="9"/>
        <v>1170</v>
      </c>
      <c r="BE11" s="15">
        <v>14.7</v>
      </c>
      <c r="BF11" s="15">
        <v>16.2</v>
      </c>
      <c r="BG11" s="15">
        <v>15.5</v>
      </c>
      <c r="BH11" s="15">
        <f t="shared" si="10"/>
        <v>381</v>
      </c>
      <c r="BI11" s="15">
        <v>0</v>
      </c>
      <c r="BJ11" s="15">
        <v>0</v>
      </c>
      <c r="BK11" s="15">
        <v>0.6</v>
      </c>
      <c r="BL11" s="15" t="s">
        <v>68</v>
      </c>
      <c r="BM11" s="15">
        <v>0.9</v>
      </c>
      <c r="BN11" s="17">
        <v>80</v>
      </c>
      <c r="BO11" s="17" t="s">
        <v>92</v>
      </c>
      <c r="BP11" t="s">
        <v>91</v>
      </c>
      <c r="BQ11" s="17">
        <f t="shared" si="11"/>
        <v>40</v>
      </c>
      <c r="BR11" s="17">
        <f t="shared" si="12"/>
        <v>38</v>
      </c>
      <c r="BS11" s="17">
        <f t="shared" si="0"/>
        <v>380</v>
      </c>
      <c r="BT11" s="35">
        <f t="shared" si="13"/>
        <v>494</v>
      </c>
      <c r="BU11" s="17">
        <f t="shared" si="14"/>
        <v>332.5104027415324</v>
      </c>
      <c r="BV11" s="34">
        <v>0</v>
      </c>
      <c r="BW11" s="29">
        <v>1.03</v>
      </c>
      <c r="BX11" s="17">
        <f t="shared" si="15"/>
        <v>342.48571482377838</v>
      </c>
      <c r="BY11" s="17">
        <f t="shared" si="16"/>
        <v>381</v>
      </c>
      <c r="BZ11">
        <f t="shared" si="17"/>
        <v>443882.02623027511</v>
      </c>
      <c r="CA11" s="1">
        <f t="shared" si="18"/>
        <v>1170</v>
      </c>
    </row>
    <row r="12" spans="1:79" x14ac:dyDescent="0.25">
      <c r="L12" s="3"/>
      <c r="M12" s="3"/>
      <c r="N12" s="3"/>
      <c r="O12" s="3"/>
      <c r="P12" s="3"/>
      <c r="Q12" s="24"/>
      <c r="R12" s="24"/>
      <c r="S12" s="2"/>
      <c r="W12" s="2"/>
      <c r="AE12" s="14" t="s">
        <v>66</v>
      </c>
      <c r="AF12" s="14" t="s">
        <v>66</v>
      </c>
      <c r="AG12" s="15">
        <v>4</v>
      </c>
      <c r="AH12" s="16">
        <f t="shared" si="1"/>
        <v>19600</v>
      </c>
      <c r="AI12" s="16">
        <f t="shared" si="2"/>
        <v>16500</v>
      </c>
      <c r="AJ12" s="16">
        <f t="shared" si="3"/>
        <v>49500</v>
      </c>
      <c r="AK12" s="16">
        <v>0.62</v>
      </c>
      <c r="AL12" s="16">
        <v>1</v>
      </c>
      <c r="AM12" s="18">
        <v>1E-4</v>
      </c>
      <c r="AN12" s="16">
        <f t="shared" si="4"/>
        <v>194000</v>
      </c>
      <c r="AO12" s="16">
        <f t="shared" si="5"/>
        <v>31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0.25</v>
      </c>
      <c r="AX12" s="15">
        <v>20</v>
      </c>
      <c r="AY12" s="15">
        <f t="shared" si="6"/>
        <v>1.3</v>
      </c>
      <c r="AZ12" s="15">
        <f t="shared" si="7"/>
        <v>7.2</v>
      </c>
      <c r="BA12" s="15" t="s">
        <v>67</v>
      </c>
      <c r="BB12" s="33">
        <v>2</v>
      </c>
      <c r="BC12" s="15">
        <f t="shared" si="8"/>
        <v>1140</v>
      </c>
      <c r="BD12" s="15">
        <f t="shared" si="9"/>
        <v>1140</v>
      </c>
      <c r="BE12" s="15">
        <v>14.7</v>
      </c>
      <c r="BF12" s="15">
        <v>16.2</v>
      </c>
      <c r="BG12" s="15">
        <v>15.5</v>
      </c>
      <c r="BH12" s="15">
        <f t="shared" si="10"/>
        <v>416</v>
      </c>
      <c r="BI12" s="15">
        <v>0</v>
      </c>
      <c r="BJ12" s="15">
        <v>0</v>
      </c>
      <c r="BK12" s="15">
        <v>0.6</v>
      </c>
      <c r="BL12" s="15" t="s">
        <v>68</v>
      </c>
      <c r="BM12" s="15">
        <v>0.9</v>
      </c>
      <c r="BN12" s="17">
        <v>80</v>
      </c>
      <c r="BO12" s="17" t="s">
        <v>92</v>
      </c>
      <c r="BP12" t="s">
        <v>91</v>
      </c>
      <c r="BQ12" s="17">
        <f t="shared" si="11"/>
        <v>44</v>
      </c>
      <c r="BR12" s="17">
        <f t="shared" si="12"/>
        <v>42</v>
      </c>
      <c r="BS12" s="17">
        <f t="shared" si="0"/>
        <v>420</v>
      </c>
      <c r="BT12" s="35">
        <f t="shared" si="13"/>
        <v>546</v>
      </c>
      <c r="BU12" s="17">
        <f t="shared" si="14"/>
        <v>363.85166059895676</v>
      </c>
      <c r="BV12" s="34">
        <v>0</v>
      </c>
      <c r="BW12" s="29">
        <v>1.03</v>
      </c>
      <c r="BX12" s="17">
        <f t="shared" si="15"/>
        <v>374.76721041692548</v>
      </c>
      <c r="BY12" s="17">
        <f t="shared" si="16"/>
        <v>416</v>
      </c>
      <c r="BZ12">
        <f t="shared" si="17"/>
        <v>472298.19952056464</v>
      </c>
      <c r="CA12" s="1">
        <f t="shared" si="18"/>
        <v>1140</v>
      </c>
    </row>
    <row r="13" spans="1:79" x14ac:dyDescent="0.25">
      <c r="L13" s="3"/>
      <c r="M13" s="3"/>
      <c r="N13" s="3"/>
      <c r="O13" s="3"/>
      <c r="P13" s="3"/>
      <c r="Q13" s="24"/>
      <c r="R13" s="24"/>
      <c r="S13" s="2"/>
      <c r="T13" s="2"/>
      <c r="AE13" s="14" t="s">
        <v>66</v>
      </c>
      <c r="AF13" s="14" t="s">
        <v>66</v>
      </c>
      <c r="AG13" s="15">
        <v>4</v>
      </c>
      <c r="AH13" s="16">
        <f t="shared" si="1"/>
        <v>19600</v>
      </c>
      <c r="AI13" s="16">
        <f t="shared" si="2"/>
        <v>16500</v>
      </c>
      <c r="AJ13" s="16">
        <f t="shared" si="3"/>
        <v>49500</v>
      </c>
      <c r="AK13" s="16">
        <v>0.62</v>
      </c>
      <c r="AL13" s="16">
        <v>1</v>
      </c>
      <c r="AM13" s="18">
        <v>1E-4</v>
      </c>
      <c r="AN13" s="16">
        <f t="shared" si="4"/>
        <v>194000</v>
      </c>
      <c r="AO13" s="16">
        <f t="shared" si="5"/>
        <v>31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0.25</v>
      </c>
      <c r="AX13" s="15">
        <v>20</v>
      </c>
      <c r="AY13" s="15">
        <f t="shared" si="6"/>
        <v>1.3</v>
      </c>
      <c r="AZ13" s="15">
        <f t="shared" si="7"/>
        <v>7.2</v>
      </c>
      <c r="BA13" s="15" t="s">
        <v>67</v>
      </c>
      <c r="BB13" s="33">
        <v>2</v>
      </c>
      <c r="BC13" s="15">
        <f t="shared" si="8"/>
        <v>1110</v>
      </c>
      <c r="BD13" s="15">
        <f t="shared" si="9"/>
        <v>1110</v>
      </c>
      <c r="BE13" s="15">
        <v>14.7</v>
      </c>
      <c r="BF13" s="15">
        <v>16.2</v>
      </c>
      <c r="BG13" s="15">
        <v>15.5</v>
      </c>
      <c r="BH13" s="15">
        <f t="shared" si="10"/>
        <v>452</v>
      </c>
      <c r="BI13" s="15">
        <v>0</v>
      </c>
      <c r="BJ13" s="15">
        <v>0</v>
      </c>
      <c r="BK13" s="15">
        <v>0.6</v>
      </c>
      <c r="BL13" s="15" t="s">
        <v>68</v>
      </c>
      <c r="BM13" s="15">
        <v>0.9</v>
      </c>
      <c r="BN13" s="17">
        <v>80</v>
      </c>
      <c r="BO13" s="17" t="s">
        <v>92</v>
      </c>
      <c r="BP13" t="s">
        <v>91</v>
      </c>
      <c r="BQ13" s="17">
        <f t="shared" si="11"/>
        <v>48</v>
      </c>
      <c r="BR13" s="17">
        <f t="shared" si="12"/>
        <v>46</v>
      </c>
      <c r="BS13" s="17">
        <f t="shared" si="0"/>
        <v>460</v>
      </c>
      <c r="BT13" s="35">
        <f t="shared" si="13"/>
        <v>598</v>
      </c>
      <c r="BU13" s="17">
        <f t="shared" si="14"/>
        <v>394.89537608019469</v>
      </c>
      <c r="BV13" s="34">
        <v>0</v>
      </c>
      <c r="BW13" s="29">
        <v>1.03</v>
      </c>
      <c r="BX13" s="17">
        <f t="shared" si="15"/>
        <v>406.74223736260052</v>
      </c>
      <c r="BY13" s="17">
        <f t="shared" si="16"/>
        <v>452</v>
      </c>
      <c r="BZ13">
        <f t="shared" si="17"/>
        <v>499702.57290200941</v>
      </c>
      <c r="CA13" s="1">
        <f t="shared" si="18"/>
        <v>1110</v>
      </c>
    </row>
    <row r="14" spans="1:79" x14ac:dyDescent="0.25">
      <c r="L14" s="3"/>
      <c r="M14" s="3"/>
      <c r="N14" s="3"/>
      <c r="O14" s="3"/>
      <c r="P14" s="3"/>
      <c r="Q14" s="22"/>
      <c r="R14" s="22"/>
      <c r="T14" s="23"/>
      <c r="U14" s="23"/>
      <c r="V14" s="23"/>
      <c r="AE14" s="14" t="s">
        <v>66</v>
      </c>
      <c r="AF14" s="14" t="s">
        <v>66</v>
      </c>
      <c r="AG14" s="15">
        <v>4</v>
      </c>
      <c r="AH14" s="16">
        <f t="shared" si="1"/>
        <v>19600</v>
      </c>
      <c r="AI14" s="16">
        <f t="shared" si="2"/>
        <v>16500</v>
      </c>
      <c r="AJ14" s="16">
        <f t="shared" si="3"/>
        <v>49500</v>
      </c>
      <c r="AK14" s="16">
        <v>0.62</v>
      </c>
      <c r="AL14" s="16">
        <v>1</v>
      </c>
      <c r="AM14" s="18">
        <v>1E-4</v>
      </c>
      <c r="AN14" s="16">
        <f t="shared" si="4"/>
        <v>194000</v>
      </c>
      <c r="AO14" s="16">
        <f t="shared" si="5"/>
        <v>31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0.25</v>
      </c>
      <c r="AX14" s="15">
        <v>20</v>
      </c>
      <c r="AY14" s="15">
        <f t="shared" si="6"/>
        <v>1.3</v>
      </c>
      <c r="AZ14" s="15">
        <f t="shared" si="7"/>
        <v>7.2</v>
      </c>
      <c r="BA14" s="15" t="s">
        <v>67</v>
      </c>
      <c r="BB14" s="33">
        <v>2</v>
      </c>
      <c r="BC14" s="15">
        <f t="shared" si="8"/>
        <v>1080</v>
      </c>
      <c r="BD14" s="15">
        <f t="shared" si="9"/>
        <v>1080</v>
      </c>
      <c r="BE14" s="15">
        <v>14.7</v>
      </c>
      <c r="BF14" s="15">
        <v>16.2</v>
      </c>
      <c r="BG14" s="15">
        <v>15.5</v>
      </c>
      <c r="BH14" s="15">
        <f t="shared" si="10"/>
        <v>487</v>
      </c>
      <c r="BI14" s="15">
        <v>0</v>
      </c>
      <c r="BJ14" s="15">
        <v>0</v>
      </c>
      <c r="BK14" s="15">
        <v>0.6</v>
      </c>
      <c r="BL14" s="15" t="s">
        <v>68</v>
      </c>
      <c r="BM14" s="15">
        <v>0.9</v>
      </c>
      <c r="BN14" s="17">
        <v>80</v>
      </c>
      <c r="BO14" s="17" t="s">
        <v>92</v>
      </c>
      <c r="BP14" t="s">
        <v>91</v>
      </c>
      <c r="BQ14" s="17">
        <f t="shared" si="11"/>
        <v>52</v>
      </c>
      <c r="BR14" s="17">
        <f t="shared" si="12"/>
        <v>50</v>
      </c>
      <c r="BS14" s="17">
        <f t="shared" si="0"/>
        <v>500</v>
      </c>
      <c r="BT14" s="35">
        <f t="shared" si="13"/>
        <v>650</v>
      </c>
      <c r="BU14" s="17">
        <f t="shared" si="14"/>
        <v>425.66996126039231</v>
      </c>
      <c r="BV14" s="34">
        <v>0</v>
      </c>
      <c r="BW14" s="29">
        <v>1.03</v>
      </c>
      <c r="BX14" s="17">
        <f t="shared" si="15"/>
        <v>438.44006009820407</v>
      </c>
      <c r="BY14" s="17">
        <f t="shared" si="16"/>
        <v>487</v>
      </c>
      <c r="BZ14">
        <f t="shared" si="17"/>
        <v>526214.88965335453</v>
      </c>
      <c r="CA14" s="1">
        <f t="shared" si="18"/>
        <v>1080</v>
      </c>
    </row>
    <row r="15" spans="1:79" x14ac:dyDescent="0.25">
      <c r="L15" s="3"/>
      <c r="M15" s="3"/>
      <c r="N15" s="3"/>
      <c r="O15" s="3"/>
      <c r="P15" s="3"/>
      <c r="Q15" s="25"/>
      <c r="R15" s="24"/>
      <c r="T15" s="23"/>
      <c r="U15" s="23"/>
      <c r="V15" s="23"/>
      <c r="AE15" s="14" t="s">
        <v>66</v>
      </c>
      <c r="AF15" s="14" t="s">
        <v>66</v>
      </c>
      <c r="AG15" s="15">
        <v>4</v>
      </c>
      <c r="AH15" s="16">
        <f t="shared" si="1"/>
        <v>19600</v>
      </c>
      <c r="AI15" s="16">
        <f t="shared" si="2"/>
        <v>16500</v>
      </c>
      <c r="AJ15" s="16">
        <f t="shared" si="3"/>
        <v>49500</v>
      </c>
      <c r="AK15" s="16">
        <v>0.62</v>
      </c>
      <c r="AL15" s="16">
        <v>1</v>
      </c>
      <c r="AM15" s="18">
        <v>1E-4</v>
      </c>
      <c r="AN15" s="16">
        <f t="shared" si="4"/>
        <v>194000</v>
      </c>
      <c r="AO15" s="16">
        <f t="shared" si="5"/>
        <v>31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0.25</v>
      </c>
      <c r="AX15" s="15">
        <v>20</v>
      </c>
      <c r="AY15" s="15">
        <f t="shared" si="6"/>
        <v>1.3</v>
      </c>
      <c r="AZ15" s="15">
        <f t="shared" si="7"/>
        <v>7.2</v>
      </c>
      <c r="BA15" s="15" t="s">
        <v>67</v>
      </c>
      <c r="BB15" s="33">
        <v>2</v>
      </c>
      <c r="BC15" s="15">
        <f t="shared" si="8"/>
        <v>1060</v>
      </c>
      <c r="BD15" s="15">
        <f t="shared" si="9"/>
        <v>1060</v>
      </c>
      <c r="BE15" s="15">
        <v>14.7</v>
      </c>
      <c r="BF15" s="15">
        <v>16.2</v>
      </c>
      <c r="BG15" s="15">
        <v>15.5</v>
      </c>
      <c r="BH15" s="15">
        <f t="shared" si="10"/>
        <v>522</v>
      </c>
      <c r="BI15" s="15">
        <v>0</v>
      </c>
      <c r="BJ15" s="15">
        <v>0</v>
      </c>
      <c r="BK15" s="15">
        <v>0.6</v>
      </c>
      <c r="BL15" s="15" t="s">
        <v>68</v>
      </c>
      <c r="BM15" s="15">
        <v>0.9</v>
      </c>
      <c r="BN15" s="17">
        <v>80</v>
      </c>
      <c r="BO15" s="17" t="s">
        <v>92</v>
      </c>
      <c r="BP15" t="s">
        <v>91</v>
      </c>
      <c r="BQ15" s="17">
        <f t="shared" si="11"/>
        <v>56</v>
      </c>
      <c r="BR15" s="17">
        <f t="shared" si="12"/>
        <v>54</v>
      </c>
      <c r="BS15" s="17">
        <f t="shared" si="0"/>
        <v>540</v>
      </c>
      <c r="BT15" s="35">
        <f t="shared" si="13"/>
        <v>702</v>
      </c>
      <c r="BU15" s="17">
        <f t="shared" si="14"/>
        <v>456.19905765190384</v>
      </c>
      <c r="BV15" s="34">
        <v>0</v>
      </c>
      <c r="BW15" s="29">
        <v>1.03</v>
      </c>
      <c r="BX15" s="17">
        <f t="shared" si="15"/>
        <v>469.88502938146098</v>
      </c>
      <c r="BY15" s="17">
        <f t="shared" si="16"/>
        <v>522</v>
      </c>
      <c r="BZ15">
        <f t="shared" si="17"/>
        <v>551932.36427186604</v>
      </c>
      <c r="CA15" s="1">
        <f t="shared" si="18"/>
        <v>1060</v>
      </c>
    </row>
    <row r="16" spans="1:79" x14ac:dyDescent="0.25">
      <c r="L16" s="3"/>
      <c r="M16" s="3"/>
      <c r="N16" s="3"/>
      <c r="O16" s="3"/>
      <c r="P16" s="3"/>
      <c r="T16" s="23"/>
      <c r="U16" s="23"/>
      <c r="V16" s="23"/>
      <c r="AE16" s="14" t="s">
        <v>66</v>
      </c>
      <c r="AF16" s="14" t="s">
        <v>66</v>
      </c>
      <c r="AG16" s="15">
        <v>4</v>
      </c>
      <c r="AH16" s="16">
        <f t="shared" si="1"/>
        <v>19600</v>
      </c>
      <c r="AI16" s="16">
        <f t="shared" si="2"/>
        <v>16500</v>
      </c>
      <c r="AJ16" s="16">
        <f t="shared" si="3"/>
        <v>49500</v>
      </c>
      <c r="AK16" s="16">
        <v>0.62</v>
      </c>
      <c r="AL16" s="16">
        <v>1</v>
      </c>
      <c r="AM16" s="18">
        <v>1E-4</v>
      </c>
      <c r="AN16" s="16">
        <f t="shared" si="4"/>
        <v>194000</v>
      </c>
      <c r="AO16" s="16">
        <f t="shared" si="5"/>
        <v>31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0.25</v>
      </c>
      <c r="AX16" s="15">
        <v>20</v>
      </c>
      <c r="AY16" s="15">
        <f t="shared" si="6"/>
        <v>1.3</v>
      </c>
      <c r="AZ16" s="15">
        <f t="shared" si="7"/>
        <v>7.2</v>
      </c>
      <c r="BA16" s="15" t="s">
        <v>67</v>
      </c>
      <c r="BB16" s="33">
        <v>2</v>
      </c>
      <c r="BC16" s="15">
        <f t="shared" si="8"/>
        <v>1040</v>
      </c>
      <c r="BD16" s="15">
        <f t="shared" si="9"/>
        <v>1040</v>
      </c>
      <c r="BE16" s="15">
        <v>14.7</v>
      </c>
      <c r="BF16" s="15">
        <v>16.2</v>
      </c>
      <c r="BG16" s="15">
        <v>15.5</v>
      </c>
      <c r="BH16" s="15">
        <f t="shared" si="10"/>
        <v>557</v>
      </c>
      <c r="BI16" s="15">
        <v>0</v>
      </c>
      <c r="BJ16" s="15">
        <v>0</v>
      </c>
      <c r="BK16" s="15">
        <v>0.6</v>
      </c>
      <c r="BL16" s="15" t="s">
        <v>68</v>
      </c>
      <c r="BM16" s="15">
        <v>0.9</v>
      </c>
      <c r="BN16" s="17">
        <v>80</v>
      </c>
      <c r="BO16" s="17" t="s">
        <v>92</v>
      </c>
      <c r="BP16" t="s">
        <v>91</v>
      </c>
      <c r="BQ16" s="17">
        <f t="shared" si="11"/>
        <v>60</v>
      </c>
      <c r="BR16" s="17">
        <f t="shared" si="12"/>
        <v>58</v>
      </c>
      <c r="BS16" s="17">
        <f t="shared" si="0"/>
        <v>580</v>
      </c>
      <c r="BT16" s="35">
        <f t="shared" si="13"/>
        <v>754</v>
      </c>
      <c r="BU16" s="17">
        <f t="shared" si="14"/>
        <v>486.50263204955513</v>
      </c>
      <c r="BV16" s="34">
        <v>0</v>
      </c>
      <c r="BW16" s="29">
        <v>1.03</v>
      </c>
      <c r="BX16" s="17">
        <f t="shared" si="15"/>
        <v>501.09771101104178</v>
      </c>
      <c r="BY16" s="17">
        <f t="shared" si="16"/>
        <v>557</v>
      </c>
      <c r="BZ16">
        <f t="shared" si="17"/>
        <v>576935.26506120444</v>
      </c>
      <c r="CA16" s="1">
        <f t="shared" si="18"/>
        <v>1040</v>
      </c>
    </row>
    <row r="17" spans="12:79" x14ac:dyDescent="0.25">
      <c r="L17" s="3"/>
      <c r="M17" s="3"/>
      <c r="N17" s="3"/>
      <c r="O17" s="3"/>
      <c r="P17" s="3"/>
      <c r="T17" s="23"/>
      <c r="U17" s="23"/>
      <c r="V17" s="23"/>
      <c r="AE17" s="14" t="s">
        <v>66</v>
      </c>
      <c r="AF17" s="14" t="s">
        <v>66</v>
      </c>
      <c r="AG17" s="15">
        <v>4</v>
      </c>
      <c r="AH17" s="16">
        <f t="shared" si="1"/>
        <v>19600</v>
      </c>
      <c r="AI17" s="16">
        <f t="shared" si="2"/>
        <v>16500</v>
      </c>
      <c r="AJ17" s="16">
        <f t="shared" si="3"/>
        <v>49500</v>
      </c>
      <c r="AK17" s="16">
        <v>0.62</v>
      </c>
      <c r="AL17" s="16">
        <v>1</v>
      </c>
      <c r="AM17" s="18">
        <v>1E-4</v>
      </c>
      <c r="AN17" s="16">
        <f t="shared" si="4"/>
        <v>194000</v>
      </c>
      <c r="AO17" s="16">
        <f t="shared" si="5"/>
        <v>31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0.25</v>
      </c>
      <c r="AX17" s="15">
        <v>20</v>
      </c>
      <c r="AY17" s="15">
        <f t="shared" si="6"/>
        <v>1.3</v>
      </c>
      <c r="AZ17" s="15">
        <f t="shared" si="7"/>
        <v>7.2</v>
      </c>
      <c r="BA17" s="15" t="s">
        <v>67</v>
      </c>
      <c r="BB17" s="33">
        <v>2</v>
      </c>
      <c r="BC17" s="15">
        <f t="shared" si="8"/>
        <v>1020</v>
      </c>
      <c r="BD17" s="15">
        <f t="shared" si="9"/>
        <v>1020</v>
      </c>
      <c r="BE17" s="15">
        <v>14.7</v>
      </c>
      <c r="BF17" s="15">
        <v>16.2</v>
      </c>
      <c r="BG17" s="15">
        <v>15.5</v>
      </c>
      <c r="BH17" s="15">
        <f t="shared" si="10"/>
        <v>591</v>
      </c>
      <c r="BI17" s="15">
        <v>0</v>
      </c>
      <c r="BJ17" s="15">
        <v>0</v>
      </c>
      <c r="BK17" s="15">
        <v>0.6</v>
      </c>
      <c r="BL17" s="15" t="s">
        <v>68</v>
      </c>
      <c r="BM17" s="15">
        <v>0.9</v>
      </c>
      <c r="BN17" s="17">
        <v>80</v>
      </c>
      <c r="BO17" s="17" t="s">
        <v>92</v>
      </c>
      <c r="BP17" t="s">
        <v>91</v>
      </c>
      <c r="BQ17" s="17">
        <f t="shared" si="11"/>
        <v>64</v>
      </c>
      <c r="BR17" s="17">
        <f t="shared" si="12"/>
        <v>62</v>
      </c>
      <c r="BS17" s="17">
        <f t="shared" si="0"/>
        <v>620</v>
      </c>
      <c r="BT17" s="35">
        <f t="shared" si="13"/>
        <v>806</v>
      </c>
      <c r="BU17" s="17">
        <f t="shared" si="14"/>
        <v>516.59776218265336</v>
      </c>
      <c r="BV17" s="34">
        <v>0</v>
      </c>
      <c r="BW17" s="29">
        <v>1.03</v>
      </c>
      <c r="BX17" s="17">
        <f t="shared" si="15"/>
        <v>532.09569504813294</v>
      </c>
      <c r="BY17" s="17">
        <f t="shared" si="16"/>
        <v>591</v>
      </c>
      <c r="BZ17">
        <f t="shared" si="17"/>
        <v>601290.82548838074</v>
      </c>
      <c r="CA17" s="1">
        <f t="shared" si="18"/>
        <v>1020</v>
      </c>
    </row>
    <row r="18" spans="12:79" x14ac:dyDescent="0.25">
      <c r="L18" s="3"/>
      <c r="M18" s="3"/>
      <c r="N18" s="3"/>
      <c r="O18" s="3"/>
      <c r="P18" s="3"/>
      <c r="T18" s="23"/>
      <c r="U18" s="23"/>
      <c r="V18" s="23"/>
      <c r="AE18" s="14" t="s">
        <v>66</v>
      </c>
      <c r="AF18" s="14" t="s">
        <v>66</v>
      </c>
      <c r="AG18" s="15">
        <v>4</v>
      </c>
      <c r="AH18" s="16">
        <f t="shared" si="1"/>
        <v>19600</v>
      </c>
      <c r="AI18" s="16">
        <f t="shared" si="2"/>
        <v>16500</v>
      </c>
      <c r="AJ18" s="16">
        <f t="shared" si="3"/>
        <v>49500</v>
      </c>
      <c r="AK18" s="16">
        <v>0.62</v>
      </c>
      <c r="AL18" s="16">
        <v>1</v>
      </c>
      <c r="AM18" s="18">
        <v>1E-4</v>
      </c>
      <c r="AN18" s="16">
        <f t="shared" si="4"/>
        <v>194000</v>
      </c>
      <c r="AO18" s="16">
        <f t="shared" si="5"/>
        <v>31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0.25</v>
      </c>
      <c r="AX18" s="15">
        <v>20</v>
      </c>
      <c r="AY18" s="15">
        <f t="shared" si="6"/>
        <v>1.3</v>
      </c>
      <c r="AZ18" s="15">
        <f t="shared" si="7"/>
        <v>7.2</v>
      </c>
      <c r="BA18" s="15" t="s">
        <v>67</v>
      </c>
      <c r="BB18" s="33">
        <v>2</v>
      </c>
      <c r="BC18" s="15">
        <f t="shared" si="8"/>
        <v>1000</v>
      </c>
      <c r="BD18" s="15">
        <f t="shared" si="9"/>
        <v>1000</v>
      </c>
      <c r="BE18" s="15">
        <v>14.7</v>
      </c>
      <c r="BF18" s="15">
        <v>16.2</v>
      </c>
      <c r="BG18" s="15">
        <v>15.5</v>
      </c>
      <c r="BH18" s="15">
        <f t="shared" si="10"/>
        <v>625</v>
      </c>
      <c r="BI18" s="15">
        <v>0</v>
      </c>
      <c r="BJ18" s="15">
        <v>0</v>
      </c>
      <c r="BK18" s="15">
        <v>0.6</v>
      </c>
      <c r="BL18" s="15" t="s">
        <v>68</v>
      </c>
      <c r="BM18" s="15">
        <v>0.9</v>
      </c>
      <c r="BN18" s="17">
        <v>80</v>
      </c>
      <c r="BO18" s="17" t="s">
        <v>92</v>
      </c>
      <c r="BP18" t="s">
        <v>91</v>
      </c>
      <c r="BQ18" s="17">
        <f t="shared" si="11"/>
        <v>68</v>
      </c>
      <c r="BR18" s="17">
        <f t="shared" si="12"/>
        <v>66</v>
      </c>
      <c r="BS18" s="17">
        <f t="shared" si="0"/>
        <v>660</v>
      </c>
      <c r="BT18" s="35">
        <f t="shared" si="13"/>
        <v>858</v>
      </c>
      <c r="BU18" s="17">
        <f t="shared" si="14"/>
        <v>546.49921440716435</v>
      </c>
      <c r="BV18" s="34">
        <v>0</v>
      </c>
      <c r="BW18" s="29">
        <v>1.03</v>
      </c>
      <c r="BX18" s="17">
        <f t="shared" si="15"/>
        <v>562.89419083937923</v>
      </c>
      <c r="BY18" s="17">
        <f t="shared" si="16"/>
        <v>625</v>
      </c>
      <c r="BZ18">
        <f t="shared" si="17"/>
        <v>625056.05984339083</v>
      </c>
      <c r="CA18" s="1">
        <f t="shared" si="18"/>
        <v>1000</v>
      </c>
    </row>
    <row r="19" spans="12:79" x14ac:dyDescent="0.25">
      <c r="L19" s="3"/>
      <c r="M19" s="3"/>
      <c r="N19" s="3"/>
      <c r="O19" s="3"/>
      <c r="P19" s="3"/>
      <c r="T19" s="23"/>
      <c r="U19" s="23"/>
      <c r="V19" s="23"/>
      <c r="AE19" s="14" t="s">
        <v>66</v>
      </c>
      <c r="AF19" s="14" t="s">
        <v>66</v>
      </c>
      <c r="AG19" s="15">
        <v>4</v>
      </c>
      <c r="AH19" s="16">
        <f t="shared" si="1"/>
        <v>19600</v>
      </c>
      <c r="AI19" s="16">
        <f t="shared" si="2"/>
        <v>16500</v>
      </c>
      <c r="AJ19" s="16">
        <f t="shared" si="3"/>
        <v>49500</v>
      </c>
      <c r="AK19" s="16">
        <v>0.62</v>
      </c>
      <c r="AL19" s="16">
        <v>1</v>
      </c>
      <c r="AM19" s="18">
        <v>1E-4</v>
      </c>
      <c r="AN19" s="16">
        <f t="shared" si="4"/>
        <v>194000</v>
      </c>
      <c r="AO19" s="16">
        <f t="shared" si="5"/>
        <v>31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0.25</v>
      </c>
      <c r="AX19" s="15">
        <v>20</v>
      </c>
      <c r="AY19" s="15">
        <f t="shared" si="6"/>
        <v>1.3</v>
      </c>
      <c r="AZ19" s="15">
        <f t="shared" si="7"/>
        <v>7.2</v>
      </c>
      <c r="BA19" s="15" t="s">
        <v>67</v>
      </c>
      <c r="BB19" s="33">
        <v>2</v>
      </c>
      <c r="BC19" s="15">
        <f t="shared" si="8"/>
        <v>980</v>
      </c>
      <c r="BD19" s="15">
        <f t="shared" si="9"/>
        <v>980</v>
      </c>
      <c r="BE19" s="15">
        <v>14.7</v>
      </c>
      <c r="BF19" s="15">
        <v>16.2</v>
      </c>
      <c r="BG19" s="15">
        <v>15.5</v>
      </c>
      <c r="BH19" s="15">
        <f t="shared" si="10"/>
        <v>659</v>
      </c>
      <c r="BI19" s="15">
        <v>0</v>
      </c>
      <c r="BJ19" s="15">
        <v>0</v>
      </c>
      <c r="BK19" s="15">
        <v>0.6</v>
      </c>
      <c r="BL19" s="15" t="s">
        <v>68</v>
      </c>
      <c r="BM19" s="15">
        <v>0.9</v>
      </c>
      <c r="BN19" s="17">
        <v>80</v>
      </c>
      <c r="BO19" s="17" t="s">
        <v>92</v>
      </c>
      <c r="BP19" t="s">
        <v>91</v>
      </c>
      <c r="BQ19" s="17">
        <f t="shared" si="11"/>
        <v>72</v>
      </c>
      <c r="BR19" s="17">
        <f t="shared" si="12"/>
        <v>70</v>
      </c>
      <c r="BS19" s="17">
        <f t="shared" si="0"/>
        <v>700</v>
      </c>
      <c r="BT19" s="35">
        <f t="shared" si="13"/>
        <v>910</v>
      </c>
      <c r="BU19" s="17">
        <f t="shared" si="14"/>
        <v>576.21987779513097</v>
      </c>
      <c r="BV19" s="34">
        <v>0</v>
      </c>
      <c r="BW19" s="29">
        <v>1.03</v>
      </c>
      <c r="BX19" s="17">
        <f t="shared" si="15"/>
        <v>593.50647412898491</v>
      </c>
      <c r="BY19" s="17">
        <f t="shared" si="16"/>
        <v>659</v>
      </c>
      <c r="BZ19">
        <f t="shared" si="17"/>
        <v>648279.83772756462</v>
      </c>
      <c r="CA19" s="1">
        <f t="shared" si="18"/>
        <v>980</v>
      </c>
    </row>
    <row r="20" spans="12:79" x14ac:dyDescent="0.25">
      <c r="L20" s="3"/>
      <c r="M20" s="3"/>
      <c r="N20" s="3"/>
      <c r="O20" s="3"/>
      <c r="P20" s="3"/>
      <c r="T20" s="23"/>
      <c r="U20" s="23"/>
      <c r="V20" s="23"/>
      <c r="AE20" s="14" t="s">
        <v>66</v>
      </c>
      <c r="AF20" s="14" t="s">
        <v>66</v>
      </c>
      <c r="AG20" s="15">
        <v>4</v>
      </c>
      <c r="AH20" s="16">
        <f t="shared" si="1"/>
        <v>19600</v>
      </c>
      <c r="AI20" s="16">
        <f t="shared" si="2"/>
        <v>16500</v>
      </c>
      <c r="AJ20" s="16">
        <f t="shared" si="3"/>
        <v>49500</v>
      </c>
      <c r="AK20" s="16">
        <v>0.62</v>
      </c>
      <c r="AL20" s="16">
        <v>1</v>
      </c>
      <c r="AM20" s="18">
        <v>1E-4</v>
      </c>
      <c r="AN20" s="16">
        <f t="shared" si="4"/>
        <v>194000</v>
      </c>
      <c r="AO20" s="16">
        <f t="shared" si="5"/>
        <v>31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0.25</v>
      </c>
      <c r="AX20" s="15">
        <v>20</v>
      </c>
      <c r="AY20" s="15">
        <f t="shared" si="6"/>
        <v>1.3</v>
      </c>
      <c r="AZ20" s="15">
        <f t="shared" si="7"/>
        <v>7.2</v>
      </c>
      <c r="BA20" s="15" t="s">
        <v>67</v>
      </c>
      <c r="BB20" s="33">
        <v>2</v>
      </c>
      <c r="BC20" s="15">
        <f t="shared" si="8"/>
        <v>970</v>
      </c>
      <c r="BD20" s="15">
        <f t="shared" si="9"/>
        <v>970</v>
      </c>
      <c r="BE20" s="15">
        <v>14.7</v>
      </c>
      <c r="BF20" s="15">
        <v>16.2</v>
      </c>
      <c r="BG20" s="15">
        <v>15.5</v>
      </c>
      <c r="BH20" s="15">
        <f t="shared" si="10"/>
        <v>693</v>
      </c>
      <c r="BI20" s="15">
        <v>0</v>
      </c>
      <c r="BJ20" s="15">
        <v>0</v>
      </c>
      <c r="BK20" s="15">
        <v>0.6</v>
      </c>
      <c r="BL20" s="15" t="s">
        <v>68</v>
      </c>
      <c r="BM20" s="15">
        <v>0.9</v>
      </c>
      <c r="BN20" s="17">
        <v>80</v>
      </c>
      <c r="BO20" s="17" t="s">
        <v>92</v>
      </c>
      <c r="BP20" t="s">
        <v>91</v>
      </c>
      <c r="BQ20" s="17">
        <f t="shared" si="11"/>
        <v>76</v>
      </c>
      <c r="BR20" s="17">
        <f t="shared" si="12"/>
        <v>74</v>
      </c>
      <c r="BS20" s="17">
        <f t="shared" si="0"/>
        <v>740</v>
      </c>
      <c r="BT20" s="35">
        <f t="shared" si="13"/>
        <v>962</v>
      </c>
      <c r="BU20" s="17">
        <f t="shared" si="14"/>
        <v>605.77109650796069</v>
      </c>
      <c r="BV20" s="34">
        <v>0</v>
      </c>
      <c r="BW20" s="29">
        <v>1.03</v>
      </c>
      <c r="BX20" s="17">
        <f t="shared" si="15"/>
        <v>623.94422940319953</v>
      </c>
      <c r="BY20" s="17">
        <f t="shared" si="16"/>
        <v>693</v>
      </c>
      <c r="BZ20">
        <f t="shared" si="17"/>
        <v>671004.44352562365</v>
      </c>
      <c r="CA20" s="1">
        <f t="shared" si="18"/>
        <v>970</v>
      </c>
    </row>
    <row r="21" spans="12:79" x14ac:dyDescent="0.25">
      <c r="L21" s="3"/>
      <c r="M21" s="3"/>
      <c r="N21" s="3"/>
      <c r="O21" s="3"/>
      <c r="P21" s="3"/>
      <c r="T21" s="23"/>
      <c r="U21" s="23"/>
      <c r="V21" s="23"/>
      <c r="AE21" s="14" t="s">
        <v>66</v>
      </c>
      <c r="AF21" s="14" t="s">
        <v>66</v>
      </c>
      <c r="AG21" s="15">
        <v>4</v>
      </c>
      <c r="AH21" s="16">
        <f t="shared" si="1"/>
        <v>19600</v>
      </c>
      <c r="AI21" s="16">
        <f t="shared" si="2"/>
        <v>16500</v>
      </c>
      <c r="AJ21" s="16">
        <f t="shared" si="3"/>
        <v>49500</v>
      </c>
      <c r="AK21" s="16">
        <v>0.62</v>
      </c>
      <c r="AL21" s="16">
        <v>1</v>
      </c>
      <c r="AM21" s="18">
        <v>1E-4</v>
      </c>
      <c r="AN21" s="16">
        <f t="shared" si="4"/>
        <v>194000</v>
      </c>
      <c r="AO21" s="16">
        <f t="shared" si="5"/>
        <v>31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0.25</v>
      </c>
      <c r="AX21" s="15">
        <v>20</v>
      </c>
      <c r="AY21" s="15">
        <f t="shared" si="6"/>
        <v>1.3</v>
      </c>
      <c r="AZ21" s="15">
        <f t="shared" si="7"/>
        <v>7.2</v>
      </c>
      <c r="BA21" s="15" t="s">
        <v>67</v>
      </c>
      <c r="BB21" s="33">
        <v>2</v>
      </c>
      <c r="BC21" s="15">
        <f t="shared" si="8"/>
        <v>950</v>
      </c>
      <c r="BD21" s="15">
        <f t="shared" si="9"/>
        <v>950</v>
      </c>
      <c r="BE21" s="15">
        <v>14.7</v>
      </c>
      <c r="BF21" s="15">
        <v>16.2</v>
      </c>
      <c r="BG21" s="15">
        <v>15.5</v>
      </c>
      <c r="BH21" s="15">
        <f t="shared" si="10"/>
        <v>727</v>
      </c>
      <c r="BI21" s="15">
        <v>0</v>
      </c>
      <c r="BJ21" s="15">
        <v>0</v>
      </c>
      <c r="BK21" s="15">
        <v>0.6</v>
      </c>
      <c r="BL21" s="15" t="s">
        <v>68</v>
      </c>
      <c r="BM21" s="15">
        <v>0.9</v>
      </c>
      <c r="BN21" s="17">
        <v>80</v>
      </c>
      <c r="BO21" s="17" t="s">
        <v>92</v>
      </c>
      <c r="BP21" t="s">
        <v>91</v>
      </c>
      <c r="BQ21" s="17">
        <f t="shared" si="11"/>
        <v>80</v>
      </c>
      <c r="BR21" s="17">
        <f t="shared" si="12"/>
        <v>78</v>
      </c>
      <c r="BS21" s="17">
        <f t="shared" si="0"/>
        <v>780</v>
      </c>
      <c r="BT21" s="35">
        <f t="shared" si="13"/>
        <v>1014</v>
      </c>
      <c r="BU21" s="17">
        <f t="shared" si="14"/>
        <v>635.16292851113462</v>
      </c>
      <c r="BV21" s="34">
        <v>0</v>
      </c>
      <c r="BW21" s="29">
        <v>1.03</v>
      </c>
      <c r="BX21" s="17">
        <f t="shared" si="15"/>
        <v>654.2178163664687</v>
      </c>
      <c r="BY21" s="17">
        <f t="shared" si="16"/>
        <v>727</v>
      </c>
      <c r="BZ21">
        <f t="shared" si="17"/>
        <v>693266.76954505162</v>
      </c>
      <c r="CA21" s="1">
        <f t="shared" si="18"/>
        <v>950</v>
      </c>
    </row>
    <row r="22" spans="12:79" x14ac:dyDescent="0.25">
      <c r="L22" s="3"/>
      <c r="M22" s="3"/>
      <c r="N22" s="3"/>
      <c r="O22" s="3"/>
      <c r="P22" s="3"/>
      <c r="T22" s="23"/>
      <c r="U22" s="23"/>
      <c r="V22" s="23"/>
      <c r="AE22" s="14" t="s">
        <v>66</v>
      </c>
      <c r="AF22" s="14" t="s">
        <v>66</v>
      </c>
      <c r="AG22" s="15">
        <v>4</v>
      </c>
      <c r="AH22" s="16">
        <f t="shared" si="1"/>
        <v>19600</v>
      </c>
      <c r="AI22" s="16">
        <f t="shared" si="2"/>
        <v>16500</v>
      </c>
      <c r="AJ22" s="16">
        <f t="shared" si="3"/>
        <v>49500</v>
      </c>
      <c r="AK22" s="16">
        <v>0.62</v>
      </c>
      <c r="AL22" s="16">
        <v>1</v>
      </c>
      <c r="AM22" s="18">
        <v>1E-4</v>
      </c>
      <c r="AN22" s="16">
        <f t="shared" si="4"/>
        <v>194000</v>
      </c>
      <c r="AO22" s="16">
        <f t="shared" si="5"/>
        <v>31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0.25</v>
      </c>
      <c r="AX22" s="15">
        <v>20</v>
      </c>
      <c r="AY22" s="15">
        <f t="shared" si="6"/>
        <v>1.3</v>
      </c>
      <c r="AZ22" s="15">
        <f t="shared" si="7"/>
        <v>7.2</v>
      </c>
      <c r="BA22" s="15" t="s">
        <v>67</v>
      </c>
      <c r="BB22" s="33">
        <v>2</v>
      </c>
      <c r="BC22" s="15">
        <f t="shared" si="8"/>
        <v>940</v>
      </c>
      <c r="BD22" s="15">
        <f t="shared" si="9"/>
        <v>940</v>
      </c>
      <c r="BE22" s="15">
        <v>14.7</v>
      </c>
      <c r="BF22" s="15">
        <v>16.2</v>
      </c>
      <c r="BG22" s="15">
        <v>15.5</v>
      </c>
      <c r="BH22" s="15">
        <f t="shared" si="10"/>
        <v>760</v>
      </c>
      <c r="BI22" s="15">
        <v>0</v>
      </c>
      <c r="BJ22" s="15">
        <v>0</v>
      </c>
      <c r="BK22" s="15">
        <v>0.6</v>
      </c>
      <c r="BL22" s="15" t="s">
        <v>68</v>
      </c>
      <c r="BM22" s="15">
        <v>0.9</v>
      </c>
      <c r="BN22" s="17">
        <v>80</v>
      </c>
      <c r="BO22" s="17" t="s">
        <v>92</v>
      </c>
      <c r="BP22" t="s">
        <v>91</v>
      </c>
      <c r="BQ22" s="17">
        <f t="shared" si="11"/>
        <v>84</v>
      </c>
      <c r="BR22" s="17">
        <f t="shared" si="12"/>
        <v>82</v>
      </c>
      <c r="BS22" s="17">
        <f t="shared" si="0"/>
        <v>820</v>
      </c>
      <c r="BT22" s="35">
        <f t="shared" si="13"/>
        <v>1066</v>
      </c>
      <c r="BU22" s="17">
        <f t="shared" si="14"/>
        <v>664.40434990225629</v>
      </c>
      <c r="BV22" s="34">
        <v>0</v>
      </c>
      <c r="BW22" s="29">
        <v>1.03</v>
      </c>
      <c r="BX22" s="17">
        <f t="shared" si="15"/>
        <v>684.33648039932405</v>
      </c>
      <c r="BY22" s="17">
        <f t="shared" si="16"/>
        <v>760</v>
      </c>
      <c r="BZ22">
        <f t="shared" si="17"/>
        <v>715099.24317896832</v>
      </c>
      <c r="CA22" s="1">
        <f t="shared" si="18"/>
        <v>940</v>
      </c>
    </row>
    <row r="23" spans="12:79" x14ac:dyDescent="0.25">
      <c r="L23" s="3"/>
      <c r="M23" s="3"/>
      <c r="N23" s="3"/>
      <c r="O23" s="3"/>
      <c r="P23" s="3"/>
      <c r="T23" s="23"/>
      <c r="U23" s="23"/>
      <c r="V23" s="23"/>
      <c r="AE23" s="14" t="s">
        <v>66</v>
      </c>
      <c r="AF23" s="14" t="s">
        <v>66</v>
      </c>
      <c r="AG23" s="15">
        <v>4</v>
      </c>
      <c r="AH23" s="16">
        <f t="shared" si="1"/>
        <v>19600</v>
      </c>
      <c r="AI23" s="16">
        <f t="shared" si="2"/>
        <v>16500</v>
      </c>
      <c r="AJ23" s="16">
        <f t="shared" si="3"/>
        <v>49500</v>
      </c>
      <c r="AK23" s="16">
        <v>0.62</v>
      </c>
      <c r="AL23" s="16">
        <v>1</v>
      </c>
      <c r="AM23" s="18">
        <v>1E-4</v>
      </c>
      <c r="AN23" s="16">
        <f t="shared" si="4"/>
        <v>194000</v>
      </c>
      <c r="AO23" s="16">
        <f t="shared" si="5"/>
        <v>31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0.25</v>
      </c>
      <c r="AX23" s="15">
        <v>20</v>
      </c>
      <c r="AY23" s="15">
        <f t="shared" si="6"/>
        <v>1.3</v>
      </c>
      <c r="AZ23" s="15">
        <f t="shared" si="7"/>
        <v>7.2</v>
      </c>
      <c r="BA23" s="15" t="s">
        <v>67</v>
      </c>
      <c r="BB23" s="33">
        <v>2</v>
      </c>
      <c r="BC23" s="15">
        <f t="shared" si="8"/>
        <v>930</v>
      </c>
      <c r="BD23" s="15">
        <f t="shared" si="9"/>
        <v>930</v>
      </c>
      <c r="BE23" s="15">
        <v>14.7</v>
      </c>
      <c r="BF23" s="15">
        <v>16.2</v>
      </c>
      <c r="BG23" s="15">
        <v>15.5</v>
      </c>
      <c r="BH23" s="15">
        <f t="shared" si="10"/>
        <v>794</v>
      </c>
      <c r="BI23" s="15">
        <v>0</v>
      </c>
      <c r="BJ23" s="15">
        <v>0</v>
      </c>
      <c r="BK23" s="15">
        <v>0.6</v>
      </c>
      <c r="BL23" s="15" t="s">
        <v>68</v>
      </c>
      <c r="BM23" s="15">
        <v>0.9</v>
      </c>
      <c r="BN23" s="17">
        <v>80</v>
      </c>
      <c r="BO23" s="17" t="s">
        <v>92</v>
      </c>
      <c r="BP23" t="s">
        <v>91</v>
      </c>
      <c r="BQ23" s="17">
        <f t="shared" si="11"/>
        <v>88</v>
      </c>
      <c r="BR23" s="17">
        <f t="shared" si="12"/>
        <v>86</v>
      </c>
      <c r="BS23" s="17">
        <f t="shared" si="0"/>
        <v>860</v>
      </c>
      <c r="BT23" s="35">
        <f t="shared" si="13"/>
        <v>1118</v>
      </c>
      <c r="BU23" s="17">
        <f t="shared" si="14"/>
        <v>693.50341838554584</v>
      </c>
      <c r="BV23" s="34">
        <v>0</v>
      </c>
      <c r="BW23" s="29">
        <v>1.03</v>
      </c>
      <c r="BX23" s="17">
        <f t="shared" si="15"/>
        <v>714.30852093711223</v>
      </c>
      <c r="BY23" s="17">
        <f t="shared" si="16"/>
        <v>794</v>
      </c>
      <c r="BZ23">
        <f t="shared" si="17"/>
        <v>736530.55741607852</v>
      </c>
      <c r="CA23" s="1">
        <f t="shared" si="18"/>
        <v>930</v>
      </c>
    </row>
    <row r="24" spans="12:79" x14ac:dyDescent="0.25">
      <c r="L24" s="3"/>
      <c r="M24" s="3"/>
      <c r="N24" s="3"/>
      <c r="O24" s="3"/>
      <c r="P24" s="3"/>
      <c r="T24" s="23"/>
      <c r="U24" s="23"/>
      <c r="V24" s="23"/>
    </row>
    <row r="25" spans="12:79" x14ac:dyDescent="0.25">
      <c r="L25" s="3"/>
      <c r="M25" s="3"/>
      <c r="N25" s="3"/>
      <c r="O25" s="3"/>
      <c r="P25" s="3"/>
      <c r="T25" s="23"/>
      <c r="U25" s="23"/>
      <c r="V25" s="23"/>
    </row>
    <row r="26" spans="12:79" x14ac:dyDescent="0.25">
      <c r="T26" s="27"/>
      <c r="U26" s="27"/>
      <c r="V26" s="27"/>
    </row>
    <row r="27" spans="12:79" x14ac:dyDescent="0.25">
      <c r="T27" s="27"/>
      <c r="U27" s="27"/>
      <c r="V27" s="27"/>
    </row>
    <row r="28" spans="12:79" x14ac:dyDescent="0.25">
      <c r="T28" s="27"/>
      <c r="U28" s="27"/>
      <c r="V28" s="27"/>
    </row>
    <row r="29" spans="12:79" x14ac:dyDescent="0.25">
      <c r="R29" s="4"/>
      <c r="S29" s="4"/>
      <c r="T29" s="27"/>
      <c r="U29" s="27"/>
      <c r="V29" s="27"/>
    </row>
    <row r="30" spans="12:79" x14ac:dyDescent="0.25">
      <c r="R30" s="4"/>
      <c r="S30" s="4"/>
      <c r="T30" s="27"/>
      <c r="U30" s="27"/>
      <c r="V30" s="27"/>
    </row>
    <row r="31" spans="12:79" x14ac:dyDescent="0.25">
      <c r="R31" s="4"/>
      <c r="S31" s="4"/>
      <c r="T31" s="27"/>
      <c r="U31" s="27"/>
      <c r="V31" s="27"/>
    </row>
    <row r="32" spans="12:79" x14ac:dyDescent="0.25">
      <c r="R32" s="4"/>
      <c r="S32" s="4"/>
      <c r="T32" s="27"/>
      <c r="U32" s="27"/>
      <c r="V32" s="27"/>
    </row>
    <row r="33" spans="18:22" x14ac:dyDescent="0.25">
      <c r="R33" s="4"/>
      <c r="S33" s="4"/>
      <c r="T33" s="27"/>
      <c r="U33" s="27"/>
      <c r="V33" s="27"/>
    </row>
    <row r="34" spans="18:22" x14ac:dyDescent="0.25">
      <c r="R34" s="4"/>
      <c r="S34" s="4"/>
      <c r="T34" s="27"/>
      <c r="U34" s="27"/>
      <c r="V34" s="27"/>
    </row>
    <row r="35" spans="18:22" x14ac:dyDescent="0.25">
      <c r="R35" s="4"/>
      <c r="S35" s="4"/>
      <c r="T35" s="27"/>
      <c r="U35" s="27"/>
      <c r="V35" s="27"/>
    </row>
    <row r="36" spans="18:22" x14ac:dyDescent="0.25">
      <c r="R36" s="4"/>
      <c r="S36" s="4"/>
      <c r="T36" s="27"/>
      <c r="U36" s="27"/>
      <c r="V36" s="27"/>
    </row>
    <row r="37" spans="18:22" x14ac:dyDescent="0.25">
      <c r="R37" s="4"/>
      <c r="S37" s="4"/>
      <c r="T37" s="27"/>
      <c r="U37" s="27"/>
      <c r="V37" s="27"/>
    </row>
    <row r="38" spans="18:22" x14ac:dyDescent="0.25">
      <c r="R38" s="4"/>
      <c r="S38" s="4"/>
      <c r="T38" s="27"/>
      <c r="U38" s="27"/>
      <c r="V38" s="27"/>
    </row>
    <row r="39" spans="18:22" x14ac:dyDescent="0.25">
      <c r="R39" s="4"/>
      <c r="S39" s="4"/>
      <c r="T39" s="27"/>
      <c r="U39" s="27"/>
      <c r="V39" s="27"/>
    </row>
    <row r="40" spans="18:22" x14ac:dyDescent="0.25">
      <c r="R40" s="4"/>
      <c r="S40" s="4"/>
      <c r="T40" s="20"/>
      <c r="U40" s="20"/>
      <c r="V40" s="20"/>
    </row>
    <row r="41" spans="18:22" x14ac:dyDescent="0.25">
      <c r="R41" s="4"/>
      <c r="S41" s="4"/>
      <c r="T41" s="20"/>
      <c r="U41" s="20"/>
      <c r="V41" s="20"/>
    </row>
    <row r="42" spans="18:22" x14ac:dyDescent="0.25">
      <c r="R42" s="4"/>
      <c r="S42" s="4"/>
      <c r="T42" s="20"/>
      <c r="U42" s="20"/>
      <c r="V42" s="20"/>
    </row>
    <row r="43" spans="18:22" x14ac:dyDescent="0.25">
      <c r="R43" s="4"/>
      <c r="S43" s="4"/>
      <c r="T43" s="20"/>
      <c r="U43" s="20"/>
      <c r="V43" s="20"/>
    </row>
    <row r="44" spans="18:22" x14ac:dyDescent="0.25">
      <c r="R44" s="4"/>
      <c r="S44" s="4"/>
      <c r="T44" s="20"/>
      <c r="U44" s="20"/>
      <c r="V44" s="20"/>
    </row>
    <row r="45" spans="18:22" x14ac:dyDescent="0.25">
      <c r="R45" s="4"/>
      <c r="S45" s="4"/>
      <c r="T45" s="20"/>
      <c r="U45" s="20"/>
      <c r="V45" s="20"/>
    </row>
    <row r="46" spans="18:22" x14ac:dyDescent="0.25">
      <c r="R46" s="4"/>
      <c r="S46" s="4"/>
      <c r="T46" s="20"/>
      <c r="U46" s="20"/>
      <c r="V46" s="20"/>
    </row>
    <row r="47" spans="18:22" x14ac:dyDescent="0.25">
      <c r="R47" s="4"/>
      <c r="S47" s="4"/>
      <c r="T47" s="20"/>
      <c r="U47" s="20"/>
      <c r="V47" s="20"/>
    </row>
    <row r="48" spans="18:22" x14ac:dyDescent="0.25">
      <c r="R48" s="4"/>
      <c r="S48" s="4"/>
      <c r="T48" s="20"/>
      <c r="U48" s="20"/>
      <c r="V48" s="20"/>
    </row>
    <row r="49" spans="18:22" x14ac:dyDescent="0.25">
      <c r="R49" s="4"/>
      <c r="S49" s="4"/>
      <c r="T49" s="20"/>
      <c r="U49" s="20"/>
      <c r="V49" s="20"/>
    </row>
    <row r="50" spans="18:22" x14ac:dyDescent="0.25">
      <c r="R50" s="4"/>
      <c r="S50" s="4"/>
      <c r="T50" s="20"/>
      <c r="U50" s="20"/>
      <c r="V50" s="20"/>
    </row>
    <row r="51" spans="18:22" x14ac:dyDescent="0.25">
      <c r="R51" s="4"/>
      <c r="S51" s="4"/>
      <c r="T51" s="20"/>
      <c r="U51" s="20"/>
      <c r="V51" s="20"/>
    </row>
    <row r="52" spans="18:22" x14ac:dyDescent="0.25">
      <c r="R52" s="4"/>
      <c r="S52" s="4"/>
      <c r="T52" s="20"/>
      <c r="U52" s="20"/>
      <c r="V52" s="20"/>
    </row>
    <row r="53" spans="18:22" x14ac:dyDescent="0.25">
      <c r="R53" s="4"/>
      <c r="S53" s="4"/>
      <c r="T53" s="20"/>
      <c r="U53" s="20"/>
      <c r="V53" s="20"/>
    </row>
    <row r="54" spans="18:22" x14ac:dyDescent="0.25">
      <c r="R54" s="4"/>
      <c r="S54" s="4"/>
      <c r="T54" s="20"/>
      <c r="U54" s="20"/>
      <c r="V54" s="20"/>
    </row>
    <row r="55" spans="18:22" x14ac:dyDescent="0.25">
      <c r="R55" s="4"/>
      <c r="S55" s="4"/>
      <c r="T55" s="20"/>
      <c r="U55" s="20"/>
      <c r="V55" s="20"/>
    </row>
    <row r="56" spans="18:22" x14ac:dyDescent="0.25">
      <c r="R56" s="4"/>
      <c r="S56" s="4"/>
      <c r="T56" s="20"/>
      <c r="U56" s="20"/>
      <c r="V56" s="20"/>
    </row>
    <row r="57" spans="18:22" x14ac:dyDescent="0.25">
      <c r="T57" s="20"/>
      <c r="U57" s="20"/>
      <c r="V57" s="20"/>
    </row>
    <row r="58" spans="18:22" x14ac:dyDescent="0.25">
      <c r="T58" s="20"/>
      <c r="U58" s="20"/>
      <c r="V58" s="20"/>
    </row>
    <row r="59" spans="18:22" x14ac:dyDescent="0.25">
      <c r="T59" s="20"/>
      <c r="U59" s="20"/>
      <c r="V59" s="20"/>
    </row>
    <row r="60" spans="18:22" x14ac:dyDescent="0.25">
      <c r="T60" s="20"/>
      <c r="U60" s="20"/>
      <c r="V60" s="20"/>
    </row>
    <row r="61" spans="18:22" x14ac:dyDescent="0.25">
      <c r="T61" s="20"/>
      <c r="U61" s="20"/>
      <c r="V61" s="20"/>
    </row>
    <row r="62" spans="18:22" x14ac:dyDescent="0.25">
      <c r="T62" s="20"/>
      <c r="U62" s="20"/>
      <c r="V62" s="20"/>
    </row>
    <row r="63" spans="18:22" x14ac:dyDescent="0.25">
      <c r="T63" s="20"/>
      <c r="U63" s="20"/>
      <c r="V63" s="20"/>
    </row>
    <row r="64" spans="18:22" x14ac:dyDescent="0.25">
      <c r="T64" s="20"/>
      <c r="U64" s="20"/>
      <c r="V64" s="20"/>
    </row>
    <row r="65" spans="20:22" x14ac:dyDescent="0.25">
      <c r="T65" s="20"/>
      <c r="U65" s="20"/>
      <c r="V65" s="20"/>
    </row>
    <row r="66" spans="20:22" x14ac:dyDescent="0.25">
      <c r="T66" s="20"/>
      <c r="U66" s="20"/>
      <c r="V66" s="20"/>
    </row>
    <row r="67" spans="20:22" x14ac:dyDescent="0.25">
      <c r="T67" s="20"/>
      <c r="U67" s="20"/>
      <c r="V67" s="20"/>
    </row>
    <row r="68" spans="20:22" x14ac:dyDescent="0.25">
      <c r="T68" s="27"/>
      <c r="U68" s="27"/>
      <c r="V68" s="27"/>
    </row>
    <row r="69" spans="20:22" x14ac:dyDescent="0.25">
      <c r="T69" s="27"/>
      <c r="U69" s="27"/>
      <c r="V69" s="27"/>
    </row>
    <row r="70" spans="20:22" x14ac:dyDescent="0.25">
      <c r="T70" s="27"/>
      <c r="U70" s="27"/>
      <c r="V70" s="27"/>
    </row>
    <row r="71" spans="20:22" x14ac:dyDescent="0.25">
      <c r="T71" s="27"/>
      <c r="U71" s="27"/>
      <c r="V71" s="27"/>
    </row>
    <row r="72" spans="20:22" x14ac:dyDescent="0.25">
      <c r="T72" s="27"/>
      <c r="U72" s="27"/>
      <c r="V72" s="27"/>
    </row>
    <row r="73" spans="20:22" x14ac:dyDescent="0.25">
      <c r="T73" s="27"/>
      <c r="U73" s="27"/>
      <c r="V73" s="27"/>
    </row>
    <row r="74" spans="20:22" x14ac:dyDescent="0.25">
      <c r="T74" s="27"/>
      <c r="U74" s="27"/>
      <c r="V74" s="27"/>
    </row>
    <row r="75" spans="20:22" x14ac:dyDescent="0.25">
      <c r="T75" s="27"/>
      <c r="U75" s="27"/>
      <c r="V75" s="27"/>
    </row>
    <row r="76" spans="20:22" x14ac:dyDescent="0.25">
      <c r="T76" s="27"/>
      <c r="U76" s="27"/>
      <c r="V76" s="27"/>
    </row>
    <row r="77" spans="20:22" x14ac:dyDescent="0.25">
      <c r="T77" s="27"/>
      <c r="U77" s="27"/>
      <c r="V77" s="27"/>
    </row>
    <row r="78" spans="20:22" x14ac:dyDescent="0.25">
      <c r="T78" s="27"/>
      <c r="U78" s="27"/>
      <c r="V78" s="27"/>
    </row>
    <row r="79" spans="20:22" x14ac:dyDescent="0.25">
      <c r="T79" s="27"/>
      <c r="U79" s="27"/>
      <c r="V79" s="27"/>
    </row>
    <row r="80" spans="20:22" x14ac:dyDescent="0.25">
      <c r="T80" s="27"/>
      <c r="U80" s="27"/>
      <c r="V80" s="27"/>
    </row>
    <row r="81" spans="20:22" x14ac:dyDescent="0.25">
      <c r="T81" s="27"/>
      <c r="U81" s="27"/>
      <c r="V81" s="27"/>
    </row>
    <row r="82" spans="20:22" x14ac:dyDescent="0.25">
      <c r="T82" s="27"/>
      <c r="U82" s="27"/>
      <c r="V82" s="27"/>
    </row>
  </sheetData>
  <phoneticPr fontId="16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2DFE-B1CC-456F-BB04-5C424CFE243C}">
  <sheetPr>
    <tabColor rgb="FF92D050"/>
  </sheetPr>
  <dimension ref="A1:CA82"/>
  <sheetViews>
    <sheetView topLeftCell="BA1" zoomScaleNormal="100" workbookViewId="0">
      <selection activeCell="F7" sqref="F7"/>
    </sheetView>
  </sheetViews>
  <sheetFormatPr defaultColWidth="10.28515625" defaultRowHeight="15" x14ac:dyDescent="0.25"/>
  <cols>
    <col min="1" max="2" width="46.5703125" style="1" customWidth="1"/>
    <col min="3" max="3" width="25.85546875" style="1" customWidth="1"/>
    <col min="4" max="4" width="23.85546875" style="1" customWidth="1"/>
    <col min="5" max="8" width="20.140625" style="1" customWidth="1"/>
    <col min="9" max="14" width="22.5703125" style="1" customWidth="1"/>
    <col min="15" max="15" width="10.7109375" style="1" bestFit="1" customWidth="1"/>
    <col min="16" max="16" width="10" style="1" bestFit="1" customWidth="1"/>
    <col min="17" max="17" width="10.5703125" style="26" bestFit="1" customWidth="1"/>
    <col min="18" max="18" width="14.5703125" style="26" bestFit="1" customWidth="1"/>
    <col min="19" max="19" width="12.42578125" style="1" bestFit="1" customWidth="1"/>
    <col min="20" max="20" width="13.85546875" style="1" bestFit="1" customWidth="1"/>
    <col min="21" max="21" width="12" style="1" bestFit="1" customWidth="1"/>
    <col min="22" max="22" width="10" style="1" bestFit="1" customWidth="1"/>
    <col min="23" max="23" width="8.5703125" style="1" bestFit="1" customWidth="1"/>
    <col min="24" max="24" width="11" style="1" bestFit="1" customWidth="1"/>
    <col min="25" max="25" width="17.140625" style="1" bestFit="1" customWidth="1"/>
    <col min="26" max="26" width="10.28515625" style="1"/>
    <col min="27" max="27" width="9" style="1" customWidth="1"/>
    <col min="28" max="28" width="10.28515625" style="1"/>
    <col min="29" max="29" width="13.85546875" style="1" bestFit="1" customWidth="1"/>
    <col min="30" max="30" width="12.7109375" style="1" bestFit="1" customWidth="1"/>
    <col min="31" max="32" width="20.7109375" style="1" customWidth="1"/>
    <col min="33" max="33" width="10.28515625" style="1"/>
    <col min="34" max="34" width="10.7109375" style="1" customWidth="1"/>
    <col min="35" max="38" width="10.28515625" style="1"/>
    <col min="39" max="39" width="11.28515625" style="1" bestFit="1" customWidth="1"/>
    <col min="40" max="40" width="11.28515625" style="1" customWidth="1"/>
    <col min="41" max="41" width="8.28515625" style="1" bestFit="1" customWidth="1"/>
    <col min="42" max="42" width="5.42578125" style="1" customWidth="1"/>
    <col min="43" max="43" width="6.85546875" style="1" customWidth="1"/>
    <col min="44" max="44" width="8.42578125" style="1" customWidth="1"/>
    <col min="45" max="45" width="16.140625" style="1" customWidth="1"/>
    <col min="46" max="46" width="9" style="1" customWidth="1"/>
    <col min="47" max="47" width="7.7109375" style="1" customWidth="1"/>
    <col min="48" max="49" width="6" style="1" customWidth="1"/>
    <col min="50" max="53" width="9.28515625" style="1" customWidth="1"/>
    <col min="54" max="55" width="10.42578125" style="1" customWidth="1"/>
    <col min="56" max="56" width="9.28515625" style="1" customWidth="1"/>
    <col min="57" max="58" width="11.85546875" style="1" customWidth="1"/>
    <col min="59" max="59" width="14.7109375" style="1" customWidth="1"/>
    <col min="60" max="62" width="9.28515625" style="1" customWidth="1"/>
    <col min="63" max="63" width="10.85546875" style="1" customWidth="1"/>
    <col min="64" max="64" width="10.5703125" style="1" customWidth="1"/>
    <col min="65" max="65" width="12.5703125" style="1" customWidth="1"/>
    <col min="66" max="66" width="12.85546875" style="1" customWidth="1"/>
    <col min="67" max="67" width="14.5703125" style="1" customWidth="1"/>
    <col min="68" max="68" width="24.28515625" style="1" bestFit="1" customWidth="1"/>
    <col min="69" max="74" width="12.85546875" style="1" customWidth="1"/>
    <col min="75" max="75" width="17.85546875" style="28" bestFit="1" customWidth="1"/>
    <col min="76" max="76" width="17.140625" style="1" bestFit="1" customWidth="1"/>
    <col min="77" max="77" width="30.140625" style="1" bestFit="1" customWidth="1"/>
    <col min="79" max="16384" width="10.28515625" style="1"/>
  </cols>
  <sheetData>
    <row r="1" spans="1:79" ht="12" thickBot="1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0</v>
      </c>
      <c r="F1" s="5" t="s">
        <v>10</v>
      </c>
      <c r="G1" s="5" t="s">
        <v>11</v>
      </c>
      <c r="H1" s="5" t="s">
        <v>12</v>
      </c>
      <c r="I1" s="6" t="s">
        <v>13</v>
      </c>
      <c r="J1" s="5" t="s">
        <v>14</v>
      </c>
      <c r="K1" s="5" t="s">
        <v>74</v>
      </c>
      <c r="L1" s="5" t="s">
        <v>15</v>
      </c>
      <c r="M1" s="5" t="s">
        <v>16</v>
      </c>
      <c r="N1" s="5" t="s">
        <v>69</v>
      </c>
      <c r="O1" s="5" t="s">
        <v>17</v>
      </c>
      <c r="P1" s="7" t="s">
        <v>18</v>
      </c>
      <c r="Q1" s="21" t="s">
        <v>19</v>
      </c>
      <c r="R1" s="21" t="s">
        <v>20</v>
      </c>
      <c r="S1" s="5" t="s">
        <v>21</v>
      </c>
      <c r="T1" s="5" t="s">
        <v>22</v>
      </c>
      <c r="U1" s="6" t="s">
        <v>23</v>
      </c>
      <c r="V1" s="8" t="s">
        <v>24</v>
      </c>
      <c r="W1" s="7" t="s">
        <v>25</v>
      </c>
      <c r="X1" s="5" t="s">
        <v>26</v>
      </c>
      <c r="Y1" s="6" t="s">
        <v>27</v>
      </c>
      <c r="Z1" s="7" t="s">
        <v>28</v>
      </c>
      <c r="AA1" s="6" t="s">
        <v>29</v>
      </c>
      <c r="AB1" s="5" t="s">
        <v>70</v>
      </c>
      <c r="AC1" s="5" t="s">
        <v>30</v>
      </c>
      <c r="AD1" s="5" t="s">
        <v>31</v>
      </c>
      <c r="AE1" s="5" t="s">
        <v>54</v>
      </c>
      <c r="AF1" s="5" t="s">
        <v>71</v>
      </c>
      <c r="AG1" s="7" t="s">
        <v>32</v>
      </c>
      <c r="AH1" s="5" t="s">
        <v>33</v>
      </c>
      <c r="AI1" s="5" t="s">
        <v>34</v>
      </c>
      <c r="AJ1" s="5" t="s">
        <v>35</v>
      </c>
      <c r="AK1" s="5" t="s">
        <v>2</v>
      </c>
      <c r="AL1" s="5" t="s">
        <v>37</v>
      </c>
      <c r="AM1" s="5" t="s">
        <v>38</v>
      </c>
      <c r="AN1" s="5" t="s">
        <v>5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36</v>
      </c>
      <c r="AX1" s="9" t="s">
        <v>43</v>
      </c>
      <c r="AY1" s="9" t="s">
        <v>4</v>
      </c>
      <c r="AZ1" s="9" t="s">
        <v>73</v>
      </c>
      <c r="BA1" s="9" t="s">
        <v>44</v>
      </c>
      <c r="BB1" s="9" t="s">
        <v>45</v>
      </c>
      <c r="BC1" s="9" t="s">
        <v>72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53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5" t="s">
        <v>3</v>
      </c>
      <c r="BO1" s="5" t="s">
        <v>64</v>
      </c>
      <c r="BP1" s="5" t="s">
        <v>78</v>
      </c>
      <c r="BQ1" s="5" t="s">
        <v>75</v>
      </c>
      <c r="BR1" s="5" t="s">
        <v>76</v>
      </c>
      <c r="BS1" s="5" t="s">
        <v>77</v>
      </c>
      <c r="BT1" s="5" t="s">
        <v>105</v>
      </c>
      <c r="BU1" s="5" t="s">
        <v>65</v>
      </c>
      <c r="BV1" s="5" t="s">
        <v>106</v>
      </c>
      <c r="BW1" s="5" t="s">
        <v>80</v>
      </c>
      <c r="BX1" s="5" t="s">
        <v>98</v>
      </c>
      <c r="BY1" s="5" t="s">
        <v>82</v>
      </c>
      <c r="BZ1" s="32" t="s">
        <v>83</v>
      </c>
      <c r="CA1" s="32" t="s">
        <v>84</v>
      </c>
    </row>
    <row r="2" spans="1:79" x14ac:dyDescent="0.25">
      <c r="A2" s="11" t="str" cm="1">
        <f t="array" aca="1" ref="A2" ca="1">MID(CELL("filename",A1),FIND("]",CELL("filename",A1))+1,255)&amp;"_"&amp;T2&amp;"m_1"</f>
        <v>PM5_85_44m_1</v>
      </c>
      <c r="B2" s="11" t="str" cm="1">
        <f t="array" aca="1" ref="B2" ca="1">MID(CELL("filename",A1),FIND("]",CELL("filename",A1))+1,255)&amp;"_"&amp;T2&amp;"m_1"</f>
        <v>PM5_85_44m_1</v>
      </c>
      <c r="C2" s="11" t="s">
        <v>50</v>
      </c>
      <c r="D2" s="12" t="s">
        <v>51</v>
      </c>
      <c r="E2" s="11" t="s">
        <v>52</v>
      </c>
      <c r="F2" s="12">
        <v>0</v>
      </c>
      <c r="G2" s="12">
        <v>1</v>
      </c>
      <c r="H2" s="12">
        <v>0</v>
      </c>
      <c r="I2" s="12">
        <v>0</v>
      </c>
      <c r="J2" s="12">
        <v>0</v>
      </c>
      <c r="K2" s="12">
        <v>0.5</v>
      </c>
      <c r="L2" s="12">
        <v>1</v>
      </c>
      <c r="M2" s="12">
        <v>1</v>
      </c>
      <c r="N2" s="12">
        <v>0</v>
      </c>
      <c r="O2" s="12">
        <v>0</v>
      </c>
      <c r="P2" s="12">
        <v>9.5</v>
      </c>
      <c r="Q2" s="19">
        <v>0.09</v>
      </c>
      <c r="R2" s="12">
        <v>44</v>
      </c>
      <c r="S2" s="13">
        <f>T2+32</f>
        <v>76</v>
      </c>
      <c r="T2" s="13">
        <v>44</v>
      </c>
      <c r="U2" s="13">
        <v>1</v>
      </c>
      <c r="V2" s="13">
        <v>33.4</v>
      </c>
      <c r="W2" s="13">
        <v>-100</v>
      </c>
      <c r="X2" s="13">
        <v>0</v>
      </c>
      <c r="Y2" s="13">
        <v>0</v>
      </c>
      <c r="Z2" s="13">
        <f>0.005*0.1*3</f>
        <v>1.5E-3</v>
      </c>
      <c r="AA2" s="13">
        <f>0.11*0.4*2.5</f>
        <v>0.11000000000000001</v>
      </c>
      <c r="AB2" s="13">
        <v>0</v>
      </c>
      <c r="AC2" s="13">
        <v>0</v>
      </c>
      <c r="AD2" s="13">
        <v>0</v>
      </c>
      <c r="AE2" s="14" t="s">
        <v>66</v>
      </c>
      <c r="AF2" s="14" t="s">
        <v>66</v>
      </c>
      <c r="AG2" s="15">
        <v>4</v>
      </c>
      <c r="AH2" s="16">
        <f>ROUND(23.42*BN2/100*1000,-2)</f>
        <v>19900</v>
      </c>
      <c r="AI2" s="16">
        <f>ROUND(20.39*BN2/100*1000,-2)</f>
        <v>17300</v>
      </c>
      <c r="AJ2" s="16">
        <f>ROUND(3*AI2,-2)</f>
        <v>51900</v>
      </c>
      <c r="AK2" s="16">
        <v>0.59</v>
      </c>
      <c r="AL2" s="16">
        <v>1</v>
      </c>
      <c r="AM2" s="18">
        <v>1E-4</v>
      </c>
      <c r="AN2" s="16">
        <f>ROUND((172.3+35.38*BN2/100)*1000,-2)</f>
        <v>202400</v>
      </c>
      <c r="AO2" s="16">
        <f>ROUND( 0.0906*BN2 + 23.958, 0)</f>
        <v>32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0.25</v>
      </c>
      <c r="AX2" s="15">
        <v>20</v>
      </c>
      <c r="AY2" s="15">
        <f>ROUND(0.0171*BN2- 0.0258,1)</f>
        <v>1.4</v>
      </c>
      <c r="AZ2" s="15">
        <f>ROUND( 0.16*BN2 - 4.7577,1)</f>
        <v>8.8000000000000007</v>
      </c>
      <c r="BA2" s="15" t="s">
        <v>67</v>
      </c>
      <c r="BB2" s="33">
        <v>2</v>
      </c>
      <c r="BC2" s="15">
        <f>MIN(CA2,2000)</f>
        <v>2000</v>
      </c>
      <c r="BD2" s="15">
        <f>MIN(CA2,2000)</f>
        <v>2000</v>
      </c>
      <c r="BE2" s="15">
        <v>12.2</v>
      </c>
      <c r="BF2" s="15">
        <v>13.5</v>
      </c>
      <c r="BG2" s="15">
        <v>12.8</v>
      </c>
      <c r="BH2" s="15">
        <f>BY2</f>
        <v>30</v>
      </c>
      <c r="BI2" s="15">
        <v>0</v>
      </c>
      <c r="BJ2" s="15">
        <v>0</v>
      </c>
      <c r="BK2" s="15">
        <v>0.6</v>
      </c>
      <c r="BL2" s="15" t="s">
        <v>68</v>
      </c>
      <c r="BM2" s="15">
        <v>0.9</v>
      </c>
      <c r="BN2" s="17">
        <v>85</v>
      </c>
      <c r="BO2" s="17" t="s">
        <v>93</v>
      </c>
      <c r="BP2" s="17" t="s">
        <v>94</v>
      </c>
      <c r="BQ2" s="30">
        <f>AG2</f>
        <v>4</v>
      </c>
      <c r="BR2" s="30">
        <f>BQ2/2</f>
        <v>2</v>
      </c>
      <c r="BS2" s="31">
        <f t="shared" ref="BS2:BS23" si="0">BR2*(AX2-10)</f>
        <v>20</v>
      </c>
      <c r="BT2" s="31">
        <f>BS2*AY2</f>
        <v>28</v>
      </c>
      <c r="BU2" s="17">
        <f>100*(BS2/100)^0.9</f>
        <v>23.492378861760379</v>
      </c>
      <c r="BV2" s="34">
        <v>0</v>
      </c>
      <c r="BW2" s="29">
        <v>0.73</v>
      </c>
      <c r="BX2" s="17">
        <f>BW2*BU2</f>
        <v>17.149436569085076</v>
      </c>
      <c r="BY2" s="17">
        <v>30</v>
      </c>
      <c r="BZ2">
        <f>AN2*(MIN(BS2,BT2)/100)^AK2</f>
        <v>78310.177005416394</v>
      </c>
      <c r="CA2" s="1">
        <f>ROUND(BZ2/BY2,-1)</f>
        <v>2610</v>
      </c>
    </row>
    <row r="3" spans="1:79" x14ac:dyDescent="0.25">
      <c r="A3" s="11" t="str" cm="1">
        <f t="array" aca="1" ref="A3" ca="1">MID(CELL("filename",A2),FIND("]",CELL("filename",A2))+1,255)&amp;"_"&amp;T3&amp;"m_1"</f>
        <v>PM5_85_36m_1</v>
      </c>
      <c r="B3" s="11" t="str" cm="1">
        <f t="array" aca="1" ref="B3" ca="1">MID(CELL("filename",A2),FIND("]",CELL("filename",A2))+1,255)&amp;"_"&amp;T3&amp;"m_1"</f>
        <v>PM5_85_36m_1</v>
      </c>
      <c r="Q3" s="22"/>
      <c r="R3" s="12">
        <v>36</v>
      </c>
      <c r="S3" s="13">
        <f>T3+32</f>
        <v>68</v>
      </c>
      <c r="T3" s="13">
        <v>36</v>
      </c>
      <c r="AE3" s="14" t="s">
        <v>66</v>
      </c>
      <c r="AF3" s="14" t="s">
        <v>66</v>
      </c>
      <c r="AG3" s="15">
        <v>4</v>
      </c>
      <c r="AH3" s="16">
        <f t="shared" ref="AH3:AH23" si="1">ROUND(23.42*BN3/100*1000,-2)</f>
        <v>19900</v>
      </c>
      <c r="AI3" s="16">
        <f t="shared" ref="AI3:AI23" si="2">ROUND(20.39*BN3/100*1000,-2)</f>
        <v>17300</v>
      </c>
      <c r="AJ3" s="16">
        <f t="shared" ref="AJ3:AJ23" si="3">ROUND(3*AI3,-2)</f>
        <v>51900</v>
      </c>
      <c r="AK3" s="16">
        <v>0.59</v>
      </c>
      <c r="AL3" s="16">
        <v>1</v>
      </c>
      <c r="AM3" s="18">
        <v>1E-4</v>
      </c>
      <c r="AN3" s="16">
        <f t="shared" ref="AN3:AN23" si="4">ROUND((172.3+35.38*BN3/100)*1000,-2)</f>
        <v>202400</v>
      </c>
      <c r="AO3" s="16">
        <f t="shared" ref="AO3:AO23" si="5">ROUND( 0.0906*BN3 + 23.958, 0)</f>
        <v>32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0.25</v>
      </c>
      <c r="AX3" s="15">
        <v>20</v>
      </c>
      <c r="AY3" s="15">
        <f t="shared" ref="AY3:AY23" si="6">ROUND(0.0171*BN3- 0.0258,1)</f>
        <v>1.4</v>
      </c>
      <c r="AZ3" s="15">
        <f t="shared" ref="AZ3:AZ23" si="7">ROUND( 0.16*BN3 - 4.7577,1)</f>
        <v>8.8000000000000007</v>
      </c>
      <c r="BA3" s="15" t="s">
        <v>67</v>
      </c>
      <c r="BB3" s="33">
        <v>2</v>
      </c>
      <c r="BC3" s="15">
        <f t="shared" ref="BC3:BC23" si="8">MIN(CA3,2000)</f>
        <v>2000</v>
      </c>
      <c r="BD3" s="15">
        <f t="shared" ref="BD3:BD23" si="9">MIN(CA3,2000)</f>
        <v>2000</v>
      </c>
      <c r="BE3" s="15">
        <v>12.2</v>
      </c>
      <c r="BF3" s="15">
        <v>13.5</v>
      </c>
      <c r="BG3" s="15">
        <v>12.8</v>
      </c>
      <c r="BH3" s="15">
        <f t="shared" ref="BH3:BH23" si="10">BY3</f>
        <v>51</v>
      </c>
      <c r="BI3" s="15">
        <v>0</v>
      </c>
      <c r="BJ3" s="15">
        <v>0</v>
      </c>
      <c r="BK3" s="15">
        <v>0.6</v>
      </c>
      <c r="BL3" s="15" t="s">
        <v>68</v>
      </c>
      <c r="BM3" s="15">
        <v>0.9</v>
      </c>
      <c r="BN3" s="17">
        <v>85</v>
      </c>
      <c r="BO3" s="17" t="s">
        <v>93</v>
      </c>
      <c r="BP3" s="17" t="s">
        <v>94</v>
      </c>
      <c r="BQ3" s="17">
        <f t="shared" ref="BQ3:BQ23" si="11">BQ2+AG3</f>
        <v>8</v>
      </c>
      <c r="BR3" s="17">
        <f t="shared" ref="BR3:BR23" si="12">BQ2+AG3/2</f>
        <v>6</v>
      </c>
      <c r="BS3" s="17">
        <f t="shared" si="0"/>
        <v>60</v>
      </c>
      <c r="BT3" s="35">
        <f t="shared" ref="BT3:BT23" si="13">BS3*AY3</f>
        <v>84</v>
      </c>
      <c r="BU3" s="17">
        <f t="shared" ref="BU3:BU23" si="14">100*(BS3/100)^0.9</f>
        <v>63.144586748935524</v>
      </c>
      <c r="BV3" s="34">
        <v>0</v>
      </c>
      <c r="BW3" s="29">
        <v>0.73</v>
      </c>
      <c r="BX3" s="17">
        <f t="shared" ref="BX3:BX23" si="15">BW3*BU3</f>
        <v>46.095548326722934</v>
      </c>
      <c r="BY3" s="17">
        <f t="shared" ref="BY3:BY23" si="16">ROUND(BX3/BM3,0)</f>
        <v>51</v>
      </c>
      <c r="BZ3">
        <f t="shared" ref="BZ3:BZ23" si="17">AN3*(MIN(BS3,BT3)/100)^AK3</f>
        <v>149733.7653438508</v>
      </c>
      <c r="CA3" s="1">
        <f t="shared" ref="CA3:CA23" si="18">ROUND(BZ3/BY3,-1)</f>
        <v>2940</v>
      </c>
    </row>
    <row r="4" spans="1:79" x14ac:dyDescent="0.25">
      <c r="Q4" s="22"/>
      <c r="R4" s="22"/>
      <c r="T4" s="2"/>
      <c r="AE4" s="14" t="s">
        <v>66</v>
      </c>
      <c r="AF4" s="14" t="s">
        <v>66</v>
      </c>
      <c r="AG4" s="15">
        <v>4</v>
      </c>
      <c r="AH4" s="16">
        <f t="shared" si="1"/>
        <v>19900</v>
      </c>
      <c r="AI4" s="16">
        <f t="shared" si="2"/>
        <v>17300</v>
      </c>
      <c r="AJ4" s="16">
        <f t="shared" si="3"/>
        <v>51900</v>
      </c>
      <c r="AK4" s="16">
        <v>0.59</v>
      </c>
      <c r="AL4" s="16">
        <v>1</v>
      </c>
      <c r="AM4" s="18">
        <v>1E-4</v>
      </c>
      <c r="AN4" s="16">
        <f t="shared" si="4"/>
        <v>202400</v>
      </c>
      <c r="AO4" s="16">
        <f t="shared" si="5"/>
        <v>32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0.25</v>
      </c>
      <c r="AX4" s="15">
        <v>20</v>
      </c>
      <c r="AY4" s="15">
        <f t="shared" si="6"/>
        <v>1.4</v>
      </c>
      <c r="AZ4" s="15">
        <f t="shared" si="7"/>
        <v>8.8000000000000007</v>
      </c>
      <c r="BA4" s="15" t="s">
        <v>67</v>
      </c>
      <c r="BB4" s="33">
        <v>2</v>
      </c>
      <c r="BC4" s="15">
        <f t="shared" si="8"/>
        <v>2000</v>
      </c>
      <c r="BD4" s="15">
        <f t="shared" si="9"/>
        <v>2000</v>
      </c>
      <c r="BE4" s="15">
        <v>12.2</v>
      </c>
      <c r="BF4" s="15">
        <v>13.5</v>
      </c>
      <c r="BG4" s="15">
        <v>12.8</v>
      </c>
      <c r="BH4" s="15">
        <f t="shared" si="10"/>
        <v>81</v>
      </c>
      <c r="BI4" s="15">
        <v>0</v>
      </c>
      <c r="BJ4" s="15">
        <v>0</v>
      </c>
      <c r="BK4" s="15">
        <v>0.6</v>
      </c>
      <c r="BL4" s="15" t="s">
        <v>68</v>
      </c>
      <c r="BM4" s="15">
        <v>0.9</v>
      </c>
      <c r="BN4" s="17">
        <v>85</v>
      </c>
      <c r="BO4" s="17" t="s">
        <v>93</v>
      </c>
      <c r="BP4" s="17" t="s">
        <v>94</v>
      </c>
      <c r="BQ4" s="17">
        <f t="shared" si="11"/>
        <v>12</v>
      </c>
      <c r="BR4" s="17">
        <f t="shared" si="12"/>
        <v>10</v>
      </c>
      <c r="BS4" s="17">
        <f t="shared" si="0"/>
        <v>100</v>
      </c>
      <c r="BT4" s="35">
        <f t="shared" si="13"/>
        <v>140</v>
      </c>
      <c r="BU4" s="17">
        <f t="shared" si="14"/>
        <v>100</v>
      </c>
      <c r="BV4" s="34">
        <v>0</v>
      </c>
      <c r="BW4" s="29">
        <v>0.73</v>
      </c>
      <c r="BX4" s="17">
        <f t="shared" si="15"/>
        <v>73</v>
      </c>
      <c r="BY4" s="17">
        <f t="shared" si="16"/>
        <v>81</v>
      </c>
      <c r="BZ4">
        <f t="shared" si="17"/>
        <v>202400</v>
      </c>
      <c r="CA4" s="1">
        <f t="shared" si="18"/>
        <v>2500</v>
      </c>
    </row>
    <row r="5" spans="1:79" x14ac:dyDescent="0.25">
      <c r="Q5" s="22"/>
      <c r="R5" s="22"/>
      <c r="T5" s="2"/>
      <c r="AE5" s="14" t="s">
        <v>66</v>
      </c>
      <c r="AF5" s="14" t="s">
        <v>66</v>
      </c>
      <c r="AG5" s="15">
        <v>4</v>
      </c>
      <c r="AH5" s="16">
        <f t="shared" si="1"/>
        <v>19900</v>
      </c>
      <c r="AI5" s="16">
        <f t="shared" si="2"/>
        <v>17300</v>
      </c>
      <c r="AJ5" s="16">
        <f t="shared" si="3"/>
        <v>51900</v>
      </c>
      <c r="AK5" s="16">
        <v>0.59</v>
      </c>
      <c r="AL5" s="16">
        <v>1</v>
      </c>
      <c r="AM5" s="18">
        <v>1E-4</v>
      </c>
      <c r="AN5" s="16">
        <f t="shared" si="4"/>
        <v>202400</v>
      </c>
      <c r="AO5" s="16">
        <f t="shared" si="5"/>
        <v>32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0.25</v>
      </c>
      <c r="AX5" s="15">
        <v>20</v>
      </c>
      <c r="AY5" s="15">
        <f t="shared" si="6"/>
        <v>1.4</v>
      </c>
      <c r="AZ5" s="15">
        <f t="shared" si="7"/>
        <v>8.8000000000000007</v>
      </c>
      <c r="BA5" s="15" t="s">
        <v>67</v>
      </c>
      <c r="BB5" s="33">
        <v>2</v>
      </c>
      <c r="BC5" s="15">
        <f t="shared" si="8"/>
        <v>2000</v>
      </c>
      <c r="BD5" s="15">
        <f t="shared" si="9"/>
        <v>2000</v>
      </c>
      <c r="BE5" s="15">
        <v>12.2</v>
      </c>
      <c r="BF5" s="15">
        <v>13.5</v>
      </c>
      <c r="BG5" s="15">
        <v>12.8</v>
      </c>
      <c r="BH5" s="15">
        <f t="shared" si="10"/>
        <v>110</v>
      </c>
      <c r="BI5" s="15">
        <v>0</v>
      </c>
      <c r="BJ5" s="15">
        <v>0</v>
      </c>
      <c r="BK5" s="15">
        <v>0.6</v>
      </c>
      <c r="BL5" s="15" t="s">
        <v>68</v>
      </c>
      <c r="BM5" s="15">
        <v>0.9</v>
      </c>
      <c r="BN5" s="17">
        <v>85</v>
      </c>
      <c r="BO5" s="17" t="s">
        <v>93</v>
      </c>
      <c r="BP5" s="17" t="s">
        <v>94</v>
      </c>
      <c r="BQ5" s="17">
        <f t="shared" si="11"/>
        <v>16</v>
      </c>
      <c r="BR5" s="17">
        <f t="shared" si="12"/>
        <v>14</v>
      </c>
      <c r="BS5" s="17">
        <f t="shared" si="0"/>
        <v>140</v>
      </c>
      <c r="BT5" s="35">
        <f t="shared" si="13"/>
        <v>196</v>
      </c>
      <c r="BU5" s="17">
        <f t="shared" si="14"/>
        <v>135.36775676840483</v>
      </c>
      <c r="BV5" s="34">
        <v>0</v>
      </c>
      <c r="BW5" s="29">
        <v>0.73</v>
      </c>
      <c r="BX5" s="17">
        <f t="shared" si="15"/>
        <v>98.818462440935519</v>
      </c>
      <c r="BY5" s="17">
        <f t="shared" si="16"/>
        <v>110</v>
      </c>
      <c r="BZ5">
        <f t="shared" si="17"/>
        <v>246845.97448076998</v>
      </c>
      <c r="CA5" s="1">
        <f t="shared" si="18"/>
        <v>2240</v>
      </c>
    </row>
    <row r="6" spans="1:79" x14ac:dyDescent="0.25">
      <c r="L6" s="3"/>
      <c r="M6" s="3"/>
      <c r="N6" s="3"/>
      <c r="O6" s="3"/>
      <c r="P6" s="3"/>
      <c r="Q6" s="22"/>
      <c r="R6" s="22"/>
      <c r="S6" s="2"/>
      <c r="T6" s="2"/>
      <c r="W6" s="2"/>
      <c r="AE6" s="14" t="s">
        <v>66</v>
      </c>
      <c r="AF6" s="14" t="s">
        <v>66</v>
      </c>
      <c r="AG6" s="15">
        <v>4</v>
      </c>
      <c r="AH6" s="16">
        <f t="shared" si="1"/>
        <v>19900</v>
      </c>
      <c r="AI6" s="16">
        <f t="shared" si="2"/>
        <v>17300</v>
      </c>
      <c r="AJ6" s="16">
        <f t="shared" si="3"/>
        <v>51900</v>
      </c>
      <c r="AK6" s="16">
        <v>0.59</v>
      </c>
      <c r="AL6" s="16">
        <v>1</v>
      </c>
      <c r="AM6" s="18">
        <v>1E-4</v>
      </c>
      <c r="AN6" s="16">
        <f t="shared" si="4"/>
        <v>202400</v>
      </c>
      <c r="AO6" s="16">
        <f t="shared" si="5"/>
        <v>32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0.25</v>
      </c>
      <c r="AX6" s="15">
        <v>20</v>
      </c>
      <c r="AY6" s="15">
        <f t="shared" si="6"/>
        <v>1.4</v>
      </c>
      <c r="AZ6" s="15">
        <f t="shared" si="7"/>
        <v>8.8000000000000007</v>
      </c>
      <c r="BA6" s="15" t="s">
        <v>67</v>
      </c>
      <c r="BB6" s="33">
        <v>2</v>
      </c>
      <c r="BC6" s="15">
        <f t="shared" si="8"/>
        <v>2000</v>
      </c>
      <c r="BD6" s="15">
        <f t="shared" si="9"/>
        <v>2000</v>
      </c>
      <c r="BE6" s="15">
        <v>12.2</v>
      </c>
      <c r="BF6" s="15">
        <v>13.5</v>
      </c>
      <c r="BG6" s="15">
        <v>12.8</v>
      </c>
      <c r="BH6" s="15">
        <f t="shared" si="10"/>
        <v>138</v>
      </c>
      <c r="BI6" s="15">
        <v>0</v>
      </c>
      <c r="BJ6" s="15">
        <v>0</v>
      </c>
      <c r="BK6" s="15">
        <v>0.6</v>
      </c>
      <c r="BL6" s="15" t="s">
        <v>68</v>
      </c>
      <c r="BM6" s="15">
        <v>0.9</v>
      </c>
      <c r="BN6" s="17">
        <v>85</v>
      </c>
      <c r="BO6" s="17" t="s">
        <v>93</v>
      </c>
      <c r="BP6" s="17" t="s">
        <v>94</v>
      </c>
      <c r="BQ6" s="17">
        <f t="shared" si="11"/>
        <v>20</v>
      </c>
      <c r="BR6" s="17">
        <f t="shared" si="12"/>
        <v>18</v>
      </c>
      <c r="BS6" s="17">
        <f t="shared" si="0"/>
        <v>180</v>
      </c>
      <c r="BT6" s="35">
        <f t="shared" si="13"/>
        <v>251.99999999999997</v>
      </c>
      <c r="BU6" s="17">
        <f t="shared" si="14"/>
        <v>169.72478007257303</v>
      </c>
      <c r="BV6" s="34">
        <v>0</v>
      </c>
      <c r="BW6" s="29">
        <v>0.73</v>
      </c>
      <c r="BX6" s="17">
        <f t="shared" si="15"/>
        <v>123.8990894529783</v>
      </c>
      <c r="BY6" s="17">
        <f t="shared" si="16"/>
        <v>138</v>
      </c>
      <c r="BZ6">
        <f t="shared" si="17"/>
        <v>286299.95923130983</v>
      </c>
      <c r="CA6" s="1">
        <f t="shared" si="18"/>
        <v>2070</v>
      </c>
    </row>
    <row r="7" spans="1:79" x14ac:dyDescent="0.25">
      <c r="L7" s="3"/>
      <c r="M7" s="3"/>
      <c r="N7" s="3"/>
      <c r="O7" s="3"/>
      <c r="P7" s="3"/>
      <c r="Q7" s="22"/>
      <c r="R7" s="22"/>
      <c r="S7" s="2"/>
      <c r="T7" s="2"/>
      <c r="W7" s="2"/>
      <c r="AE7" s="14" t="s">
        <v>66</v>
      </c>
      <c r="AF7" s="14" t="s">
        <v>66</v>
      </c>
      <c r="AG7" s="15">
        <v>4</v>
      </c>
      <c r="AH7" s="16">
        <f t="shared" si="1"/>
        <v>19900</v>
      </c>
      <c r="AI7" s="16">
        <f t="shared" si="2"/>
        <v>17300</v>
      </c>
      <c r="AJ7" s="16">
        <f t="shared" si="3"/>
        <v>51900</v>
      </c>
      <c r="AK7" s="16">
        <v>0.59</v>
      </c>
      <c r="AL7" s="16">
        <v>1</v>
      </c>
      <c r="AM7" s="18">
        <v>1E-4</v>
      </c>
      <c r="AN7" s="16">
        <f t="shared" si="4"/>
        <v>202400</v>
      </c>
      <c r="AO7" s="16">
        <f t="shared" si="5"/>
        <v>32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0.25</v>
      </c>
      <c r="AX7" s="15">
        <v>20</v>
      </c>
      <c r="AY7" s="15">
        <f t="shared" si="6"/>
        <v>1.4</v>
      </c>
      <c r="AZ7" s="15">
        <f t="shared" si="7"/>
        <v>8.8000000000000007</v>
      </c>
      <c r="BA7" s="15" t="s">
        <v>67</v>
      </c>
      <c r="BB7" s="33">
        <v>2</v>
      </c>
      <c r="BC7" s="15">
        <f t="shared" si="8"/>
        <v>1950</v>
      </c>
      <c r="BD7" s="15">
        <f t="shared" si="9"/>
        <v>1950</v>
      </c>
      <c r="BE7" s="15">
        <v>12.2</v>
      </c>
      <c r="BF7" s="15">
        <v>13.5</v>
      </c>
      <c r="BG7" s="15">
        <v>12.8</v>
      </c>
      <c r="BH7" s="15">
        <f t="shared" si="10"/>
        <v>165</v>
      </c>
      <c r="BI7" s="15">
        <v>0</v>
      </c>
      <c r="BJ7" s="15">
        <v>0</v>
      </c>
      <c r="BK7" s="15">
        <v>0.6</v>
      </c>
      <c r="BL7" s="15" t="s">
        <v>68</v>
      </c>
      <c r="BM7" s="15">
        <v>0.9</v>
      </c>
      <c r="BN7" s="17">
        <v>85</v>
      </c>
      <c r="BO7" s="17" t="s">
        <v>93</v>
      </c>
      <c r="BP7" s="17" t="s">
        <v>94</v>
      </c>
      <c r="BQ7" s="17">
        <f t="shared" si="11"/>
        <v>24</v>
      </c>
      <c r="BR7" s="17">
        <f t="shared" si="12"/>
        <v>22</v>
      </c>
      <c r="BS7" s="17">
        <f t="shared" si="0"/>
        <v>220</v>
      </c>
      <c r="BT7" s="35">
        <f t="shared" si="13"/>
        <v>308</v>
      </c>
      <c r="BU7" s="17">
        <f t="shared" si="14"/>
        <v>203.32014593038656</v>
      </c>
      <c r="BV7" s="34">
        <v>0</v>
      </c>
      <c r="BW7" s="29">
        <v>0.73</v>
      </c>
      <c r="BX7" s="17">
        <f t="shared" si="15"/>
        <v>148.4237065291822</v>
      </c>
      <c r="BY7" s="17">
        <f t="shared" si="16"/>
        <v>165</v>
      </c>
      <c r="BZ7">
        <f t="shared" si="17"/>
        <v>322284.84942207177</v>
      </c>
      <c r="CA7" s="1">
        <f t="shared" si="18"/>
        <v>1950</v>
      </c>
    </row>
    <row r="8" spans="1:79" x14ac:dyDescent="0.25">
      <c r="L8" s="3"/>
      <c r="M8" s="3"/>
      <c r="N8" s="3"/>
      <c r="O8" s="3"/>
      <c r="P8" s="3"/>
      <c r="Q8" s="22"/>
      <c r="R8" s="22"/>
      <c r="S8" s="2"/>
      <c r="T8" s="2"/>
      <c r="W8" s="2"/>
      <c r="AE8" s="14" t="s">
        <v>66</v>
      </c>
      <c r="AF8" s="14" t="s">
        <v>66</v>
      </c>
      <c r="AG8" s="15">
        <v>4</v>
      </c>
      <c r="AH8" s="16">
        <f t="shared" si="1"/>
        <v>19900</v>
      </c>
      <c r="AI8" s="16">
        <f t="shared" si="2"/>
        <v>17300</v>
      </c>
      <c r="AJ8" s="16">
        <f t="shared" si="3"/>
        <v>51900</v>
      </c>
      <c r="AK8" s="16">
        <v>0.59</v>
      </c>
      <c r="AL8" s="16">
        <v>1</v>
      </c>
      <c r="AM8" s="18">
        <v>1E-4</v>
      </c>
      <c r="AN8" s="16">
        <f t="shared" si="4"/>
        <v>202400</v>
      </c>
      <c r="AO8" s="16">
        <f t="shared" si="5"/>
        <v>32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0.25</v>
      </c>
      <c r="AX8" s="15">
        <v>20</v>
      </c>
      <c r="AY8" s="15">
        <f t="shared" si="6"/>
        <v>1.4</v>
      </c>
      <c r="AZ8" s="15">
        <f t="shared" si="7"/>
        <v>8.8000000000000007</v>
      </c>
      <c r="BA8" s="15" t="s">
        <v>67</v>
      </c>
      <c r="BB8" s="33">
        <v>2</v>
      </c>
      <c r="BC8" s="15">
        <f t="shared" si="8"/>
        <v>1850</v>
      </c>
      <c r="BD8" s="15">
        <f t="shared" si="9"/>
        <v>1850</v>
      </c>
      <c r="BE8" s="15">
        <v>12.2</v>
      </c>
      <c r="BF8" s="15">
        <v>13.5</v>
      </c>
      <c r="BG8" s="15">
        <v>12.8</v>
      </c>
      <c r="BH8" s="15">
        <f t="shared" si="10"/>
        <v>192</v>
      </c>
      <c r="BI8" s="15">
        <v>0</v>
      </c>
      <c r="BJ8" s="15">
        <v>0</v>
      </c>
      <c r="BK8" s="15">
        <v>0.6</v>
      </c>
      <c r="BL8" s="15" t="s">
        <v>68</v>
      </c>
      <c r="BM8" s="15">
        <v>0.9</v>
      </c>
      <c r="BN8" s="17">
        <v>85</v>
      </c>
      <c r="BO8" s="17" t="s">
        <v>93</v>
      </c>
      <c r="BP8" s="17" t="s">
        <v>94</v>
      </c>
      <c r="BQ8" s="17">
        <f t="shared" si="11"/>
        <v>28</v>
      </c>
      <c r="BR8" s="17">
        <f t="shared" si="12"/>
        <v>26</v>
      </c>
      <c r="BS8" s="17">
        <f t="shared" si="0"/>
        <v>260</v>
      </c>
      <c r="BT8" s="35">
        <f t="shared" si="13"/>
        <v>364</v>
      </c>
      <c r="BU8" s="17">
        <f t="shared" si="14"/>
        <v>236.30668793283914</v>
      </c>
      <c r="BV8" s="34">
        <v>0</v>
      </c>
      <c r="BW8" s="29">
        <v>0.73</v>
      </c>
      <c r="BX8" s="17">
        <f t="shared" si="15"/>
        <v>172.50388219097258</v>
      </c>
      <c r="BY8" s="17">
        <f t="shared" si="16"/>
        <v>192</v>
      </c>
      <c r="BZ8">
        <f t="shared" si="17"/>
        <v>355667.99236181279</v>
      </c>
      <c r="CA8" s="1">
        <f t="shared" si="18"/>
        <v>1850</v>
      </c>
    </row>
    <row r="9" spans="1:79" x14ac:dyDescent="0.25">
      <c r="L9" s="3"/>
      <c r="M9" s="3"/>
      <c r="N9" s="3"/>
      <c r="O9" s="3"/>
      <c r="P9" s="3"/>
      <c r="Q9" s="22"/>
      <c r="R9" s="22"/>
      <c r="S9" s="2"/>
      <c r="T9" s="2"/>
      <c r="W9" s="2"/>
      <c r="AE9" s="14" t="s">
        <v>66</v>
      </c>
      <c r="AF9" s="14" t="s">
        <v>66</v>
      </c>
      <c r="AG9" s="15">
        <v>4</v>
      </c>
      <c r="AH9" s="16">
        <f t="shared" si="1"/>
        <v>19900</v>
      </c>
      <c r="AI9" s="16">
        <f t="shared" si="2"/>
        <v>17300</v>
      </c>
      <c r="AJ9" s="16">
        <f t="shared" si="3"/>
        <v>51900</v>
      </c>
      <c r="AK9" s="16">
        <v>0.59</v>
      </c>
      <c r="AL9" s="16">
        <v>1</v>
      </c>
      <c r="AM9" s="18">
        <v>1E-4</v>
      </c>
      <c r="AN9" s="16">
        <f t="shared" si="4"/>
        <v>202400</v>
      </c>
      <c r="AO9" s="16">
        <f t="shared" si="5"/>
        <v>32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0.25</v>
      </c>
      <c r="AX9" s="15">
        <v>20</v>
      </c>
      <c r="AY9" s="15">
        <f t="shared" si="6"/>
        <v>1.4</v>
      </c>
      <c r="AZ9" s="15">
        <f t="shared" si="7"/>
        <v>8.8000000000000007</v>
      </c>
      <c r="BA9" s="15" t="s">
        <v>67</v>
      </c>
      <c r="BB9" s="33">
        <v>2</v>
      </c>
      <c r="BC9" s="15">
        <f t="shared" si="8"/>
        <v>1780</v>
      </c>
      <c r="BD9" s="15">
        <f t="shared" si="9"/>
        <v>1780</v>
      </c>
      <c r="BE9" s="15">
        <v>12.2</v>
      </c>
      <c r="BF9" s="15">
        <v>13.5</v>
      </c>
      <c r="BG9" s="15">
        <v>12.8</v>
      </c>
      <c r="BH9" s="15">
        <f t="shared" si="10"/>
        <v>218</v>
      </c>
      <c r="BI9" s="15">
        <v>0</v>
      </c>
      <c r="BJ9" s="15">
        <v>0</v>
      </c>
      <c r="BK9" s="15">
        <v>0.6</v>
      </c>
      <c r="BL9" s="15" t="s">
        <v>68</v>
      </c>
      <c r="BM9" s="15">
        <v>0.9</v>
      </c>
      <c r="BN9" s="17">
        <v>85</v>
      </c>
      <c r="BO9" s="17" t="s">
        <v>93</v>
      </c>
      <c r="BP9" s="17" t="s">
        <v>94</v>
      </c>
      <c r="BQ9" s="17">
        <f t="shared" si="11"/>
        <v>32</v>
      </c>
      <c r="BR9" s="17">
        <f t="shared" si="12"/>
        <v>30</v>
      </c>
      <c r="BS9" s="17">
        <f t="shared" si="0"/>
        <v>300</v>
      </c>
      <c r="BT9" s="35">
        <f t="shared" si="13"/>
        <v>420</v>
      </c>
      <c r="BU9" s="17">
        <f t="shared" si="14"/>
        <v>268.78753795222872</v>
      </c>
      <c r="BV9" s="34">
        <v>0</v>
      </c>
      <c r="BW9" s="29">
        <v>0.73</v>
      </c>
      <c r="BX9" s="17">
        <f t="shared" si="15"/>
        <v>196.21490270512695</v>
      </c>
      <c r="BY9" s="17">
        <f t="shared" si="16"/>
        <v>218</v>
      </c>
      <c r="BZ9">
        <f t="shared" si="17"/>
        <v>387000.96544921934</v>
      </c>
      <c r="CA9" s="1">
        <f t="shared" si="18"/>
        <v>1780</v>
      </c>
    </row>
    <row r="10" spans="1:79" x14ac:dyDescent="0.25">
      <c r="L10" s="3"/>
      <c r="M10" s="3"/>
      <c r="N10" s="3"/>
      <c r="O10" s="3"/>
      <c r="P10" s="3"/>
      <c r="Q10" s="24"/>
      <c r="R10" s="24"/>
      <c r="S10" s="2"/>
      <c r="T10" s="2"/>
      <c r="W10" s="2"/>
      <c r="AE10" s="14" t="s">
        <v>66</v>
      </c>
      <c r="AF10" s="14" t="s">
        <v>66</v>
      </c>
      <c r="AG10" s="15">
        <v>4</v>
      </c>
      <c r="AH10" s="16">
        <f t="shared" si="1"/>
        <v>19900</v>
      </c>
      <c r="AI10" s="16">
        <f t="shared" si="2"/>
        <v>17300</v>
      </c>
      <c r="AJ10" s="16">
        <f t="shared" si="3"/>
        <v>51900</v>
      </c>
      <c r="AK10" s="16">
        <v>0.59</v>
      </c>
      <c r="AL10" s="16">
        <v>1</v>
      </c>
      <c r="AM10" s="18">
        <v>1E-4</v>
      </c>
      <c r="AN10" s="16">
        <f t="shared" si="4"/>
        <v>202400</v>
      </c>
      <c r="AO10" s="16">
        <f t="shared" si="5"/>
        <v>32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0.25</v>
      </c>
      <c r="AX10" s="15">
        <v>20</v>
      </c>
      <c r="AY10" s="15">
        <f t="shared" si="6"/>
        <v>1.4</v>
      </c>
      <c r="AZ10" s="15">
        <f t="shared" si="7"/>
        <v>8.8000000000000007</v>
      </c>
      <c r="BA10" s="15" t="s">
        <v>67</v>
      </c>
      <c r="BB10" s="33">
        <v>2</v>
      </c>
      <c r="BC10" s="15">
        <f t="shared" si="8"/>
        <v>1710</v>
      </c>
      <c r="BD10" s="15">
        <f t="shared" si="9"/>
        <v>1710</v>
      </c>
      <c r="BE10" s="15">
        <v>12.2</v>
      </c>
      <c r="BF10" s="15">
        <v>13.5</v>
      </c>
      <c r="BG10" s="15">
        <v>12.8</v>
      </c>
      <c r="BH10" s="15">
        <f t="shared" si="10"/>
        <v>244</v>
      </c>
      <c r="BI10" s="15">
        <v>0</v>
      </c>
      <c r="BJ10" s="15">
        <v>0</v>
      </c>
      <c r="BK10" s="15">
        <v>0.6</v>
      </c>
      <c r="BL10" s="15" t="s">
        <v>68</v>
      </c>
      <c r="BM10" s="15">
        <v>0.9</v>
      </c>
      <c r="BN10" s="17">
        <v>85</v>
      </c>
      <c r="BO10" s="17" t="s">
        <v>93</v>
      </c>
      <c r="BP10" s="17" t="s">
        <v>94</v>
      </c>
      <c r="BQ10" s="17">
        <f t="shared" si="11"/>
        <v>36</v>
      </c>
      <c r="BR10" s="17">
        <f t="shared" si="12"/>
        <v>34</v>
      </c>
      <c r="BS10" s="17">
        <f t="shared" si="0"/>
        <v>340</v>
      </c>
      <c r="BT10" s="35">
        <f t="shared" si="13"/>
        <v>475.99999999999994</v>
      </c>
      <c r="BU10" s="17">
        <f t="shared" si="14"/>
        <v>300.83684495397364</v>
      </c>
      <c r="BV10" s="34">
        <v>0</v>
      </c>
      <c r="BW10" s="29">
        <v>0.73</v>
      </c>
      <c r="BX10" s="17">
        <f t="shared" si="15"/>
        <v>219.61089681640075</v>
      </c>
      <c r="BY10" s="17">
        <f t="shared" si="16"/>
        <v>244</v>
      </c>
      <c r="BZ10">
        <f t="shared" si="17"/>
        <v>416661.20855330012</v>
      </c>
      <c r="CA10" s="1">
        <f t="shared" si="18"/>
        <v>1710</v>
      </c>
    </row>
    <row r="11" spans="1:79" x14ac:dyDescent="0.25">
      <c r="L11" s="3"/>
      <c r="M11" s="3"/>
      <c r="N11" s="3"/>
      <c r="O11" s="3"/>
      <c r="P11" s="3"/>
      <c r="Q11" s="24"/>
      <c r="R11" s="24"/>
      <c r="S11" s="2"/>
      <c r="T11" s="2"/>
      <c r="U11" s="2"/>
      <c r="V11" s="2"/>
      <c r="W11" s="2"/>
      <c r="AE11" s="14" t="s">
        <v>66</v>
      </c>
      <c r="AF11" s="14" t="s">
        <v>66</v>
      </c>
      <c r="AG11" s="15">
        <v>4</v>
      </c>
      <c r="AH11" s="16">
        <f t="shared" si="1"/>
        <v>19900</v>
      </c>
      <c r="AI11" s="16">
        <f t="shared" si="2"/>
        <v>17300</v>
      </c>
      <c r="AJ11" s="16">
        <f t="shared" si="3"/>
        <v>51900</v>
      </c>
      <c r="AK11" s="16">
        <v>0.59</v>
      </c>
      <c r="AL11" s="16">
        <v>1</v>
      </c>
      <c r="AM11" s="18">
        <v>1E-4</v>
      </c>
      <c r="AN11" s="16">
        <f t="shared" si="4"/>
        <v>202400</v>
      </c>
      <c r="AO11" s="16">
        <f t="shared" si="5"/>
        <v>32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0.25</v>
      </c>
      <c r="AX11" s="15">
        <v>20</v>
      </c>
      <c r="AY11" s="15">
        <f t="shared" si="6"/>
        <v>1.4</v>
      </c>
      <c r="AZ11" s="15">
        <f t="shared" si="7"/>
        <v>8.8000000000000007</v>
      </c>
      <c r="BA11" s="15" t="s">
        <v>67</v>
      </c>
      <c r="BB11" s="33">
        <v>2</v>
      </c>
      <c r="BC11" s="15">
        <f t="shared" si="8"/>
        <v>1650</v>
      </c>
      <c r="BD11" s="15">
        <f t="shared" si="9"/>
        <v>1650</v>
      </c>
      <c r="BE11" s="15">
        <v>12.2</v>
      </c>
      <c r="BF11" s="15">
        <v>13.5</v>
      </c>
      <c r="BG11" s="15">
        <v>12.8</v>
      </c>
      <c r="BH11" s="15">
        <f t="shared" si="10"/>
        <v>270</v>
      </c>
      <c r="BI11" s="15">
        <v>0</v>
      </c>
      <c r="BJ11" s="15">
        <v>0</v>
      </c>
      <c r="BK11" s="15">
        <v>0.6</v>
      </c>
      <c r="BL11" s="15" t="s">
        <v>68</v>
      </c>
      <c r="BM11" s="15">
        <v>0.9</v>
      </c>
      <c r="BN11" s="17">
        <v>85</v>
      </c>
      <c r="BO11" s="17" t="s">
        <v>93</v>
      </c>
      <c r="BP11" s="17" t="s">
        <v>94</v>
      </c>
      <c r="BQ11" s="17">
        <f t="shared" si="11"/>
        <v>40</v>
      </c>
      <c r="BR11" s="17">
        <f t="shared" si="12"/>
        <v>38</v>
      </c>
      <c r="BS11" s="17">
        <f t="shared" si="0"/>
        <v>380</v>
      </c>
      <c r="BT11" s="35">
        <f t="shared" si="13"/>
        <v>532</v>
      </c>
      <c r="BU11" s="17">
        <f t="shared" si="14"/>
        <v>332.5104027415324</v>
      </c>
      <c r="BV11" s="34">
        <v>0</v>
      </c>
      <c r="BW11" s="29">
        <v>0.73</v>
      </c>
      <c r="BX11" s="17">
        <f t="shared" si="15"/>
        <v>242.73259400131866</v>
      </c>
      <c r="BY11" s="17">
        <f t="shared" si="16"/>
        <v>270</v>
      </c>
      <c r="BZ11">
        <f t="shared" si="17"/>
        <v>444920.92368226917</v>
      </c>
      <c r="CA11" s="1">
        <f t="shared" si="18"/>
        <v>1650</v>
      </c>
    </row>
    <row r="12" spans="1:79" x14ac:dyDescent="0.25">
      <c r="L12" s="3"/>
      <c r="M12" s="3"/>
      <c r="N12" s="3"/>
      <c r="O12" s="3"/>
      <c r="P12" s="3"/>
      <c r="Q12" s="24"/>
      <c r="R12" s="24"/>
      <c r="S12" s="2"/>
      <c r="W12" s="2"/>
      <c r="AE12" s="14" t="s">
        <v>66</v>
      </c>
      <c r="AF12" s="14" t="s">
        <v>66</v>
      </c>
      <c r="AG12" s="15">
        <v>4</v>
      </c>
      <c r="AH12" s="16">
        <f t="shared" si="1"/>
        <v>19900</v>
      </c>
      <c r="AI12" s="16">
        <f t="shared" si="2"/>
        <v>17300</v>
      </c>
      <c r="AJ12" s="16">
        <f t="shared" si="3"/>
        <v>51900</v>
      </c>
      <c r="AK12" s="16">
        <v>0.59</v>
      </c>
      <c r="AL12" s="16">
        <v>1</v>
      </c>
      <c r="AM12" s="18">
        <v>1E-4</v>
      </c>
      <c r="AN12" s="16">
        <f t="shared" si="4"/>
        <v>202400</v>
      </c>
      <c r="AO12" s="16">
        <f t="shared" si="5"/>
        <v>32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0.25</v>
      </c>
      <c r="AX12" s="15">
        <v>20</v>
      </c>
      <c r="AY12" s="15">
        <f t="shared" si="6"/>
        <v>1.4</v>
      </c>
      <c r="AZ12" s="15">
        <f t="shared" si="7"/>
        <v>8.8000000000000007</v>
      </c>
      <c r="BA12" s="15" t="s">
        <v>67</v>
      </c>
      <c r="BB12" s="33">
        <v>2</v>
      </c>
      <c r="BC12" s="15">
        <f t="shared" si="8"/>
        <v>1600</v>
      </c>
      <c r="BD12" s="15">
        <f t="shared" si="9"/>
        <v>1600</v>
      </c>
      <c r="BE12" s="15">
        <v>12.2</v>
      </c>
      <c r="BF12" s="15">
        <v>13.5</v>
      </c>
      <c r="BG12" s="15">
        <v>12.8</v>
      </c>
      <c r="BH12" s="15">
        <f t="shared" si="10"/>
        <v>295</v>
      </c>
      <c r="BI12" s="15">
        <v>0</v>
      </c>
      <c r="BJ12" s="15">
        <v>0</v>
      </c>
      <c r="BK12" s="15">
        <v>0.6</v>
      </c>
      <c r="BL12" s="15" t="s">
        <v>68</v>
      </c>
      <c r="BM12" s="15">
        <v>0.9</v>
      </c>
      <c r="BN12" s="17">
        <v>85</v>
      </c>
      <c r="BO12" s="17" t="s">
        <v>93</v>
      </c>
      <c r="BP12" s="17" t="s">
        <v>94</v>
      </c>
      <c r="BQ12" s="17">
        <f t="shared" si="11"/>
        <v>44</v>
      </c>
      <c r="BR12" s="17">
        <f t="shared" si="12"/>
        <v>42</v>
      </c>
      <c r="BS12" s="17">
        <f t="shared" si="0"/>
        <v>420</v>
      </c>
      <c r="BT12" s="35">
        <f t="shared" si="13"/>
        <v>588</v>
      </c>
      <c r="BU12" s="17">
        <f t="shared" si="14"/>
        <v>363.85166059895676</v>
      </c>
      <c r="BV12" s="34">
        <v>0</v>
      </c>
      <c r="BW12" s="29">
        <v>0.73</v>
      </c>
      <c r="BX12" s="17">
        <f t="shared" si="15"/>
        <v>265.61171223723841</v>
      </c>
      <c r="BY12" s="17">
        <f t="shared" si="16"/>
        <v>295</v>
      </c>
      <c r="BZ12">
        <f t="shared" si="17"/>
        <v>471984.34012505604</v>
      </c>
      <c r="CA12" s="1">
        <f t="shared" si="18"/>
        <v>1600</v>
      </c>
    </row>
    <row r="13" spans="1:79" x14ac:dyDescent="0.25">
      <c r="L13" s="3"/>
      <c r="M13" s="3"/>
      <c r="N13" s="3"/>
      <c r="O13" s="3"/>
      <c r="P13" s="3"/>
      <c r="Q13" s="24"/>
      <c r="R13" s="24"/>
      <c r="S13" s="2"/>
      <c r="T13" s="2"/>
      <c r="AE13" s="14" t="s">
        <v>66</v>
      </c>
      <c r="AF13" s="14" t="s">
        <v>66</v>
      </c>
      <c r="AG13" s="15">
        <v>4</v>
      </c>
      <c r="AH13" s="16">
        <f t="shared" si="1"/>
        <v>19900</v>
      </c>
      <c r="AI13" s="16">
        <f t="shared" si="2"/>
        <v>17300</v>
      </c>
      <c r="AJ13" s="16">
        <f t="shared" si="3"/>
        <v>51900</v>
      </c>
      <c r="AK13" s="16">
        <v>0.59</v>
      </c>
      <c r="AL13" s="16">
        <v>1</v>
      </c>
      <c r="AM13" s="18">
        <v>1E-4</v>
      </c>
      <c r="AN13" s="16">
        <f t="shared" si="4"/>
        <v>202400</v>
      </c>
      <c r="AO13" s="16">
        <f t="shared" si="5"/>
        <v>32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0.25</v>
      </c>
      <c r="AX13" s="15">
        <v>20</v>
      </c>
      <c r="AY13" s="15">
        <f t="shared" si="6"/>
        <v>1.4</v>
      </c>
      <c r="AZ13" s="15">
        <f t="shared" si="7"/>
        <v>8.8000000000000007</v>
      </c>
      <c r="BA13" s="15" t="s">
        <v>67</v>
      </c>
      <c r="BB13" s="33">
        <v>2</v>
      </c>
      <c r="BC13" s="15">
        <f t="shared" si="8"/>
        <v>1560</v>
      </c>
      <c r="BD13" s="15">
        <f t="shared" si="9"/>
        <v>1560</v>
      </c>
      <c r="BE13" s="15">
        <v>12.2</v>
      </c>
      <c r="BF13" s="15">
        <v>13.5</v>
      </c>
      <c r="BG13" s="15">
        <v>12.8</v>
      </c>
      <c r="BH13" s="15">
        <f t="shared" si="10"/>
        <v>320</v>
      </c>
      <c r="BI13" s="15">
        <v>0</v>
      </c>
      <c r="BJ13" s="15">
        <v>0</v>
      </c>
      <c r="BK13" s="15">
        <v>0.6</v>
      </c>
      <c r="BL13" s="15" t="s">
        <v>68</v>
      </c>
      <c r="BM13" s="15">
        <v>0.9</v>
      </c>
      <c r="BN13" s="17">
        <v>85</v>
      </c>
      <c r="BO13" s="17" t="s">
        <v>93</v>
      </c>
      <c r="BP13" s="17" t="s">
        <v>94</v>
      </c>
      <c r="BQ13" s="17">
        <f t="shared" si="11"/>
        <v>48</v>
      </c>
      <c r="BR13" s="17">
        <f t="shared" si="12"/>
        <v>46</v>
      </c>
      <c r="BS13" s="17">
        <f t="shared" si="0"/>
        <v>460</v>
      </c>
      <c r="BT13" s="35">
        <f t="shared" si="13"/>
        <v>644</v>
      </c>
      <c r="BU13" s="17">
        <f t="shared" si="14"/>
        <v>394.89537608019469</v>
      </c>
      <c r="BV13" s="34">
        <v>0</v>
      </c>
      <c r="BW13" s="29">
        <v>0.73</v>
      </c>
      <c r="BX13" s="17">
        <f t="shared" si="15"/>
        <v>288.27362453854209</v>
      </c>
      <c r="BY13" s="17">
        <f t="shared" si="16"/>
        <v>320</v>
      </c>
      <c r="BZ13">
        <f t="shared" si="17"/>
        <v>498009.50165710971</v>
      </c>
      <c r="CA13" s="1">
        <f t="shared" si="18"/>
        <v>1560</v>
      </c>
    </row>
    <row r="14" spans="1:79" x14ac:dyDescent="0.25">
      <c r="L14" s="3"/>
      <c r="M14" s="3"/>
      <c r="N14" s="3"/>
      <c r="O14" s="3"/>
      <c r="P14" s="3"/>
      <c r="Q14" s="22"/>
      <c r="R14" s="22"/>
      <c r="T14" s="23"/>
      <c r="U14" s="23"/>
      <c r="V14" s="23"/>
      <c r="AE14" s="14" t="s">
        <v>66</v>
      </c>
      <c r="AF14" s="14" t="s">
        <v>66</v>
      </c>
      <c r="AG14" s="15">
        <v>4</v>
      </c>
      <c r="AH14" s="16">
        <f t="shared" si="1"/>
        <v>19900</v>
      </c>
      <c r="AI14" s="16">
        <f t="shared" si="2"/>
        <v>17300</v>
      </c>
      <c r="AJ14" s="16">
        <f t="shared" si="3"/>
        <v>51900</v>
      </c>
      <c r="AK14" s="16">
        <v>0.59</v>
      </c>
      <c r="AL14" s="16">
        <v>1</v>
      </c>
      <c r="AM14" s="18">
        <v>1E-4</v>
      </c>
      <c r="AN14" s="16">
        <f t="shared" si="4"/>
        <v>202400</v>
      </c>
      <c r="AO14" s="16">
        <f t="shared" si="5"/>
        <v>32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0.25</v>
      </c>
      <c r="AX14" s="15">
        <v>20</v>
      </c>
      <c r="AY14" s="15">
        <f t="shared" si="6"/>
        <v>1.4</v>
      </c>
      <c r="AZ14" s="15">
        <f t="shared" si="7"/>
        <v>8.8000000000000007</v>
      </c>
      <c r="BA14" s="15" t="s">
        <v>67</v>
      </c>
      <c r="BB14" s="33">
        <v>2</v>
      </c>
      <c r="BC14" s="15">
        <f t="shared" si="8"/>
        <v>1520</v>
      </c>
      <c r="BD14" s="15">
        <f t="shared" si="9"/>
        <v>1520</v>
      </c>
      <c r="BE14" s="15">
        <v>12.2</v>
      </c>
      <c r="BF14" s="15">
        <v>13.5</v>
      </c>
      <c r="BG14" s="15">
        <v>12.8</v>
      </c>
      <c r="BH14" s="15">
        <f t="shared" si="10"/>
        <v>345</v>
      </c>
      <c r="BI14" s="15">
        <v>0</v>
      </c>
      <c r="BJ14" s="15">
        <v>0</v>
      </c>
      <c r="BK14" s="15">
        <v>0.6</v>
      </c>
      <c r="BL14" s="15" t="s">
        <v>68</v>
      </c>
      <c r="BM14" s="15">
        <v>0.9</v>
      </c>
      <c r="BN14" s="17">
        <v>85</v>
      </c>
      <c r="BO14" s="17" t="s">
        <v>93</v>
      </c>
      <c r="BP14" s="17" t="s">
        <v>94</v>
      </c>
      <c r="BQ14" s="17">
        <f t="shared" si="11"/>
        <v>52</v>
      </c>
      <c r="BR14" s="17">
        <f t="shared" si="12"/>
        <v>50</v>
      </c>
      <c r="BS14" s="17">
        <f t="shared" si="0"/>
        <v>500</v>
      </c>
      <c r="BT14" s="35">
        <f t="shared" si="13"/>
        <v>700</v>
      </c>
      <c r="BU14" s="17">
        <f t="shared" si="14"/>
        <v>425.66996126039231</v>
      </c>
      <c r="BV14" s="34">
        <v>0</v>
      </c>
      <c r="BW14" s="29">
        <v>0.73</v>
      </c>
      <c r="BX14" s="17">
        <f t="shared" si="15"/>
        <v>310.73907172008637</v>
      </c>
      <c r="BY14" s="17">
        <f t="shared" si="16"/>
        <v>345</v>
      </c>
      <c r="BZ14">
        <f t="shared" si="17"/>
        <v>523121.79037938529</v>
      </c>
      <c r="CA14" s="1">
        <f t="shared" si="18"/>
        <v>1520</v>
      </c>
    </row>
    <row r="15" spans="1:79" x14ac:dyDescent="0.25">
      <c r="L15" s="3"/>
      <c r="M15" s="3"/>
      <c r="N15" s="3"/>
      <c r="O15" s="3"/>
      <c r="P15" s="3"/>
      <c r="Q15" s="25"/>
      <c r="R15" s="24"/>
      <c r="T15" s="23"/>
      <c r="U15" s="23"/>
      <c r="V15" s="23"/>
      <c r="AE15" s="14" t="s">
        <v>66</v>
      </c>
      <c r="AF15" s="14" t="s">
        <v>66</v>
      </c>
      <c r="AG15" s="15">
        <v>4</v>
      </c>
      <c r="AH15" s="16">
        <f t="shared" si="1"/>
        <v>19900</v>
      </c>
      <c r="AI15" s="16">
        <f t="shared" si="2"/>
        <v>17300</v>
      </c>
      <c r="AJ15" s="16">
        <f t="shared" si="3"/>
        <v>51900</v>
      </c>
      <c r="AK15" s="16">
        <v>0.59</v>
      </c>
      <c r="AL15" s="16">
        <v>1</v>
      </c>
      <c r="AM15" s="18">
        <v>1E-4</v>
      </c>
      <c r="AN15" s="16">
        <f t="shared" si="4"/>
        <v>202400</v>
      </c>
      <c r="AO15" s="16">
        <f t="shared" si="5"/>
        <v>32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0.25</v>
      </c>
      <c r="AX15" s="15">
        <v>20</v>
      </c>
      <c r="AY15" s="15">
        <f t="shared" si="6"/>
        <v>1.4</v>
      </c>
      <c r="AZ15" s="15">
        <f t="shared" si="7"/>
        <v>8.8000000000000007</v>
      </c>
      <c r="BA15" s="15" t="s">
        <v>67</v>
      </c>
      <c r="BB15" s="33">
        <v>2</v>
      </c>
      <c r="BC15" s="15">
        <f t="shared" si="8"/>
        <v>1480</v>
      </c>
      <c r="BD15" s="15">
        <f t="shared" si="9"/>
        <v>1480</v>
      </c>
      <c r="BE15" s="15">
        <v>12.2</v>
      </c>
      <c r="BF15" s="15">
        <v>13.5</v>
      </c>
      <c r="BG15" s="15">
        <v>12.8</v>
      </c>
      <c r="BH15" s="15">
        <f t="shared" si="10"/>
        <v>370</v>
      </c>
      <c r="BI15" s="15">
        <v>0</v>
      </c>
      <c r="BJ15" s="15">
        <v>0</v>
      </c>
      <c r="BK15" s="15">
        <v>0.6</v>
      </c>
      <c r="BL15" s="15" t="s">
        <v>68</v>
      </c>
      <c r="BM15" s="15">
        <v>0.9</v>
      </c>
      <c r="BN15" s="17">
        <v>85</v>
      </c>
      <c r="BO15" s="17" t="s">
        <v>93</v>
      </c>
      <c r="BP15" s="17" t="s">
        <v>94</v>
      </c>
      <c r="BQ15" s="17">
        <f t="shared" si="11"/>
        <v>56</v>
      </c>
      <c r="BR15" s="17">
        <f t="shared" si="12"/>
        <v>54</v>
      </c>
      <c r="BS15" s="17">
        <f t="shared" si="0"/>
        <v>540</v>
      </c>
      <c r="BT15" s="35">
        <f t="shared" si="13"/>
        <v>756</v>
      </c>
      <c r="BU15" s="17">
        <f t="shared" si="14"/>
        <v>456.19905765190384</v>
      </c>
      <c r="BV15" s="34">
        <v>0</v>
      </c>
      <c r="BW15" s="29">
        <v>0.73</v>
      </c>
      <c r="BX15" s="17">
        <f t="shared" si="15"/>
        <v>333.02531208588982</v>
      </c>
      <c r="BY15" s="17">
        <f t="shared" si="16"/>
        <v>370</v>
      </c>
      <c r="BZ15">
        <f t="shared" si="17"/>
        <v>547422.73038828583</v>
      </c>
      <c r="CA15" s="1">
        <f t="shared" si="18"/>
        <v>1480</v>
      </c>
    </row>
    <row r="16" spans="1:79" x14ac:dyDescent="0.25">
      <c r="L16" s="3"/>
      <c r="M16" s="3"/>
      <c r="N16" s="3"/>
      <c r="O16" s="3"/>
      <c r="P16" s="3"/>
      <c r="T16" s="23"/>
      <c r="U16" s="23"/>
      <c r="V16" s="23"/>
      <c r="AE16" s="14" t="s">
        <v>66</v>
      </c>
      <c r="AF16" s="14" t="s">
        <v>66</v>
      </c>
      <c r="AG16" s="15">
        <v>4</v>
      </c>
      <c r="AH16" s="16">
        <f t="shared" si="1"/>
        <v>19900</v>
      </c>
      <c r="AI16" s="16">
        <f t="shared" si="2"/>
        <v>17300</v>
      </c>
      <c r="AJ16" s="16">
        <f t="shared" si="3"/>
        <v>51900</v>
      </c>
      <c r="AK16" s="16">
        <v>0.59</v>
      </c>
      <c r="AL16" s="16">
        <v>1</v>
      </c>
      <c r="AM16" s="18">
        <v>1E-4</v>
      </c>
      <c r="AN16" s="16">
        <f t="shared" si="4"/>
        <v>202400</v>
      </c>
      <c r="AO16" s="16">
        <f t="shared" si="5"/>
        <v>32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0.25</v>
      </c>
      <c r="AX16" s="15">
        <v>20</v>
      </c>
      <c r="AY16" s="15">
        <f t="shared" si="6"/>
        <v>1.4</v>
      </c>
      <c r="AZ16" s="15">
        <f t="shared" si="7"/>
        <v>8.8000000000000007</v>
      </c>
      <c r="BA16" s="15" t="s">
        <v>67</v>
      </c>
      <c r="BB16" s="33">
        <v>2</v>
      </c>
      <c r="BC16" s="15">
        <f t="shared" si="8"/>
        <v>1450</v>
      </c>
      <c r="BD16" s="15">
        <f t="shared" si="9"/>
        <v>1450</v>
      </c>
      <c r="BE16" s="15">
        <v>12.2</v>
      </c>
      <c r="BF16" s="15">
        <v>13.5</v>
      </c>
      <c r="BG16" s="15">
        <v>12.8</v>
      </c>
      <c r="BH16" s="15">
        <f t="shared" si="10"/>
        <v>395</v>
      </c>
      <c r="BI16" s="15">
        <v>0</v>
      </c>
      <c r="BJ16" s="15">
        <v>0</v>
      </c>
      <c r="BK16" s="15">
        <v>0.6</v>
      </c>
      <c r="BL16" s="15" t="s">
        <v>68</v>
      </c>
      <c r="BM16" s="15">
        <v>0.9</v>
      </c>
      <c r="BN16" s="17">
        <v>85</v>
      </c>
      <c r="BO16" s="17" t="s">
        <v>93</v>
      </c>
      <c r="BP16" s="17" t="s">
        <v>94</v>
      </c>
      <c r="BQ16" s="17">
        <f t="shared" si="11"/>
        <v>60</v>
      </c>
      <c r="BR16" s="17">
        <f t="shared" si="12"/>
        <v>58</v>
      </c>
      <c r="BS16" s="17">
        <f t="shared" si="0"/>
        <v>580</v>
      </c>
      <c r="BT16" s="35">
        <f t="shared" si="13"/>
        <v>812</v>
      </c>
      <c r="BU16" s="17">
        <f t="shared" si="14"/>
        <v>486.50263204955513</v>
      </c>
      <c r="BV16" s="34">
        <v>0</v>
      </c>
      <c r="BW16" s="29">
        <v>0.73</v>
      </c>
      <c r="BX16" s="17">
        <f t="shared" si="15"/>
        <v>355.14692139617523</v>
      </c>
      <c r="BY16" s="17">
        <f t="shared" si="16"/>
        <v>395</v>
      </c>
      <c r="BZ16">
        <f t="shared" si="17"/>
        <v>570995.94540803321</v>
      </c>
      <c r="CA16" s="1">
        <f t="shared" si="18"/>
        <v>1450</v>
      </c>
    </row>
    <row r="17" spans="12:79" x14ac:dyDescent="0.25">
      <c r="L17" s="3"/>
      <c r="M17" s="3"/>
      <c r="N17" s="3"/>
      <c r="O17" s="3"/>
      <c r="P17" s="3"/>
      <c r="T17" s="23"/>
      <c r="U17" s="23"/>
      <c r="V17" s="23"/>
      <c r="AE17" s="14" t="s">
        <v>66</v>
      </c>
      <c r="AF17" s="14" t="s">
        <v>66</v>
      </c>
      <c r="AG17" s="15">
        <v>4</v>
      </c>
      <c r="AH17" s="16">
        <f t="shared" si="1"/>
        <v>19900</v>
      </c>
      <c r="AI17" s="16">
        <f t="shared" si="2"/>
        <v>17300</v>
      </c>
      <c r="AJ17" s="16">
        <f t="shared" si="3"/>
        <v>51900</v>
      </c>
      <c r="AK17" s="16">
        <v>0.59</v>
      </c>
      <c r="AL17" s="16">
        <v>1</v>
      </c>
      <c r="AM17" s="18">
        <v>1E-4</v>
      </c>
      <c r="AN17" s="16">
        <f t="shared" si="4"/>
        <v>202400</v>
      </c>
      <c r="AO17" s="16">
        <f t="shared" si="5"/>
        <v>32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0.25</v>
      </c>
      <c r="AX17" s="15">
        <v>20</v>
      </c>
      <c r="AY17" s="15">
        <f t="shared" si="6"/>
        <v>1.4</v>
      </c>
      <c r="AZ17" s="15">
        <f t="shared" si="7"/>
        <v>8.8000000000000007</v>
      </c>
      <c r="BA17" s="15" t="s">
        <v>67</v>
      </c>
      <c r="BB17" s="33">
        <v>2</v>
      </c>
      <c r="BC17" s="15">
        <f t="shared" si="8"/>
        <v>1420</v>
      </c>
      <c r="BD17" s="15">
        <f t="shared" si="9"/>
        <v>1420</v>
      </c>
      <c r="BE17" s="15">
        <v>12.2</v>
      </c>
      <c r="BF17" s="15">
        <v>13.5</v>
      </c>
      <c r="BG17" s="15">
        <v>12.8</v>
      </c>
      <c r="BH17" s="15">
        <f t="shared" si="10"/>
        <v>419</v>
      </c>
      <c r="BI17" s="15">
        <v>0</v>
      </c>
      <c r="BJ17" s="15">
        <v>0</v>
      </c>
      <c r="BK17" s="15">
        <v>0.6</v>
      </c>
      <c r="BL17" s="15" t="s">
        <v>68</v>
      </c>
      <c r="BM17" s="15">
        <v>0.9</v>
      </c>
      <c r="BN17" s="17">
        <v>85</v>
      </c>
      <c r="BO17" s="17" t="s">
        <v>93</v>
      </c>
      <c r="BP17" s="17" t="s">
        <v>94</v>
      </c>
      <c r="BQ17" s="17">
        <f t="shared" si="11"/>
        <v>64</v>
      </c>
      <c r="BR17" s="17">
        <f t="shared" si="12"/>
        <v>62</v>
      </c>
      <c r="BS17" s="17">
        <f t="shared" si="0"/>
        <v>620</v>
      </c>
      <c r="BT17" s="35">
        <f t="shared" si="13"/>
        <v>868</v>
      </c>
      <c r="BU17" s="17">
        <f t="shared" si="14"/>
        <v>516.59776218265336</v>
      </c>
      <c r="BV17" s="34">
        <v>0</v>
      </c>
      <c r="BW17" s="29">
        <v>0.73</v>
      </c>
      <c r="BX17" s="17">
        <f t="shared" si="15"/>
        <v>377.11636639333693</v>
      </c>
      <c r="BY17" s="17">
        <f t="shared" si="16"/>
        <v>419</v>
      </c>
      <c r="BZ17">
        <f t="shared" si="17"/>
        <v>593911.32263421896</v>
      </c>
      <c r="CA17" s="1">
        <f t="shared" si="18"/>
        <v>1420</v>
      </c>
    </row>
    <row r="18" spans="12:79" x14ac:dyDescent="0.25">
      <c r="L18" s="3"/>
      <c r="M18" s="3"/>
      <c r="N18" s="3"/>
      <c r="O18" s="3"/>
      <c r="P18" s="3"/>
      <c r="T18" s="23"/>
      <c r="U18" s="23"/>
      <c r="V18" s="23"/>
      <c r="AE18" s="14" t="s">
        <v>66</v>
      </c>
      <c r="AF18" s="14" t="s">
        <v>66</v>
      </c>
      <c r="AG18" s="15">
        <v>4</v>
      </c>
      <c r="AH18" s="16">
        <f t="shared" si="1"/>
        <v>19900</v>
      </c>
      <c r="AI18" s="16">
        <f t="shared" si="2"/>
        <v>17300</v>
      </c>
      <c r="AJ18" s="16">
        <f t="shared" si="3"/>
        <v>51900</v>
      </c>
      <c r="AK18" s="16">
        <v>0.59</v>
      </c>
      <c r="AL18" s="16">
        <v>1</v>
      </c>
      <c r="AM18" s="18">
        <v>1E-4</v>
      </c>
      <c r="AN18" s="16">
        <f t="shared" si="4"/>
        <v>202400</v>
      </c>
      <c r="AO18" s="16">
        <f t="shared" si="5"/>
        <v>32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0.25</v>
      </c>
      <c r="AX18" s="15">
        <v>20</v>
      </c>
      <c r="AY18" s="15">
        <f t="shared" si="6"/>
        <v>1.4</v>
      </c>
      <c r="AZ18" s="15">
        <f t="shared" si="7"/>
        <v>8.8000000000000007</v>
      </c>
      <c r="BA18" s="15" t="s">
        <v>67</v>
      </c>
      <c r="BB18" s="33">
        <v>2</v>
      </c>
      <c r="BC18" s="15">
        <f t="shared" si="8"/>
        <v>1390</v>
      </c>
      <c r="BD18" s="15">
        <f t="shared" si="9"/>
        <v>1390</v>
      </c>
      <c r="BE18" s="15">
        <v>12.2</v>
      </c>
      <c r="BF18" s="15">
        <v>13.5</v>
      </c>
      <c r="BG18" s="15">
        <v>12.8</v>
      </c>
      <c r="BH18" s="15">
        <f t="shared" si="10"/>
        <v>443</v>
      </c>
      <c r="BI18" s="15">
        <v>0</v>
      </c>
      <c r="BJ18" s="15">
        <v>0</v>
      </c>
      <c r="BK18" s="15">
        <v>0.6</v>
      </c>
      <c r="BL18" s="15" t="s">
        <v>68</v>
      </c>
      <c r="BM18" s="15">
        <v>0.9</v>
      </c>
      <c r="BN18" s="17">
        <v>85</v>
      </c>
      <c r="BO18" s="17" t="s">
        <v>93</v>
      </c>
      <c r="BP18" s="17" t="s">
        <v>94</v>
      </c>
      <c r="BQ18" s="17">
        <f t="shared" si="11"/>
        <v>68</v>
      </c>
      <c r="BR18" s="17">
        <f t="shared" si="12"/>
        <v>66</v>
      </c>
      <c r="BS18" s="17">
        <f t="shared" si="0"/>
        <v>660</v>
      </c>
      <c r="BT18" s="35">
        <f t="shared" si="13"/>
        <v>923.99999999999989</v>
      </c>
      <c r="BU18" s="17">
        <f t="shared" si="14"/>
        <v>546.49921440716435</v>
      </c>
      <c r="BV18" s="34">
        <v>0</v>
      </c>
      <c r="BW18" s="29">
        <v>0.73</v>
      </c>
      <c r="BX18" s="17">
        <f t="shared" si="15"/>
        <v>398.94442651722994</v>
      </c>
      <c r="BY18" s="17">
        <f t="shared" si="16"/>
        <v>443</v>
      </c>
      <c r="BZ18">
        <f t="shared" si="17"/>
        <v>616228.00333991135</v>
      </c>
      <c r="CA18" s="1">
        <f t="shared" si="18"/>
        <v>1390</v>
      </c>
    </row>
    <row r="19" spans="12:79" x14ac:dyDescent="0.25">
      <c r="L19" s="3"/>
      <c r="M19" s="3"/>
      <c r="N19" s="3"/>
      <c r="O19" s="3"/>
      <c r="P19" s="3"/>
      <c r="T19" s="23"/>
      <c r="U19" s="23"/>
      <c r="V19" s="23"/>
      <c r="AE19" s="14" t="s">
        <v>66</v>
      </c>
      <c r="AF19" s="14" t="s">
        <v>66</v>
      </c>
      <c r="AG19" s="15">
        <v>4</v>
      </c>
      <c r="AH19" s="16">
        <f t="shared" si="1"/>
        <v>19900</v>
      </c>
      <c r="AI19" s="16">
        <f t="shared" si="2"/>
        <v>17300</v>
      </c>
      <c r="AJ19" s="16">
        <f t="shared" si="3"/>
        <v>51900</v>
      </c>
      <c r="AK19" s="16">
        <v>0.59</v>
      </c>
      <c r="AL19" s="16">
        <v>1</v>
      </c>
      <c r="AM19" s="18">
        <v>1E-4</v>
      </c>
      <c r="AN19" s="16">
        <f t="shared" si="4"/>
        <v>202400</v>
      </c>
      <c r="AO19" s="16">
        <f t="shared" si="5"/>
        <v>32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0.25</v>
      </c>
      <c r="AX19" s="15">
        <v>20</v>
      </c>
      <c r="AY19" s="15">
        <f t="shared" si="6"/>
        <v>1.4</v>
      </c>
      <c r="AZ19" s="15">
        <f t="shared" si="7"/>
        <v>8.8000000000000007</v>
      </c>
      <c r="BA19" s="15" t="s">
        <v>67</v>
      </c>
      <c r="BB19" s="33">
        <v>2</v>
      </c>
      <c r="BC19" s="15">
        <f t="shared" si="8"/>
        <v>1370</v>
      </c>
      <c r="BD19" s="15">
        <f t="shared" si="9"/>
        <v>1370</v>
      </c>
      <c r="BE19" s="15">
        <v>12.2</v>
      </c>
      <c r="BF19" s="15">
        <v>13.5</v>
      </c>
      <c r="BG19" s="15">
        <v>12.8</v>
      </c>
      <c r="BH19" s="15">
        <f t="shared" si="10"/>
        <v>467</v>
      </c>
      <c r="BI19" s="15">
        <v>0</v>
      </c>
      <c r="BJ19" s="15">
        <v>0</v>
      </c>
      <c r="BK19" s="15">
        <v>0.6</v>
      </c>
      <c r="BL19" s="15" t="s">
        <v>68</v>
      </c>
      <c r="BM19" s="15">
        <v>0.9</v>
      </c>
      <c r="BN19" s="17">
        <v>85</v>
      </c>
      <c r="BO19" s="17" t="s">
        <v>93</v>
      </c>
      <c r="BP19" s="17" t="s">
        <v>94</v>
      </c>
      <c r="BQ19" s="17">
        <f t="shared" si="11"/>
        <v>72</v>
      </c>
      <c r="BR19" s="17">
        <f t="shared" si="12"/>
        <v>70</v>
      </c>
      <c r="BS19" s="17">
        <f t="shared" si="0"/>
        <v>700</v>
      </c>
      <c r="BT19" s="35">
        <f t="shared" si="13"/>
        <v>979.99999999999989</v>
      </c>
      <c r="BU19" s="17">
        <f t="shared" si="14"/>
        <v>576.21987779513097</v>
      </c>
      <c r="BV19" s="34">
        <v>0</v>
      </c>
      <c r="BW19" s="29">
        <v>0.73</v>
      </c>
      <c r="BX19" s="17">
        <f t="shared" si="15"/>
        <v>420.6405107904456</v>
      </c>
      <c r="BY19" s="17">
        <f t="shared" si="16"/>
        <v>467</v>
      </c>
      <c r="BZ19">
        <f t="shared" si="17"/>
        <v>637996.58161227498</v>
      </c>
      <c r="CA19" s="1">
        <f t="shared" si="18"/>
        <v>1370</v>
      </c>
    </row>
    <row r="20" spans="12:79" x14ac:dyDescent="0.25">
      <c r="L20" s="3"/>
      <c r="M20" s="3"/>
      <c r="N20" s="3"/>
      <c r="O20" s="3"/>
      <c r="P20" s="3"/>
      <c r="T20" s="23"/>
      <c r="U20" s="23"/>
      <c r="V20" s="23"/>
      <c r="AE20" s="14" t="s">
        <v>66</v>
      </c>
      <c r="AF20" s="14" t="s">
        <v>66</v>
      </c>
      <c r="AG20" s="15">
        <v>4</v>
      </c>
      <c r="AH20" s="16">
        <f t="shared" si="1"/>
        <v>19900</v>
      </c>
      <c r="AI20" s="16">
        <f t="shared" si="2"/>
        <v>17300</v>
      </c>
      <c r="AJ20" s="16">
        <f t="shared" si="3"/>
        <v>51900</v>
      </c>
      <c r="AK20" s="16">
        <v>0.59</v>
      </c>
      <c r="AL20" s="16">
        <v>1</v>
      </c>
      <c r="AM20" s="18">
        <v>1E-4</v>
      </c>
      <c r="AN20" s="16">
        <f t="shared" si="4"/>
        <v>202400</v>
      </c>
      <c r="AO20" s="16">
        <f t="shared" si="5"/>
        <v>32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0.25</v>
      </c>
      <c r="AX20" s="15">
        <v>20</v>
      </c>
      <c r="AY20" s="15">
        <f t="shared" si="6"/>
        <v>1.4</v>
      </c>
      <c r="AZ20" s="15">
        <f t="shared" si="7"/>
        <v>8.8000000000000007</v>
      </c>
      <c r="BA20" s="15" t="s">
        <v>67</v>
      </c>
      <c r="BB20" s="33">
        <v>2</v>
      </c>
      <c r="BC20" s="15">
        <f t="shared" si="8"/>
        <v>1340</v>
      </c>
      <c r="BD20" s="15">
        <f t="shared" si="9"/>
        <v>1340</v>
      </c>
      <c r="BE20" s="15">
        <v>12.2</v>
      </c>
      <c r="BF20" s="15">
        <v>13.5</v>
      </c>
      <c r="BG20" s="15">
        <v>12.8</v>
      </c>
      <c r="BH20" s="15">
        <f t="shared" si="10"/>
        <v>491</v>
      </c>
      <c r="BI20" s="15">
        <v>0</v>
      </c>
      <c r="BJ20" s="15">
        <v>0</v>
      </c>
      <c r="BK20" s="15">
        <v>0.6</v>
      </c>
      <c r="BL20" s="15" t="s">
        <v>68</v>
      </c>
      <c r="BM20" s="15">
        <v>0.9</v>
      </c>
      <c r="BN20" s="17">
        <v>85</v>
      </c>
      <c r="BO20" s="17" t="s">
        <v>93</v>
      </c>
      <c r="BP20" s="17" t="s">
        <v>94</v>
      </c>
      <c r="BQ20" s="17">
        <f t="shared" si="11"/>
        <v>76</v>
      </c>
      <c r="BR20" s="17">
        <f t="shared" si="12"/>
        <v>74</v>
      </c>
      <c r="BS20" s="17">
        <f t="shared" si="0"/>
        <v>740</v>
      </c>
      <c r="BT20" s="35">
        <f t="shared" si="13"/>
        <v>1036</v>
      </c>
      <c r="BU20" s="17">
        <f t="shared" si="14"/>
        <v>605.77109650796069</v>
      </c>
      <c r="BV20" s="34">
        <v>0</v>
      </c>
      <c r="BW20" s="29">
        <v>0.73</v>
      </c>
      <c r="BX20" s="17">
        <f t="shared" si="15"/>
        <v>442.21290045081128</v>
      </c>
      <c r="BY20" s="17">
        <f t="shared" si="16"/>
        <v>491</v>
      </c>
      <c r="BZ20">
        <f t="shared" si="17"/>
        <v>659260.75397404865</v>
      </c>
      <c r="CA20" s="1">
        <f t="shared" si="18"/>
        <v>1340</v>
      </c>
    </row>
    <row r="21" spans="12:79" x14ac:dyDescent="0.25">
      <c r="L21" s="3"/>
      <c r="M21" s="3"/>
      <c r="N21" s="3"/>
      <c r="O21" s="3"/>
      <c r="P21" s="3"/>
      <c r="T21" s="23"/>
      <c r="U21" s="23"/>
      <c r="V21" s="23"/>
      <c r="AE21" s="14" t="s">
        <v>66</v>
      </c>
      <c r="AF21" s="14" t="s">
        <v>66</v>
      </c>
      <c r="AG21" s="15">
        <v>4</v>
      </c>
      <c r="AH21" s="16">
        <f t="shared" si="1"/>
        <v>19900</v>
      </c>
      <c r="AI21" s="16">
        <f t="shared" si="2"/>
        <v>17300</v>
      </c>
      <c r="AJ21" s="16">
        <f t="shared" si="3"/>
        <v>51900</v>
      </c>
      <c r="AK21" s="16">
        <v>0.59</v>
      </c>
      <c r="AL21" s="16">
        <v>1</v>
      </c>
      <c r="AM21" s="18">
        <v>1E-4</v>
      </c>
      <c r="AN21" s="16">
        <f t="shared" si="4"/>
        <v>202400</v>
      </c>
      <c r="AO21" s="16">
        <f t="shared" si="5"/>
        <v>32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0.25</v>
      </c>
      <c r="AX21" s="15">
        <v>20</v>
      </c>
      <c r="AY21" s="15">
        <f t="shared" si="6"/>
        <v>1.4</v>
      </c>
      <c r="AZ21" s="15">
        <f t="shared" si="7"/>
        <v>8.8000000000000007</v>
      </c>
      <c r="BA21" s="15" t="s">
        <v>67</v>
      </c>
      <c r="BB21" s="33">
        <v>2</v>
      </c>
      <c r="BC21" s="15">
        <f t="shared" si="8"/>
        <v>1320</v>
      </c>
      <c r="BD21" s="15">
        <f t="shared" si="9"/>
        <v>1320</v>
      </c>
      <c r="BE21" s="15">
        <v>12.2</v>
      </c>
      <c r="BF21" s="15">
        <v>13.5</v>
      </c>
      <c r="BG21" s="15">
        <v>12.8</v>
      </c>
      <c r="BH21" s="15">
        <f t="shared" si="10"/>
        <v>515</v>
      </c>
      <c r="BI21" s="15">
        <v>0</v>
      </c>
      <c r="BJ21" s="15">
        <v>0</v>
      </c>
      <c r="BK21" s="15">
        <v>0.6</v>
      </c>
      <c r="BL21" s="15" t="s">
        <v>68</v>
      </c>
      <c r="BM21" s="15">
        <v>0.9</v>
      </c>
      <c r="BN21" s="17">
        <v>85</v>
      </c>
      <c r="BO21" s="17" t="s">
        <v>93</v>
      </c>
      <c r="BP21" s="17" t="s">
        <v>94</v>
      </c>
      <c r="BQ21" s="17">
        <f t="shared" si="11"/>
        <v>80</v>
      </c>
      <c r="BR21" s="17">
        <f t="shared" si="12"/>
        <v>78</v>
      </c>
      <c r="BS21" s="17">
        <f t="shared" si="0"/>
        <v>780</v>
      </c>
      <c r="BT21" s="35">
        <f t="shared" si="13"/>
        <v>1092</v>
      </c>
      <c r="BU21" s="17">
        <f t="shared" si="14"/>
        <v>635.16292851113462</v>
      </c>
      <c r="BV21" s="34">
        <v>0</v>
      </c>
      <c r="BW21" s="29">
        <v>0.73</v>
      </c>
      <c r="BX21" s="17">
        <f t="shared" si="15"/>
        <v>463.66893781312825</v>
      </c>
      <c r="BY21" s="17">
        <f t="shared" si="16"/>
        <v>515</v>
      </c>
      <c r="BZ21">
        <f t="shared" si="17"/>
        <v>680058.57916703133</v>
      </c>
      <c r="CA21" s="1">
        <f t="shared" si="18"/>
        <v>1320</v>
      </c>
    </row>
    <row r="22" spans="12:79" x14ac:dyDescent="0.25">
      <c r="L22" s="3"/>
      <c r="M22" s="3"/>
      <c r="N22" s="3"/>
      <c r="O22" s="3"/>
      <c r="P22" s="3"/>
      <c r="T22" s="23"/>
      <c r="U22" s="23"/>
      <c r="V22" s="23"/>
      <c r="AE22" s="14" t="s">
        <v>66</v>
      </c>
      <c r="AF22" s="14" t="s">
        <v>66</v>
      </c>
      <c r="AG22" s="15">
        <v>4</v>
      </c>
      <c r="AH22" s="16">
        <f t="shared" si="1"/>
        <v>19900</v>
      </c>
      <c r="AI22" s="16">
        <f t="shared" si="2"/>
        <v>17300</v>
      </c>
      <c r="AJ22" s="16">
        <f t="shared" si="3"/>
        <v>51900</v>
      </c>
      <c r="AK22" s="16">
        <v>0.59</v>
      </c>
      <c r="AL22" s="16">
        <v>1</v>
      </c>
      <c r="AM22" s="18">
        <v>1E-4</v>
      </c>
      <c r="AN22" s="16">
        <f t="shared" si="4"/>
        <v>202400</v>
      </c>
      <c r="AO22" s="16">
        <f t="shared" si="5"/>
        <v>32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0.25</v>
      </c>
      <c r="AX22" s="15">
        <v>20</v>
      </c>
      <c r="AY22" s="15">
        <f t="shared" si="6"/>
        <v>1.4</v>
      </c>
      <c r="AZ22" s="15">
        <f t="shared" si="7"/>
        <v>8.8000000000000007</v>
      </c>
      <c r="BA22" s="15" t="s">
        <v>67</v>
      </c>
      <c r="BB22" s="33">
        <v>2</v>
      </c>
      <c r="BC22" s="15">
        <f t="shared" si="8"/>
        <v>1300</v>
      </c>
      <c r="BD22" s="15">
        <f t="shared" si="9"/>
        <v>1300</v>
      </c>
      <c r="BE22" s="15">
        <v>12.2</v>
      </c>
      <c r="BF22" s="15">
        <v>13.5</v>
      </c>
      <c r="BG22" s="15">
        <v>12.8</v>
      </c>
      <c r="BH22" s="15">
        <f t="shared" si="10"/>
        <v>539</v>
      </c>
      <c r="BI22" s="15">
        <v>0</v>
      </c>
      <c r="BJ22" s="15">
        <v>0</v>
      </c>
      <c r="BK22" s="15">
        <v>0.6</v>
      </c>
      <c r="BL22" s="15" t="s">
        <v>68</v>
      </c>
      <c r="BM22" s="15">
        <v>0.9</v>
      </c>
      <c r="BN22" s="17">
        <v>85</v>
      </c>
      <c r="BO22" s="17" t="s">
        <v>93</v>
      </c>
      <c r="BP22" s="17" t="s">
        <v>94</v>
      </c>
      <c r="BQ22" s="17">
        <f t="shared" si="11"/>
        <v>84</v>
      </c>
      <c r="BR22" s="17">
        <f t="shared" si="12"/>
        <v>82</v>
      </c>
      <c r="BS22" s="17">
        <f t="shared" si="0"/>
        <v>820</v>
      </c>
      <c r="BT22" s="35">
        <f t="shared" si="13"/>
        <v>1148</v>
      </c>
      <c r="BU22" s="17">
        <f t="shared" si="14"/>
        <v>664.40434990225629</v>
      </c>
      <c r="BV22" s="34">
        <v>0</v>
      </c>
      <c r="BW22" s="29">
        <v>0.73</v>
      </c>
      <c r="BX22" s="17">
        <f t="shared" si="15"/>
        <v>485.01517542864707</v>
      </c>
      <c r="BY22" s="17">
        <f t="shared" si="16"/>
        <v>539</v>
      </c>
      <c r="BZ22">
        <f t="shared" si="17"/>
        <v>700423.45540266891</v>
      </c>
      <c r="CA22" s="1">
        <f t="shared" si="18"/>
        <v>1300</v>
      </c>
    </row>
    <row r="23" spans="12:79" x14ac:dyDescent="0.25">
      <c r="L23" s="3"/>
      <c r="M23" s="3"/>
      <c r="N23" s="3"/>
      <c r="O23" s="3"/>
      <c r="P23" s="3"/>
      <c r="T23" s="23"/>
      <c r="U23" s="23"/>
      <c r="V23" s="23"/>
      <c r="AE23" s="14" t="s">
        <v>66</v>
      </c>
      <c r="AF23" s="14" t="s">
        <v>66</v>
      </c>
      <c r="AG23" s="15">
        <v>4</v>
      </c>
      <c r="AH23" s="16">
        <f t="shared" si="1"/>
        <v>19900</v>
      </c>
      <c r="AI23" s="16">
        <f t="shared" si="2"/>
        <v>17300</v>
      </c>
      <c r="AJ23" s="16">
        <f t="shared" si="3"/>
        <v>51900</v>
      </c>
      <c r="AK23" s="16">
        <v>0.59</v>
      </c>
      <c r="AL23" s="16">
        <v>1</v>
      </c>
      <c r="AM23" s="18">
        <v>1E-4</v>
      </c>
      <c r="AN23" s="16">
        <f t="shared" si="4"/>
        <v>202400</v>
      </c>
      <c r="AO23" s="16">
        <f t="shared" si="5"/>
        <v>32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0.25</v>
      </c>
      <c r="AX23" s="15">
        <v>20</v>
      </c>
      <c r="AY23" s="15">
        <f t="shared" si="6"/>
        <v>1.4</v>
      </c>
      <c r="AZ23" s="15">
        <f t="shared" si="7"/>
        <v>8.8000000000000007</v>
      </c>
      <c r="BA23" s="15" t="s">
        <v>67</v>
      </c>
      <c r="BB23" s="33">
        <v>2</v>
      </c>
      <c r="BC23" s="15">
        <f t="shared" si="8"/>
        <v>1280</v>
      </c>
      <c r="BD23" s="15">
        <f t="shared" si="9"/>
        <v>1280</v>
      </c>
      <c r="BE23" s="15">
        <v>12.2</v>
      </c>
      <c r="BF23" s="15">
        <v>13.5</v>
      </c>
      <c r="BG23" s="15">
        <v>12.8</v>
      </c>
      <c r="BH23" s="15">
        <f t="shared" si="10"/>
        <v>563</v>
      </c>
      <c r="BI23" s="15">
        <v>0</v>
      </c>
      <c r="BJ23" s="15">
        <v>0</v>
      </c>
      <c r="BK23" s="15">
        <v>0.6</v>
      </c>
      <c r="BL23" s="15" t="s">
        <v>68</v>
      </c>
      <c r="BM23" s="15">
        <v>0.9</v>
      </c>
      <c r="BN23" s="17">
        <v>85</v>
      </c>
      <c r="BO23" s="17" t="s">
        <v>93</v>
      </c>
      <c r="BP23" s="17" t="s">
        <v>94</v>
      </c>
      <c r="BQ23" s="17">
        <f t="shared" si="11"/>
        <v>88</v>
      </c>
      <c r="BR23" s="17">
        <f t="shared" si="12"/>
        <v>86</v>
      </c>
      <c r="BS23" s="17">
        <f t="shared" si="0"/>
        <v>860</v>
      </c>
      <c r="BT23" s="35">
        <f t="shared" si="13"/>
        <v>1204</v>
      </c>
      <c r="BU23" s="17">
        <f t="shared" si="14"/>
        <v>693.50341838554584</v>
      </c>
      <c r="BV23" s="34">
        <v>0</v>
      </c>
      <c r="BW23" s="29">
        <v>0.73</v>
      </c>
      <c r="BX23" s="17">
        <f t="shared" si="15"/>
        <v>506.25749542144843</v>
      </c>
      <c r="BY23" s="17">
        <f t="shared" si="16"/>
        <v>563</v>
      </c>
      <c r="BZ23">
        <f t="shared" si="17"/>
        <v>720384.88907300367</v>
      </c>
      <c r="CA23" s="1">
        <f t="shared" si="18"/>
        <v>1280</v>
      </c>
    </row>
    <row r="24" spans="12:79" x14ac:dyDescent="0.25">
      <c r="L24" s="3"/>
      <c r="M24" s="3"/>
      <c r="N24" s="3"/>
      <c r="O24" s="3"/>
      <c r="P24" s="3"/>
      <c r="T24" s="23"/>
      <c r="U24" s="23"/>
      <c r="V24" s="23"/>
    </row>
    <row r="25" spans="12:79" x14ac:dyDescent="0.25">
      <c r="L25" s="3"/>
      <c r="M25" s="3"/>
      <c r="N25" s="3"/>
      <c r="O25" s="3"/>
      <c r="P25" s="3"/>
      <c r="T25" s="23"/>
      <c r="U25" s="23"/>
      <c r="V25" s="23"/>
    </row>
    <row r="26" spans="12:79" x14ac:dyDescent="0.25">
      <c r="T26" s="27"/>
      <c r="U26" s="27"/>
      <c r="V26" s="27"/>
    </row>
    <row r="27" spans="12:79" x14ac:dyDescent="0.25">
      <c r="T27" s="27"/>
      <c r="U27" s="27"/>
      <c r="V27" s="27"/>
    </row>
    <row r="28" spans="12:79" x14ac:dyDescent="0.25">
      <c r="T28" s="27"/>
      <c r="U28" s="27"/>
      <c r="V28" s="27"/>
    </row>
    <row r="29" spans="12:79" x14ac:dyDescent="0.25">
      <c r="R29" s="4"/>
      <c r="S29" s="4"/>
      <c r="T29" s="27"/>
      <c r="U29" s="27"/>
      <c r="V29" s="27"/>
    </row>
    <row r="30" spans="12:79" x14ac:dyDescent="0.25">
      <c r="R30" s="4"/>
      <c r="S30" s="4"/>
      <c r="T30" s="27"/>
      <c r="U30" s="27"/>
      <c r="V30" s="27"/>
    </row>
    <row r="31" spans="12:79" x14ac:dyDescent="0.25">
      <c r="R31" s="4"/>
      <c r="S31" s="4"/>
      <c r="T31" s="27"/>
      <c r="U31" s="27"/>
      <c r="V31" s="27"/>
    </row>
    <row r="32" spans="12:79" x14ac:dyDescent="0.25">
      <c r="R32" s="4"/>
      <c r="S32" s="4"/>
      <c r="T32" s="27"/>
      <c r="U32" s="27"/>
      <c r="V32" s="27"/>
    </row>
    <row r="33" spans="18:22" x14ac:dyDescent="0.25">
      <c r="R33" s="4"/>
      <c r="S33" s="4"/>
      <c r="T33" s="27"/>
      <c r="U33" s="27"/>
      <c r="V33" s="27"/>
    </row>
    <row r="34" spans="18:22" x14ac:dyDescent="0.25">
      <c r="R34" s="4"/>
      <c r="S34" s="4"/>
      <c r="T34" s="27"/>
      <c r="U34" s="27"/>
      <c r="V34" s="27"/>
    </row>
    <row r="35" spans="18:22" x14ac:dyDescent="0.25">
      <c r="R35" s="4"/>
      <c r="S35" s="4"/>
      <c r="T35" s="27"/>
      <c r="U35" s="27"/>
      <c r="V35" s="27"/>
    </row>
    <row r="36" spans="18:22" x14ac:dyDescent="0.25">
      <c r="R36" s="4"/>
      <c r="S36" s="4"/>
      <c r="T36" s="27"/>
      <c r="U36" s="27"/>
      <c r="V36" s="27"/>
    </row>
    <row r="37" spans="18:22" x14ac:dyDescent="0.25">
      <c r="R37" s="4"/>
      <c r="S37" s="4"/>
      <c r="T37" s="27"/>
      <c r="U37" s="27"/>
      <c r="V37" s="27"/>
    </row>
    <row r="38" spans="18:22" x14ac:dyDescent="0.25">
      <c r="R38" s="4"/>
      <c r="S38" s="4"/>
      <c r="T38" s="27"/>
      <c r="U38" s="27"/>
      <c r="V38" s="27"/>
    </row>
    <row r="39" spans="18:22" x14ac:dyDescent="0.25">
      <c r="R39" s="4"/>
      <c r="S39" s="4"/>
      <c r="T39" s="27"/>
      <c r="U39" s="27"/>
      <c r="V39" s="27"/>
    </row>
    <row r="40" spans="18:22" x14ac:dyDescent="0.25">
      <c r="R40" s="4"/>
      <c r="S40" s="4"/>
      <c r="T40" s="20"/>
      <c r="U40" s="20"/>
      <c r="V40" s="20"/>
    </row>
    <row r="41" spans="18:22" x14ac:dyDescent="0.25">
      <c r="R41" s="4"/>
      <c r="S41" s="4"/>
      <c r="T41" s="20"/>
      <c r="U41" s="20"/>
      <c r="V41" s="20"/>
    </row>
    <row r="42" spans="18:22" x14ac:dyDescent="0.25">
      <c r="R42" s="4"/>
      <c r="S42" s="4"/>
      <c r="T42" s="20"/>
      <c r="U42" s="20"/>
      <c r="V42" s="20"/>
    </row>
    <row r="43" spans="18:22" x14ac:dyDescent="0.25">
      <c r="R43" s="4"/>
      <c r="S43" s="4"/>
      <c r="T43" s="20"/>
      <c r="U43" s="20"/>
      <c r="V43" s="20"/>
    </row>
    <row r="44" spans="18:22" x14ac:dyDescent="0.25">
      <c r="R44" s="4"/>
      <c r="S44" s="4"/>
      <c r="T44" s="20"/>
      <c r="U44" s="20"/>
      <c r="V44" s="20"/>
    </row>
    <row r="45" spans="18:22" x14ac:dyDescent="0.25">
      <c r="R45" s="4"/>
      <c r="S45" s="4"/>
      <c r="T45" s="20"/>
      <c r="U45" s="20"/>
      <c r="V45" s="20"/>
    </row>
    <row r="46" spans="18:22" x14ac:dyDescent="0.25">
      <c r="R46" s="4"/>
      <c r="S46" s="4"/>
      <c r="T46" s="20"/>
      <c r="U46" s="20"/>
      <c r="V46" s="20"/>
    </row>
    <row r="47" spans="18:22" x14ac:dyDescent="0.25">
      <c r="R47" s="4"/>
      <c r="S47" s="4"/>
      <c r="T47" s="20"/>
      <c r="U47" s="20"/>
      <c r="V47" s="20"/>
    </row>
    <row r="48" spans="18:22" x14ac:dyDescent="0.25">
      <c r="R48" s="4"/>
      <c r="S48" s="4"/>
      <c r="T48" s="20"/>
      <c r="U48" s="20"/>
      <c r="V48" s="20"/>
    </row>
    <row r="49" spans="18:22" x14ac:dyDescent="0.25">
      <c r="R49" s="4"/>
      <c r="S49" s="4"/>
      <c r="T49" s="20"/>
      <c r="U49" s="20"/>
      <c r="V49" s="20"/>
    </row>
    <row r="50" spans="18:22" x14ac:dyDescent="0.25">
      <c r="R50" s="4"/>
      <c r="S50" s="4"/>
      <c r="T50" s="20"/>
      <c r="U50" s="20"/>
      <c r="V50" s="20"/>
    </row>
    <row r="51" spans="18:22" x14ac:dyDescent="0.25">
      <c r="R51" s="4"/>
      <c r="S51" s="4"/>
      <c r="T51" s="20"/>
      <c r="U51" s="20"/>
      <c r="V51" s="20"/>
    </row>
    <row r="52" spans="18:22" x14ac:dyDescent="0.25">
      <c r="R52" s="4"/>
      <c r="S52" s="4"/>
      <c r="T52" s="20"/>
      <c r="U52" s="20"/>
      <c r="V52" s="20"/>
    </row>
    <row r="53" spans="18:22" x14ac:dyDescent="0.25">
      <c r="R53" s="4"/>
      <c r="S53" s="4"/>
      <c r="T53" s="20"/>
      <c r="U53" s="20"/>
      <c r="V53" s="20"/>
    </row>
    <row r="54" spans="18:22" x14ac:dyDescent="0.25">
      <c r="R54" s="4"/>
      <c r="S54" s="4"/>
      <c r="T54" s="20"/>
      <c r="U54" s="20"/>
      <c r="V54" s="20"/>
    </row>
    <row r="55" spans="18:22" x14ac:dyDescent="0.25">
      <c r="R55" s="4"/>
      <c r="S55" s="4"/>
      <c r="T55" s="20"/>
      <c r="U55" s="20"/>
      <c r="V55" s="20"/>
    </row>
    <row r="56" spans="18:22" x14ac:dyDescent="0.25">
      <c r="R56" s="4"/>
      <c r="S56" s="4"/>
      <c r="T56" s="20"/>
      <c r="U56" s="20"/>
      <c r="V56" s="20"/>
    </row>
    <row r="57" spans="18:22" x14ac:dyDescent="0.25">
      <c r="T57" s="20"/>
      <c r="U57" s="20"/>
      <c r="V57" s="20"/>
    </row>
    <row r="58" spans="18:22" x14ac:dyDescent="0.25">
      <c r="T58" s="20"/>
      <c r="U58" s="20"/>
      <c r="V58" s="20"/>
    </row>
    <row r="59" spans="18:22" x14ac:dyDescent="0.25">
      <c r="T59" s="20"/>
      <c r="U59" s="20"/>
      <c r="V59" s="20"/>
    </row>
    <row r="60" spans="18:22" x14ac:dyDescent="0.25">
      <c r="T60" s="20"/>
      <c r="U60" s="20"/>
      <c r="V60" s="20"/>
    </row>
    <row r="61" spans="18:22" x14ac:dyDescent="0.25">
      <c r="T61" s="20"/>
      <c r="U61" s="20"/>
      <c r="V61" s="20"/>
    </row>
    <row r="62" spans="18:22" x14ac:dyDescent="0.25">
      <c r="T62" s="20"/>
      <c r="U62" s="20"/>
      <c r="V62" s="20"/>
    </row>
    <row r="63" spans="18:22" x14ac:dyDescent="0.25">
      <c r="T63" s="20"/>
      <c r="U63" s="20"/>
      <c r="V63" s="20"/>
    </row>
    <row r="64" spans="18:22" x14ac:dyDescent="0.25">
      <c r="T64" s="20"/>
      <c r="U64" s="20"/>
      <c r="V64" s="20"/>
    </row>
    <row r="65" spans="20:22" x14ac:dyDescent="0.25">
      <c r="T65" s="20"/>
      <c r="U65" s="20"/>
      <c r="V65" s="20"/>
    </row>
    <row r="66" spans="20:22" x14ac:dyDescent="0.25">
      <c r="T66" s="20"/>
      <c r="U66" s="20"/>
      <c r="V66" s="20"/>
    </row>
    <row r="67" spans="20:22" x14ac:dyDescent="0.25">
      <c r="T67" s="20"/>
      <c r="U67" s="20"/>
      <c r="V67" s="20"/>
    </row>
    <row r="68" spans="20:22" x14ac:dyDescent="0.25">
      <c r="T68" s="27"/>
      <c r="U68" s="27"/>
      <c r="V68" s="27"/>
    </row>
    <row r="69" spans="20:22" x14ac:dyDescent="0.25">
      <c r="T69" s="27"/>
      <c r="U69" s="27"/>
      <c r="V69" s="27"/>
    </row>
    <row r="70" spans="20:22" x14ac:dyDescent="0.25">
      <c r="T70" s="27"/>
      <c r="U70" s="27"/>
      <c r="V70" s="27"/>
    </row>
    <row r="71" spans="20:22" x14ac:dyDescent="0.25">
      <c r="T71" s="27"/>
      <c r="U71" s="27"/>
      <c r="V71" s="27"/>
    </row>
    <row r="72" spans="20:22" x14ac:dyDescent="0.25">
      <c r="T72" s="27"/>
      <c r="U72" s="27"/>
      <c r="V72" s="27"/>
    </row>
    <row r="73" spans="20:22" x14ac:dyDescent="0.25">
      <c r="T73" s="27"/>
      <c r="U73" s="27"/>
      <c r="V73" s="27"/>
    </row>
    <row r="74" spans="20:22" x14ac:dyDescent="0.25">
      <c r="T74" s="27"/>
      <c r="U74" s="27"/>
      <c r="V74" s="27"/>
    </row>
    <row r="75" spans="20:22" x14ac:dyDescent="0.25">
      <c r="T75" s="27"/>
      <c r="U75" s="27"/>
      <c r="V75" s="27"/>
    </row>
    <row r="76" spans="20:22" x14ac:dyDescent="0.25">
      <c r="T76" s="27"/>
      <c r="U76" s="27"/>
      <c r="V76" s="27"/>
    </row>
    <row r="77" spans="20:22" x14ac:dyDescent="0.25">
      <c r="T77" s="27"/>
      <c r="U77" s="27"/>
      <c r="V77" s="27"/>
    </row>
    <row r="78" spans="20:22" x14ac:dyDescent="0.25">
      <c r="T78" s="27"/>
      <c r="U78" s="27"/>
      <c r="V78" s="27"/>
    </row>
    <row r="79" spans="20:22" x14ac:dyDescent="0.25">
      <c r="T79" s="27"/>
      <c r="U79" s="27"/>
      <c r="V79" s="27"/>
    </row>
    <row r="80" spans="20:22" x14ac:dyDescent="0.25">
      <c r="T80" s="27"/>
      <c r="U80" s="27"/>
      <c r="V80" s="27"/>
    </row>
    <row r="81" spans="20:22" x14ac:dyDescent="0.25">
      <c r="T81" s="27"/>
      <c r="U81" s="27"/>
      <c r="V81" s="27"/>
    </row>
    <row r="82" spans="20:22" x14ac:dyDescent="0.25">
      <c r="T82" s="27"/>
      <c r="U82" s="27"/>
      <c r="V82" s="27"/>
    </row>
  </sheetData>
  <phoneticPr fontId="16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ABBA-62E3-4B64-B53C-77E3FCEAE397}">
  <sheetPr>
    <tabColor rgb="FF92D050"/>
  </sheetPr>
  <dimension ref="A1:CA82"/>
  <sheetViews>
    <sheetView tabSelected="1" topLeftCell="AE1" zoomScaleNormal="100" workbookViewId="0">
      <selection activeCell="AN2" sqref="AN2"/>
    </sheetView>
  </sheetViews>
  <sheetFormatPr defaultColWidth="10.28515625" defaultRowHeight="15" x14ac:dyDescent="0.25"/>
  <cols>
    <col min="1" max="2" width="46.5703125" style="1" customWidth="1"/>
    <col min="3" max="3" width="25.85546875" style="1" customWidth="1"/>
    <col min="4" max="4" width="23.85546875" style="1" customWidth="1"/>
    <col min="5" max="8" width="20.140625" style="1" customWidth="1"/>
    <col min="9" max="14" width="22.5703125" style="1" customWidth="1"/>
    <col min="15" max="15" width="10.7109375" style="1" bestFit="1" customWidth="1"/>
    <col min="16" max="16" width="10" style="1" bestFit="1" customWidth="1"/>
    <col min="17" max="17" width="10.5703125" style="26" bestFit="1" customWidth="1"/>
    <col min="18" max="18" width="14.5703125" style="26" bestFit="1" customWidth="1"/>
    <col min="19" max="19" width="12.42578125" style="1" bestFit="1" customWidth="1"/>
    <col min="20" max="20" width="13.85546875" style="1" bestFit="1" customWidth="1"/>
    <col min="21" max="21" width="12" style="1" bestFit="1" customWidth="1"/>
    <col min="22" max="22" width="10" style="1" bestFit="1" customWidth="1"/>
    <col min="23" max="23" width="8.5703125" style="1" bestFit="1" customWidth="1"/>
    <col min="24" max="24" width="11" style="1" bestFit="1" customWidth="1"/>
    <col min="25" max="25" width="17.140625" style="1" bestFit="1" customWidth="1"/>
    <col min="26" max="26" width="10.28515625" style="1"/>
    <col min="27" max="27" width="9" style="1" customWidth="1"/>
    <col min="28" max="28" width="10.28515625" style="1"/>
    <col min="29" max="29" width="13.85546875" style="1" bestFit="1" customWidth="1"/>
    <col min="30" max="30" width="12.7109375" style="1" bestFit="1" customWidth="1"/>
    <col min="31" max="32" width="20.7109375" style="1" customWidth="1"/>
    <col min="33" max="33" width="10.28515625" style="1"/>
    <col min="34" max="34" width="10.7109375" style="1" customWidth="1"/>
    <col min="35" max="38" width="10.28515625" style="1"/>
    <col min="39" max="39" width="11.28515625" style="1" bestFit="1" customWidth="1"/>
    <col min="40" max="40" width="11.28515625" style="1" customWidth="1"/>
    <col min="41" max="41" width="8.28515625" style="1" bestFit="1" customWidth="1"/>
    <col min="42" max="42" width="5.42578125" style="1" customWidth="1"/>
    <col min="43" max="43" width="6.85546875" style="1" customWidth="1"/>
    <col min="44" max="44" width="8.42578125" style="1" customWidth="1"/>
    <col min="45" max="45" width="16.140625" style="1" customWidth="1"/>
    <col min="46" max="46" width="9" style="1" customWidth="1"/>
    <col min="47" max="47" width="7.7109375" style="1" customWidth="1"/>
    <col min="48" max="49" width="6" style="1" customWidth="1"/>
    <col min="50" max="53" width="9.28515625" style="1" customWidth="1"/>
    <col min="54" max="55" width="10.42578125" style="1" customWidth="1"/>
    <col min="56" max="56" width="9.28515625" style="1" customWidth="1"/>
    <col min="57" max="58" width="11.85546875" style="1" customWidth="1"/>
    <col min="59" max="59" width="14.7109375" style="1" customWidth="1"/>
    <col min="60" max="62" width="9.28515625" style="1" customWidth="1"/>
    <col min="63" max="63" width="10.85546875" style="1" customWidth="1"/>
    <col min="64" max="64" width="10.5703125" style="1" customWidth="1"/>
    <col min="65" max="65" width="12.5703125" style="1" customWidth="1"/>
    <col min="66" max="66" width="12.85546875" style="1" customWidth="1"/>
    <col min="67" max="67" width="14.5703125" style="1" customWidth="1"/>
    <col min="68" max="68" width="24.28515625" style="1" bestFit="1" customWidth="1"/>
    <col min="69" max="74" width="12.85546875" style="1" customWidth="1"/>
    <col min="75" max="75" width="17.85546875" style="28" bestFit="1" customWidth="1"/>
    <col min="76" max="76" width="17.140625" style="1" bestFit="1" customWidth="1"/>
    <col min="77" max="77" width="30.140625" style="1" bestFit="1" customWidth="1"/>
    <col min="79" max="16384" width="10.28515625" style="1"/>
  </cols>
  <sheetData>
    <row r="1" spans="1:79" ht="12" thickBot="1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0</v>
      </c>
      <c r="F1" s="5" t="s">
        <v>10</v>
      </c>
      <c r="G1" s="5" t="s">
        <v>11</v>
      </c>
      <c r="H1" s="5" t="s">
        <v>12</v>
      </c>
      <c r="I1" s="6" t="s">
        <v>13</v>
      </c>
      <c r="J1" s="5" t="s">
        <v>14</v>
      </c>
      <c r="K1" s="5" t="s">
        <v>74</v>
      </c>
      <c r="L1" s="5" t="s">
        <v>15</v>
      </c>
      <c r="M1" s="5" t="s">
        <v>16</v>
      </c>
      <c r="N1" s="5" t="s">
        <v>69</v>
      </c>
      <c r="O1" s="5" t="s">
        <v>17</v>
      </c>
      <c r="P1" s="7" t="s">
        <v>18</v>
      </c>
      <c r="Q1" s="21" t="s">
        <v>19</v>
      </c>
      <c r="R1" s="21" t="s">
        <v>20</v>
      </c>
      <c r="S1" s="5" t="s">
        <v>21</v>
      </c>
      <c r="T1" s="5" t="s">
        <v>22</v>
      </c>
      <c r="U1" s="6" t="s">
        <v>23</v>
      </c>
      <c r="V1" s="8" t="s">
        <v>24</v>
      </c>
      <c r="W1" s="7" t="s">
        <v>25</v>
      </c>
      <c r="X1" s="5" t="s">
        <v>26</v>
      </c>
      <c r="Y1" s="6" t="s">
        <v>27</v>
      </c>
      <c r="Z1" s="7" t="s">
        <v>28</v>
      </c>
      <c r="AA1" s="6" t="s">
        <v>29</v>
      </c>
      <c r="AB1" s="5" t="s">
        <v>70</v>
      </c>
      <c r="AC1" s="5" t="s">
        <v>30</v>
      </c>
      <c r="AD1" s="5" t="s">
        <v>31</v>
      </c>
      <c r="AE1" s="5" t="s">
        <v>54</v>
      </c>
      <c r="AF1" s="5" t="s">
        <v>71</v>
      </c>
      <c r="AG1" s="7" t="s">
        <v>32</v>
      </c>
      <c r="AH1" s="5" t="s">
        <v>33</v>
      </c>
      <c r="AI1" s="5" t="s">
        <v>34</v>
      </c>
      <c r="AJ1" s="5" t="s">
        <v>35</v>
      </c>
      <c r="AK1" s="5" t="s">
        <v>2</v>
      </c>
      <c r="AL1" s="5" t="s">
        <v>37</v>
      </c>
      <c r="AM1" s="5" t="s">
        <v>38</v>
      </c>
      <c r="AN1" s="5" t="s">
        <v>5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36</v>
      </c>
      <c r="AX1" s="9" t="s">
        <v>43</v>
      </c>
      <c r="AY1" s="9" t="s">
        <v>4</v>
      </c>
      <c r="AZ1" s="9" t="s">
        <v>73</v>
      </c>
      <c r="BA1" s="9" t="s">
        <v>44</v>
      </c>
      <c r="BB1" s="9" t="s">
        <v>45</v>
      </c>
      <c r="BC1" s="9" t="s">
        <v>72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53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5" t="s">
        <v>3</v>
      </c>
      <c r="BO1" s="5" t="s">
        <v>64</v>
      </c>
      <c r="BP1" s="5" t="s">
        <v>78</v>
      </c>
      <c r="BQ1" s="5" t="s">
        <v>75</v>
      </c>
      <c r="BR1" s="5" t="s">
        <v>76</v>
      </c>
      <c r="BS1" s="5" t="s">
        <v>77</v>
      </c>
      <c r="BT1" s="5" t="s">
        <v>105</v>
      </c>
      <c r="BU1" s="5" t="s">
        <v>65</v>
      </c>
      <c r="BV1" s="5" t="s">
        <v>106</v>
      </c>
      <c r="BW1" s="5" t="s">
        <v>80</v>
      </c>
      <c r="BX1" s="5" t="s">
        <v>98</v>
      </c>
      <c r="BY1" s="5" t="s">
        <v>82</v>
      </c>
      <c r="BZ1" s="32" t="s">
        <v>83</v>
      </c>
      <c r="CA1" s="32" t="s">
        <v>84</v>
      </c>
    </row>
    <row r="2" spans="1:79" x14ac:dyDescent="0.25">
      <c r="A2" s="11" t="str" cm="1">
        <f t="array" aca="1" ref="A2" ca="1">MID(CELL("filename",A1),FIND("]",CELL("filename",A1))+1,255)&amp;"_"&amp;T2&amp;"m_1"</f>
        <v>PM5_35_44m_1</v>
      </c>
      <c r="B2" s="11" t="str" cm="1">
        <f t="array" aca="1" ref="B2" ca="1">MID(CELL("filename",A1),FIND("]",CELL("filename",A1))+1,255)&amp;"_"&amp;T2&amp;"m_1"</f>
        <v>PM5_35_44m_1</v>
      </c>
      <c r="C2" s="11" t="s">
        <v>50</v>
      </c>
      <c r="D2" s="12" t="s">
        <v>51</v>
      </c>
      <c r="E2" s="11" t="s">
        <v>52</v>
      </c>
      <c r="F2" s="12">
        <v>1</v>
      </c>
      <c r="G2" s="12">
        <v>1</v>
      </c>
      <c r="H2" s="12">
        <v>0</v>
      </c>
      <c r="I2" s="12">
        <v>0</v>
      </c>
      <c r="J2" s="12">
        <v>0</v>
      </c>
      <c r="K2" s="12">
        <v>0.5</v>
      </c>
      <c r="L2" s="12">
        <v>1</v>
      </c>
      <c r="M2" s="12">
        <v>1</v>
      </c>
      <c r="N2" s="12">
        <v>0</v>
      </c>
      <c r="O2" s="12">
        <v>0</v>
      </c>
      <c r="P2" s="12">
        <v>9.5</v>
      </c>
      <c r="Q2" s="19">
        <v>0.09</v>
      </c>
      <c r="R2" s="12">
        <v>44</v>
      </c>
      <c r="S2" s="13">
        <f>T2+32</f>
        <v>76</v>
      </c>
      <c r="T2" s="13">
        <v>44</v>
      </c>
      <c r="U2" s="13">
        <v>1</v>
      </c>
      <c r="V2" s="13">
        <v>33.4</v>
      </c>
      <c r="W2" s="13">
        <v>-100</v>
      </c>
      <c r="X2" s="13">
        <v>0</v>
      </c>
      <c r="Y2" s="13">
        <v>0</v>
      </c>
      <c r="Z2" s="13">
        <f>0.005*0.1*3</f>
        <v>1.5E-3</v>
      </c>
      <c r="AA2" s="13">
        <f>0.11*0.4*2.5</f>
        <v>0.11000000000000001</v>
      </c>
      <c r="AB2" s="13">
        <v>0</v>
      </c>
      <c r="AC2" s="13">
        <v>0</v>
      </c>
      <c r="AD2" s="13">
        <v>0</v>
      </c>
      <c r="AE2" s="14" t="s">
        <v>66</v>
      </c>
      <c r="AF2" s="14" t="s">
        <v>66</v>
      </c>
      <c r="AG2" s="15">
        <v>4</v>
      </c>
      <c r="AH2" s="16">
        <f>ROUND(23.42*BN2/100*1000,-2)</f>
        <v>8200</v>
      </c>
      <c r="AI2" s="16">
        <f>ROUND(20.39*BN2/100*1000,-2)</f>
        <v>7100</v>
      </c>
      <c r="AJ2" s="16">
        <f>ROUND(3*AI2,-2)</f>
        <v>21300</v>
      </c>
      <c r="AK2" s="16">
        <v>0.59</v>
      </c>
      <c r="AL2" s="16">
        <v>1</v>
      </c>
      <c r="AM2" s="18">
        <v>1E-4</v>
      </c>
      <c r="AN2" s="16">
        <f>ROUND((172.3+35.38*BN2/100)*1000,-2)*170400/184700</f>
        <v>170400</v>
      </c>
      <c r="AO2" s="16">
        <f>ROUND( 0.0906*BN2 + 23.958, 0)</f>
        <v>27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0.25</v>
      </c>
      <c r="AX2" s="15">
        <v>20</v>
      </c>
      <c r="AY2" s="15">
        <f>ROUND(0.0171*BN2- 0.0258,1)</f>
        <v>0.6</v>
      </c>
      <c r="AZ2" s="15">
        <v>1</v>
      </c>
      <c r="BA2" s="15" t="s">
        <v>67</v>
      </c>
      <c r="BB2" s="33">
        <v>2</v>
      </c>
      <c r="BC2" s="15">
        <f>MIN(CA2,2000)</f>
        <v>1630</v>
      </c>
      <c r="BD2" s="15">
        <f>MIN(CA2,2000)</f>
        <v>1630</v>
      </c>
      <c r="BE2" s="15">
        <v>5.8</v>
      </c>
      <c r="BF2" s="15">
        <v>6.5</v>
      </c>
      <c r="BG2" s="15">
        <v>6.1</v>
      </c>
      <c r="BH2" s="15">
        <f>BY2</f>
        <v>30</v>
      </c>
      <c r="BI2" s="15">
        <v>0</v>
      </c>
      <c r="BJ2" s="15">
        <v>0</v>
      </c>
      <c r="BK2" s="15">
        <v>0.6</v>
      </c>
      <c r="BL2" s="15" t="s">
        <v>68</v>
      </c>
      <c r="BM2" s="15">
        <v>0.9</v>
      </c>
      <c r="BN2" s="17">
        <v>35</v>
      </c>
      <c r="BO2" s="17" t="s">
        <v>93</v>
      </c>
      <c r="BP2" s="17" t="s">
        <v>95</v>
      </c>
      <c r="BQ2" s="30">
        <f>AG2</f>
        <v>4</v>
      </c>
      <c r="BR2" s="30">
        <f>BQ2/2</f>
        <v>2</v>
      </c>
      <c r="BS2" s="31">
        <f t="shared" ref="BS2:BS23" si="0">BR2*(AX2-10)</f>
        <v>20</v>
      </c>
      <c r="BT2" s="31">
        <f>BS2*AY2</f>
        <v>12</v>
      </c>
      <c r="BU2" s="17">
        <f>100*(BS2/100)^0.9</f>
        <v>23.492378861760379</v>
      </c>
      <c r="BV2" s="34">
        <v>0</v>
      </c>
      <c r="BW2" s="29">
        <v>0.45</v>
      </c>
      <c r="BX2" s="17">
        <f>BW2*BU2</f>
        <v>10.571570487792171</v>
      </c>
      <c r="BY2" s="17">
        <v>30</v>
      </c>
      <c r="BZ2">
        <f>AN2*(MIN(BS2,BT2)/100)^AK2</f>
        <v>48773.79242047653</v>
      </c>
      <c r="CA2" s="1">
        <f>ROUND(BZ2/BY2,-1)</f>
        <v>1630</v>
      </c>
    </row>
    <row r="3" spans="1:79" x14ac:dyDescent="0.25">
      <c r="A3" s="11" t="str" cm="1">
        <f t="array" aca="1" ref="A3" ca="1">MID(CELL("filename",A2),FIND("]",CELL("filename",A2))+1,255)&amp;"_"&amp;T3&amp;"m_1"</f>
        <v>PM5_35_36m_1</v>
      </c>
      <c r="B3" s="11" t="str" cm="1">
        <f t="array" aca="1" ref="B3" ca="1">MID(CELL("filename",A2),FIND("]",CELL("filename",A2))+1,255)&amp;"_"&amp;T3&amp;"m_1"</f>
        <v>PM5_35_36m_1</v>
      </c>
      <c r="Q3" s="22"/>
      <c r="R3" s="12">
        <v>36</v>
      </c>
      <c r="S3" s="13">
        <f>T3+32</f>
        <v>68</v>
      </c>
      <c r="T3" s="13">
        <v>36</v>
      </c>
      <c r="AE3" s="14" t="s">
        <v>66</v>
      </c>
      <c r="AF3" s="14" t="s">
        <v>66</v>
      </c>
      <c r="AG3" s="15">
        <v>4</v>
      </c>
      <c r="AH3" s="16">
        <f t="shared" ref="AH3:AH23" si="1">ROUND(23.42*BN3/100*1000,-2)</f>
        <v>8200</v>
      </c>
      <c r="AI3" s="16">
        <f t="shared" ref="AI3:AI23" si="2">ROUND(20.39*BN3/100*1000,-2)</f>
        <v>7100</v>
      </c>
      <c r="AJ3" s="16">
        <f t="shared" ref="AJ3:AJ23" si="3">ROUND(3*AI3,-2)</f>
        <v>21300</v>
      </c>
      <c r="AK3" s="16">
        <v>0.59</v>
      </c>
      <c r="AL3" s="16">
        <v>1</v>
      </c>
      <c r="AM3" s="18">
        <v>1E-4</v>
      </c>
      <c r="AN3" s="16">
        <f t="shared" ref="AN3:AN23" si="4">ROUND((172.3+35.38*BN3/100)*1000,-2)*170400/184700</f>
        <v>170400</v>
      </c>
      <c r="AO3" s="16">
        <f t="shared" ref="AO3:AO23" si="5">ROUND( 0.0906*BN3 + 23.958, 0)</f>
        <v>27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0.25</v>
      </c>
      <c r="AX3" s="15">
        <v>20</v>
      </c>
      <c r="AY3" s="15">
        <f t="shared" ref="AY3:AY23" si="6">ROUND(0.0171*BN3- 0.0258,1)</f>
        <v>0.6</v>
      </c>
      <c r="AZ3" s="15">
        <v>1</v>
      </c>
      <c r="BA3" s="15" t="s">
        <v>67</v>
      </c>
      <c r="BB3" s="33">
        <v>2</v>
      </c>
      <c r="BC3" s="15">
        <f t="shared" ref="BC3:BC23" si="7">MIN(CA3,2000)</f>
        <v>2000</v>
      </c>
      <c r="BD3" s="15">
        <f t="shared" ref="BD3:BD23" si="8">MIN(CA3,2000)</f>
        <v>2000</v>
      </c>
      <c r="BE3" s="15">
        <v>5.8</v>
      </c>
      <c r="BF3" s="15">
        <v>6.5</v>
      </c>
      <c r="BG3" s="15">
        <v>6.1</v>
      </c>
      <c r="BH3" s="15">
        <f t="shared" ref="BH3:BH23" si="9">BY3</f>
        <v>32</v>
      </c>
      <c r="BI3" s="15">
        <v>0</v>
      </c>
      <c r="BJ3" s="15">
        <v>0</v>
      </c>
      <c r="BK3" s="15">
        <v>0.6</v>
      </c>
      <c r="BL3" s="15" t="s">
        <v>68</v>
      </c>
      <c r="BM3" s="15">
        <v>0.9</v>
      </c>
      <c r="BN3" s="17">
        <v>35</v>
      </c>
      <c r="BO3" s="17" t="s">
        <v>93</v>
      </c>
      <c r="BP3" s="17" t="s">
        <v>95</v>
      </c>
      <c r="BQ3" s="17">
        <f t="shared" ref="BQ3:BQ23" si="10">BQ2+AG3</f>
        <v>8</v>
      </c>
      <c r="BR3" s="17">
        <f t="shared" ref="BR3:BR23" si="11">BQ2+AG3/2</f>
        <v>6</v>
      </c>
      <c r="BS3" s="17">
        <f t="shared" si="0"/>
        <v>60</v>
      </c>
      <c r="BT3" s="35">
        <f t="shared" ref="BT3:BT23" si="12">BS3*AY3</f>
        <v>36</v>
      </c>
      <c r="BU3" s="17">
        <f t="shared" ref="BU3:BU23" si="13">100*(BS3/100)^0.9</f>
        <v>63.144586748935524</v>
      </c>
      <c r="BV3" s="34">
        <v>0</v>
      </c>
      <c r="BW3" s="29">
        <v>0.45</v>
      </c>
      <c r="BX3" s="17">
        <f t="shared" ref="BX3:BX23" si="14">BW3*BU3</f>
        <v>28.415064037020986</v>
      </c>
      <c r="BY3" s="17">
        <f t="shared" ref="BY3:BY23" si="15">ROUND(BX3/BM3,0)</f>
        <v>32</v>
      </c>
      <c r="BZ3">
        <f t="shared" ref="BZ3:BZ23" si="16">AN3*(MIN(BS3,BT3)/100)^AK3</f>
        <v>93258.42270426992</v>
      </c>
      <c r="CA3" s="1">
        <f t="shared" ref="CA3:CA23" si="17">ROUND(BZ3/BY3,-1)</f>
        <v>2910</v>
      </c>
    </row>
    <row r="4" spans="1:79" x14ac:dyDescent="0.25">
      <c r="Q4" s="22"/>
      <c r="R4" s="22"/>
      <c r="T4" s="2"/>
      <c r="AE4" s="14" t="s">
        <v>66</v>
      </c>
      <c r="AF4" s="14" t="s">
        <v>66</v>
      </c>
      <c r="AG4" s="15">
        <v>4</v>
      </c>
      <c r="AH4" s="16">
        <f t="shared" si="1"/>
        <v>8200</v>
      </c>
      <c r="AI4" s="16">
        <f t="shared" si="2"/>
        <v>7100</v>
      </c>
      <c r="AJ4" s="16">
        <f t="shared" si="3"/>
        <v>21300</v>
      </c>
      <c r="AK4" s="16">
        <v>0.59</v>
      </c>
      <c r="AL4" s="16">
        <v>1</v>
      </c>
      <c r="AM4" s="18">
        <v>1E-4</v>
      </c>
      <c r="AN4" s="16">
        <f t="shared" si="4"/>
        <v>170400</v>
      </c>
      <c r="AO4" s="16">
        <f t="shared" si="5"/>
        <v>27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0.25</v>
      </c>
      <c r="AX4" s="15">
        <v>20</v>
      </c>
      <c r="AY4" s="15">
        <f t="shared" si="6"/>
        <v>0.6</v>
      </c>
      <c r="AZ4" s="15">
        <v>1</v>
      </c>
      <c r="BA4" s="15" t="s">
        <v>67</v>
      </c>
      <c r="BB4" s="33">
        <v>2</v>
      </c>
      <c r="BC4" s="15">
        <f t="shared" si="7"/>
        <v>2000</v>
      </c>
      <c r="BD4" s="15">
        <f t="shared" si="8"/>
        <v>2000</v>
      </c>
      <c r="BE4" s="15">
        <v>5.8</v>
      </c>
      <c r="BF4" s="15">
        <v>6.5</v>
      </c>
      <c r="BG4" s="15">
        <v>6.1</v>
      </c>
      <c r="BH4" s="15">
        <f t="shared" si="9"/>
        <v>50</v>
      </c>
      <c r="BI4" s="15">
        <v>0</v>
      </c>
      <c r="BJ4" s="15">
        <v>0</v>
      </c>
      <c r="BK4" s="15">
        <v>0.6</v>
      </c>
      <c r="BL4" s="15" t="s">
        <v>68</v>
      </c>
      <c r="BM4" s="15">
        <v>0.9</v>
      </c>
      <c r="BN4" s="17">
        <v>35</v>
      </c>
      <c r="BO4" s="17" t="s">
        <v>93</v>
      </c>
      <c r="BP4" s="17" t="s">
        <v>95</v>
      </c>
      <c r="BQ4" s="17">
        <f t="shared" si="10"/>
        <v>12</v>
      </c>
      <c r="BR4" s="17">
        <f t="shared" si="11"/>
        <v>10</v>
      </c>
      <c r="BS4" s="17">
        <f t="shared" si="0"/>
        <v>100</v>
      </c>
      <c r="BT4" s="35">
        <f t="shared" si="12"/>
        <v>60</v>
      </c>
      <c r="BU4" s="17">
        <f t="shared" si="13"/>
        <v>100</v>
      </c>
      <c r="BV4" s="34">
        <v>0</v>
      </c>
      <c r="BW4" s="29">
        <v>0.45</v>
      </c>
      <c r="BX4" s="17">
        <f t="shared" si="14"/>
        <v>45</v>
      </c>
      <c r="BY4" s="17">
        <f t="shared" si="15"/>
        <v>50</v>
      </c>
      <c r="BZ4">
        <f t="shared" si="16"/>
        <v>126060.44275984276</v>
      </c>
      <c r="CA4" s="1">
        <f t="shared" si="17"/>
        <v>2520</v>
      </c>
    </row>
    <row r="5" spans="1:79" x14ac:dyDescent="0.25">
      <c r="Q5" s="22"/>
      <c r="R5" s="22"/>
      <c r="T5" s="2"/>
      <c r="AE5" s="14" t="s">
        <v>66</v>
      </c>
      <c r="AF5" s="14" t="s">
        <v>66</v>
      </c>
      <c r="AG5" s="15">
        <v>4</v>
      </c>
      <c r="AH5" s="16">
        <f t="shared" si="1"/>
        <v>8200</v>
      </c>
      <c r="AI5" s="16">
        <f t="shared" si="2"/>
        <v>7100</v>
      </c>
      <c r="AJ5" s="16">
        <f t="shared" si="3"/>
        <v>21300</v>
      </c>
      <c r="AK5" s="16">
        <v>0.59</v>
      </c>
      <c r="AL5" s="16">
        <v>1</v>
      </c>
      <c r="AM5" s="18">
        <v>1E-4</v>
      </c>
      <c r="AN5" s="16">
        <f t="shared" si="4"/>
        <v>170400</v>
      </c>
      <c r="AO5" s="16">
        <f t="shared" si="5"/>
        <v>27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0.25</v>
      </c>
      <c r="AX5" s="15">
        <v>20</v>
      </c>
      <c r="AY5" s="15">
        <f t="shared" si="6"/>
        <v>0.6</v>
      </c>
      <c r="AZ5" s="15">
        <v>1</v>
      </c>
      <c r="BA5" s="15" t="s">
        <v>67</v>
      </c>
      <c r="BB5" s="33">
        <v>2</v>
      </c>
      <c r="BC5" s="15">
        <f t="shared" si="7"/>
        <v>2000</v>
      </c>
      <c r="BD5" s="15">
        <f t="shared" si="8"/>
        <v>2000</v>
      </c>
      <c r="BE5" s="15">
        <v>5.8</v>
      </c>
      <c r="BF5" s="15">
        <v>6.5</v>
      </c>
      <c r="BG5" s="15">
        <v>6.1</v>
      </c>
      <c r="BH5" s="15">
        <f t="shared" si="9"/>
        <v>68</v>
      </c>
      <c r="BI5" s="15">
        <v>0</v>
      </c>
      <c r="BJ5" s="15">
        <v>0</v>
      </c>
      <c r="BK5" s="15">
        <v>0.6</v>
      </c>
      <c r="BL5" s="15" t="s">
        <v>68</v>
      </c>
      <c r="BM5" s="15">
        <v>0.9</v>
      </c>
      <c r="BN5" s="17">
        <v>35</v>
      </c>
      <c r="BO5" s="17" t="s">
        <v>93</v>
      </c>
      <c r="BP5" s="17" t="s">
        <v>95</v>
      </c>
      <c r="BQ5" s="17">
        <f t="shared" si="10"/>
        <v>16</v>
      </c>
      <c r="BR5" s="17">
        <f t="shared" si="11"/>
        <v>14</v>
      </c>
      <c r="BS5" s="17">
        <f t="shared" si="0"/>
        <v>140</v>
      </c>
      <c r="BT5" s="35">
        <f t="shared" si="12"/>
        <v>84</v>
      </c>
      <c r="BU5" s="17">
        <f t="shared" si="13"/>
        <v>135.36775676840483</v>
      </c>
      <c r="BV5" s="34">
        <v>0</v>
      </c>
      <c r="BW5" s="29">
        <v>0.45</v>
      </c>
      <c r="BX5" s="17">
        <f t="shared" si="14"/>
        <v>60.915490545782177</v>
      </c>
      <c r="BY5" s="17">
        <f t="shared" si="15"/>
        <v>68</v>
      </c>
      <c r="BZ5">
        <f t="shared" si="16"/>
        <v>153742.65235440075</v>
      </c>
      <c r="CA5" s="1">
        <f t="shared" si="17"/>
        <v>2260</v>
      </c>
    </row>
    <row r="6" spans="1:79" x14ac:dyDescent="0.25">
      <c r="L6" s="3"/>
      <c r="M6" s="3"/>
      <c r="N6" s="3"/>
      <c r="O6" s="3"/>
      <c r="P6" s="3"/>
      <c r="Q6" s="22"/>
      <c r="R6" s="22"/>
      <c r="S6" s="2"/>
      <c r="T6" s="2"/>
      <c r="W6" s="2"/>
      <c r="AE6" s="14" t="s">
        <v>66</v>
      </c>
      <c r="AF6" s="14" t="s">
        <v>66</v>
      </c>
      <c r="AG6" s="15">
        <v>4</v>
      </c>
      <c r="AH6" s="16">
        <f t="shared" si="1"/>
        <v>8200</v>
      </c>
      <c r="AI6" s="16">
        <f t="shared" si="2"/>
        <v>7100</v>
      </c>
      <c r="AJ6" s="16">
        <f t="shared" si="3"/>
        <v>21300</v>
      </c>
      <c r="AK6" s="16">
        <v>0.59</v>
      </c>
      <c r="AL6" s="16">
        <v>1</v>
      </c>
      <c r="AM6" s="18">
        <v>1E-4</v>
      </c>
      <c r="AN6" s="16">
        <f t="shared" si="4"/>
        <v>170400</v>
      </c>
      <c r="AO6" s="16">
        <f t="shared" si="5"/>
        <v>27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0.25</v>
      </c>
      <c r="AX6" s="15">
        <v>20</v>
      </c>
      <c r="AY6" s="15">
        <f t="shared" si="6"/>
        <v>0.6</v>
      </c>
      <c r="AZ6" s="15">
        <v>1</v>
      </c>
      <c r="BA6" s="15" t="s">
        <v>67</v>
      </c>
      <c r="BB6" s="33">
        <v>2</v>
      </c>
      <c r="BC6" s="15">
        <f t="shared" si="7"/>
        <v>2000</v>
      </c>
      <c r="BD6" s="15">
        <f t="shared" si="8"/>
        <v>2000</v>
      </c>
      <c r="BE6" s="15">
        <v>5.8</v>
      </c>
      <c r="BF6" s="15">
        <v>6.5</v>
      </c>
      <c r="BG6" s="15">
        <v>6.1</v>
      </c>
      <c r="BH6" s="15">
        <f t="shared" si="9"/>
        <v>85</v>
      </c>
      <c r="BI6" s="15">
        <v>0</v>
      </c>
      <c r="BJ6" s="15">
        <v>0</v>
      </c>
      <c r="BK6" s="15">
        <v>0.6</v>
      </c>
      <c r="BL6" s="15" t="s">
        <v>68</v>
      </c>
      <c r="BM6" s="15">
        <v>0.9</v>
      </c>
      <c r="BN6" s="17">
        <v>35</v>
      </c>
      <c r="BO6" s="17" t="s">
        <v>93</v>
      </c>
      <c r="BP6" s="17" t="s">
        <v>95</v>
      </c>
      <c r="BQ6" s="17">
        <f t="shared" si="10"/>
        <v>20</v>
      </c>
      <c r="BR6" s="17">
        <f t="shared" si="11"/>
        <v>18</v>
      </c>
      <c r="BS6" s="17">
        <f t="shared" si="0"/>
        <v>180</v>
      </c>
      <c r="BT6" s="35">
        <f t="shared" si="12"/>
        <v>108</v>
      </c>
      <c r="BU6" s="17">
        <f t="shared" si="13"/>
        <v>169.72478007257303</v>
      </c>
      <c r="BV6" s="34">
        <v>0</v>
      </c>
      <c r="BW6" s="29">
        <v>0.45</v>
      </c>
      <c r="BX6" s="17">
        <f t="shared" si="14"/>
        <v>76.376151032657859</v>
      </c>
      <c r="BY6" s="17">
        <f t="shared" si="15"/>
        <v>85</v>
      </c>
      <c r="BZ6">
        <f t="shared" si="16"/>
        <v>178315.7095989321</v>
      </c>
      <c r="CA6" s="1">
        <f t="shared" si="17"/>
        <v>2100</v>
      </c>
    </row>
    <row r="7" spans="1:79" x14ac:dyDescent="0.25">
      <c r="L7" s="3"/>
      <c r="M7" s="3"/>
      <c r="N7" s="3"/>
      <c r="O7" s="3"/>
      <c r="P7" s="3"/>
      <c r="Q7" s="22"/>
      <c r="R7" s="22"/>
      <c r="S7" s="2"/>
      <c r="T7" s="2"/>
      <c r="W7" s="2"/>
      <c r="AE7" s="14" t="s">
        <v>66</v>
      </c>
      <c r="AF7" s="14" t="s">
        <v>66</v>
      </c>
      <c r="AG7" s="15">
        <v>4</v>
      </c>
      <c r="AH7" s="16">
        <f t="shared" si="1"/>
        <v>8200</v>
      </c>
      <c r="AI7" s="16">
        <f t="shared" si="2"/>
        <v>7100</v>
      </c>
      <c r="AJ7" s="16">
        <f t="shared" si="3"/>
        <v>21300</v>
      </c>
      <c r="AK7" s="16">
        <v>0.59</v>
      </c>
      <c r="AL7" s="16">
        <v>1</v>
      </c>
      <c r="AM7" s="18">
        <v>1E-4</v>
      </c>
      <c r="AN7" s="16">
        <f t="shared" si="4"/>
        <v>170400</v>
      </c>
      <c r="AO7" s="16">
        <f t="shared" si="5"/>
        <v>27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0.25</v>
      </c>
      <c r="AX7" s="15">
        <v>20</v>
      </c>
      <c r="AY7" s="15">
        <f t="shared" si="6"/>
        <v>0.6</v>
      </c>
      <c r="AZ7" s="15">
        <v>1</v>
      </c>
      <c r="BA7" s="15" t="s">
        <v>67</v>
      </c>
      <c r="BB7" s="33">
        <v>2</v>
      </c>
      <c r="BC7" s="15">
        <f t="shared" si="7"/>
        <v>1970</v>
      </c>
      <c r="BD7" s="15">
        <f t="shared" si="8"/>
        <v>1970</v>
      </c>
      <c r="BE7" s="15">
        <v>5.8</v>
      </c>
      <c r="BF7" s="15">
        <v>6.5</v>
      </c>
      <c r="BG7" s="15">
        <v>6.1</v>
      </c>
      <c r="BH7" s="15">
        <f t="shared" si="9"/>
        <v>102</v>
      </c>
      <c r="BI7" s="15">
        <v>0</v>
      </c>
      <c r="BJ7" s="15">
        <v>0</v>
      </c>
      <c r="BK7" s="15">
        <v>0.6</v>
      </c>
      <c r="BL7" s="15" t="s">
        <v>68</v>
      </c>
      <c r="BM7" s="15">
        <v>0.9</v>
      </c>
      <c r="BN7" s="17">
        <v>35</v>
      </c>
      <c r="BO7" s="17" t="s">
        <v>93</v>
      </c>
      <c r="BP7" s="17" t="s">
        <v>95</v>
      </c>
      <c r="BQ7" s="17">
        <f t="shared" si="10"/>
        <v>24</v>
      </c>
      <c r="BR7" s="17">
        <f t="shared" si="11"/>
        <v>22</v>
      </c>
      <c r="BS7" s="17">
        <f t="shared" si="0"/>
        <v>220</v>
      </c>
      <c r="BT7" s="35">
        <f t="shared" si="12"/>
        <v>132</v>
      </c>
      <c r="BU7" s="17">
        <f t="shared" si="13"/>
        <v>203.32014593038656</v>
      </c>
      <c r="BV7" s="34">
        <v>0</v>
      </c>
      <c r="BW7" s="29">
        <v>0.45</v>
      </c>
      <c r="BX7" s="17">
        <f t="shared" si="14"/>
        <v>91.494065668673954</v>
      </c>
      <c r="BY7" s="17">
        <f t="shared" si="15"/>
        <v>102</v>
      </c>
      <c r="BZ7">
        <f t="shared" si="16"/>
        <v>200728.11666470172</v>
      </c>
      <c r="CA7" s="1">
        <f t="shared" si="17"/>
        <v>1970</v>
      </c>
    </row>
    <row r="8" spans="1:79" x14ac:dyDescent="0.25">
      <c r="L8" s="3"/>
      <c r="M8" s="3"/>
      <c r="N8" s="3"/>
      <c r="O8" s="3"/>
      <c r="P8" s="3"/>
      <c r="Q8" s="22"/>
      <c r="R8" s="22"/>
      <c r="S8" s="2"/>
      <c r="T8" s="2"/>
      <c r="W8" s="2"/>
      <c r="AE8" s="14" t="s">
        <v>66</v>
      </c>
      <c r="AF8" s="14" t="s">
        <v>66</v>
      </c>
      <c r="AG8" s="15">
        <v>4</v>
      </c>
      <c r="AH8" s="16">
        <f t="shared" si="1"/>
        <v>8200</v>
      </c>
      <c r="AI8" s="16">
        <f t="shared" si="2"/>
        <v>7100</v>
      </c>
      <c r="AJ8" s="16">
        <f t="shared" si="3"/>
        <v>21300</v>
      </c>
      <c r="AK8" s="16">
        <v>0.59</v>
      </c>
      <c r="AL8" s="16">
        <v>1</v>
      </c>
      <c r="AM8" s="18">
        <v>1E-4</v>
      </c>
      <c r="AN8" s="16">
        <f t="shared" si="4"/>
        <v>170400</v>
      </c>
      <c r="AO8" s="16">
        <f t="shared" si="5"/>
        <v>27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0.25</v>
      </c>
      <c r="AX8" s="15">
        <v>20</v>
      </c>
      <c r="AY8" s="15">
        <f t="shared" si="6"/>
        <v>0.6</v>
      </c>
      <c r="AZ8" s="15">
        <v>1</v>
      </c>
      <c r="BA8" s="15" t="s">
        <v>67</v>
      </c>
      <c r="BB8" s="33">
        <v>2</v>
      </c>
      <c r="BC8" s="15">
        <f t="shared" si="7"/>
        <v>1880</v>
      </c>
      <c r="BD8" s="15">
        <f t="shared" si="8"/>
        <v>1880</v>
      </c>
      <c r="BE8" s="15">
        <v>5.8</v>
      </c>
      <c r="BF8" s="15">
        <v>6.5</v>
      </c>
      <c r="BG8" s="15">
        <v>6.1</v>
      </c>
      <c r="BH8" s="15">
        <f t="shared" si="9"/>
        <v>118</v>
      </c>
      <c r="BI8" s="15">
        <v>0</v>
      </c>
      <c r="BJ8" s="15">
        <v>0</v>
      </c>
      <c r="BK8" s="15">
        <v>0.6</v>
      </c>
      <c r="BL8" s="15" t="s">
        <v>68</v>
      </c>
      <c r="BM8" s="15">
        <v>0.9</v>
      </c>
      <c r="BN8" s="17">
        <v>35</v>
      </c>
      <c r="BO8" s="17" t="s">
        <v>93</v>
      </c>
      <c r="BP8" s="17" t="s">
        <v>95</v>
      </c>
      <c r="BQ8" s="17">
        <f t="shared" si="10"/>
        <v>28</v>
      </c>
      <c r="BR8" s="17">
        <f t="shared" si="11"/>
        <v>26</v>
      </c>
      <c r="BS8" s="17">
        <f t="shared" si="0"/>
        <v>260</v>
      </c>
      <c r="BT8" s="35">
        <f t="shared" si="12"/>
        <v>156</v>
      </c>
      <c r="BU8" s="17">
        <f t="shared" si="13"/>
        <v>236.30668793283914</v>
      </c>
      <c r="BV8" s="34">
        <v>0</v>
      </c>
      <c r="BW8" s="29">
        <v>0.45</v>
      </c>
      <c r="BX8" s="17">
        <f t="shared" si="14"/>
        <v>106.33800956977761</v>
      </c>
      <c r="BY8" s="17">
        <f t="shared" si="15"/>
        <v>118</v>
      </c>
      <c r="BZ8">
        <f t="shared" si="16"/>
        <v>221520.08197941948</v>
      </c>
      <c r="CA8" s="1">
        <f t="shared" si="17"/>
        <v>1880</v>
      </c>
    </row>
    <row r="9" spans="1:79" x14ac:dyDescent="0.25">
      <c r="L9" s="3"/>
      <c r="M9" s="3"/>
      <c r="N9" s="3"/>
      <c r="O9" s="3"/>
      <c r="P9" s="3"/>
      <c r="Q9" s="22"/>
      <c r="R9" s="22"/>
      <c r="S9" s="2"/>
      <c r="T9" s="2"/>
      <c r="W9" s="2"/>
      <c r="AE9" s="14" t="s">
        <v>66</v>
      </c>
      <c r="AF9" s="14" t="s">
        <v>66</v>
      </c>
      <c r="AG9" s="15">
        <v>4</v>
      </c>
      <c r="AH9" s="16">
        <f t="shared" si="1"/>
        <v>8200</v>
      </c>
      <c r="AI9" s="16">
        <f t="shared" si="2"/>
        <v>7100</v>
      </c>
      <c r="AJ9" s="16">
        <f t="shared" si="3"/>
        <v>21300</v>
      </c>
      <c r="AK9" s="16">
        <v>0.59</v>
      </c>
      <c r="AL9" s="16">
        <v>1</v>
      </c>
      <c r="AM9" s="18">
        <v>1E-4</v>
      </c>
      <c r="AN9" s="16">
        <f t="shared" si="4"/>
        <v>170400</v>
      </c>
      <c r="AO9" s="16">
        <f t="shared" si="5"/>
        <v>27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0.25</v>
      </c>
      <c r="AX9" s="15">
        <v>20</v>
      </c>
      <c r="AY9" s="15">
        <f t="shared" si="6"/>
        <v>0.6</v>
      </c>
      <c r="AZ9" s="15">
        <v>1</v>
      </c>
      <c r="BA9" s="15" t="s">
        <v>67</v>
      </c>
      <c r="BB9" s="33">
        <v>2</v>
      </c>
      <c r="BC9" s="15">
        <f t="shared" si="7"/>
        <v>1800</v>
      </c>
      <c r="BD9" s="15">
        <f t="shared" si="8"/>
        <v>1800</v>
      </c>
      <c r="BE9" s="15">
        <v>5.8</v>
      </c>
      <c r="BF9" s="15">
        <v>6.5</v>
      </c>
      <c r="BG9" s="15">
        <v>6.1</v>
      </c>
      <c r="BH9" s="15">
        <f t="shared" si="9"/>
        <v>134</v>
      </c>
      <c r="BI9" s="15">
        <v>0</v>
      </c>
      <c r="BJ9" s="15">
        <v>0</v>
      </c>
      <c r="BK9" s="15">
        <v>0.6</v>
      </c>
      <c r="BL9" s="15" t="s">
        <v>68</v>
      </c>
      <c r="BM9" s="15">
        <v>0.9</v>
      </c>
      <c r="BN9" s="17">
        <v>35</v>
      </c>
      <c r="BO9" s="17" t="s">
        <v>93</v>
      </c>
      <c r="BP9" s="17" t="s">
        <v>95</v>
      </c>
      <c r="BQ9" s="17">
        <f t="shared" si="10"/>
        <v>32</v>
      </c>
      <c r="BR9" s="17">
        <f t="shared" si="11"/>
        <v>30</v>
      </c>
      <c r="BS9" s="17">
        <f t="shared" si="0"/>
        <v>300</v>
      </c>
      <c r="BT9" s="35">
        <f t="shared" si="12"/>
        <v>180</v>
      </c>
      <c r="BU9" s="17">
        <f t="shared" si="13"/>
        <v>268.78753795222872</v>
      </c>
      <c r="BV9" s="34">
        <v>0</v>
      </c>
      <c r="BW9" s="29">
        <v>0.45</v>
      </c>
      <c r="BX9" s="17">
        <f t="shared" si="14"/>
        <v>120.95439207850292</v>
      </c>
      <c r="BY9" s="17">
        <f t="shared" si="15"/>
        <v>134</v>
      </c>
      <c r="BZ9">
        <f t="shared" si="16"/>
        <v>241035.1435425652</v>
      </c>
      <c r="CA9" s="1">
        <f t="shared" si="17"/>
        <v>1800</v>
      </c>
    </row>
    <row r="10" spans="1:79" x14ac:dyDescent="0.25">
      <c r="L10" s="3"/>
      <c r="M10" s="3"/>
      <c r="N10" s="3"/>
      <c r="O10" s="3"/>
      <c r="P10" s="3"/>
      <c r="Q10" s="24"/>
      <c r="R10" s="24"/>
      <c r="S10" s="2"/>
      <c r="T10" s="2"/>
      <c r="W10" s="2"/>
      <c r="AE10" s="14" t="s">
        <v>66</v>
      </c>
      <c r="AF10" s="14" t="s">
        <v>66</v>
      </c>
      <c r="AG10" s="15">
        <v>4</v>
      </c>
      <c r="AH10" s="16">
        <f t="shared" si="1"/>
        <v>8200</v>
      </c>
      <c r="AI10" s="16">
        <f t="shared" si="2"/>
        <v>7100</v>
      </c>
      <c r="AJ10" s="16">
        <f t="shared" si="3"/>
        <v>21300</v>
      </c>
      <c r="AK10" s="16">
        <v>0.59</v>
      </c>
      <c r="AL10" s="16">
        <v>1</v>
      </c>
      <c r="AM10" s="18">
        <v>1E-4</v>
      </c>
      <c r="AN10" s="16">
        <f t="shared" si="4"/>
        <v>170400</v>
      </c>
      <c r="AO10" s="16">
        <f t="shared" si="5"/>
        <v>27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0.25</v>
      </c>
      <c r="AX10" s="15">
        <v>20</v>
      </c>
      <c r="AY10" s="15">
        <f t="shared" si="6"/>
        <v>0.6</v>
      </c>
      <c r="AZ10" s="15">
        <v>1</v>
      </c>
      <c r="BA10" s="15" t="s">
        <v>67</v>
      </c>
      <c r="BB10" s="33">
        <v>2</v>
      </c>
      <c r="BC10" s="15">
        <f t="shared" si="7"/>
        <v>1730</v>
      </c>
      <c r="BD10" s="15">
        <f t="shared" si="8"/>
        <v>1730</v>
      </c>
      <c r="BE10" s="15">
        <v>5.8</v>
      </c>
      <c r="BF10" s="15">
        <v>6.5</v>
      </c>
      <c r="BG10" s="15">
        <v>6.1</v>
      </c>
      <c r="BH10" s="15">
        <f t="shared" si="9"/>
        <v>150</v>
      </c>
      <c r="BI10" s="15">
        <v>0</v>
      </c>
      <c r="BJ10" s="15">
        <v>0</v>
      </c>
      <c r="BK10" s="15">
        <v>0.6</v>
      </c>
      <c r="BL10" s="15" t="s">
        <v>68</v>
      </c>
      <c r="BM10" s="15">
        <v>0.9</v>
      </c>
      <c r="BN10" s="17">
        <v>35</v>
      </c>
      <c r="BO10" s="17" t="s">
        <v>93</v>
      </c>
      <c r="BP10" s="17" t="s">
        <v>95</v>
      </c>
      <c r="BQ10" s="17">
        <f t="shared" si="10"/>
        <v>36</v>
      </c>
      <c r="BR10" s="17">
        <f t="shared" si="11"/>
        <v>34</v>
      </c>
      <c r="BS10" s="17">
        <f t="shared" si="0"/>
        <v>340</v>
      </c>
      <c r="BT10" s="35">
        <f t="shared" si="12"/>
        <v>204</v>
      </c>
      <c r="BU10" s="17">
        <f t="shared" si="13"/>
        <v>300.83684495397364</v>
      </c>
      <c r="BV10" s="34">
        <v>0</v>
      </c>
      <c r="BW10" s="29">
        <v>0.45</v>
      </c>
      <c r="BX10" s="17">
        <f t="shared" si="14"/>
        <v>135.37658022928815</v>
      </c>
      <c r="BY10" s="17">
        <f t="shared" si="15"/>
        <v>150</v>
      </c>
      <c r="BZ10">
        <f t="shared" si="16"/>
        <v>259508.38157648325</v>
      </c>
      <c r="CA10" s="1">
        <f t="shared" si="17"/>
        <v>1730</v>
      </c>
    </row>
    <row r="11" spans="1:79" x14ac:dyDescent="0.25">
      <c r="L11" s="3"/>
      <c r="M11" s="3"/>
      <c r="N11" s="3"/>
      <c r="O11" s="3"/>
      <c r="P11" s="3"/>
      <c r="Q11" s="24"/>
      <c r="R11" s="24"/>
      <c r="S11" s="2"/>
      <c r="T11" s="2"/>
      <c r="U11" s="2"/>
      <c r="V11" s="2"/>
      <c r="W11" s="2"/>
      <c r="AE11" s="14" t="s">
        <v>66</v>
      </c>
      <c r="AF11" s="14" t="s">
        <v>66</v>
      </c>
      <c r="AG11" s="15">
        <v>4</v>
      </c>
      <c r="AH11" s="16">
        <f t="shared" si="1"/>
        <v>8200</v>
      </c>
      <c r="AI11" s="16">
        <f t="shared" si="2"/>
        <v>7100</v>
      </c>
      <c r="AJ11" s="16">
        <f t="shared" si="3"/>
        <v>21300</v>
      </c>
      <c r="AK11" s="16">
        <v>0.59</v>
      </c>
      <c r="AL11" s="16">
        <v>1</v>
      </c>
      <c r="AM11" s="18">
        <v>1E-4</v>
      </c>
      <c r="AN11" s="16">
        <f t="shared" si="4"/>
        <v>170400</v>
      </c>
      <c r="AO11" s="16">
        <f t="shared" si="5"/>
        <v>27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0.25</v>
      </c>
      <c r="AX11" s="15">
        <v>20</v>
      </c>
      <c r="AY11" s="15">
        <f t="shared" si="6"/>
        <v>0.6</v>
      </c>
      <c r="AZ11" s="15">
        <v>1</v>
      </c>
      <c r="BA11" s="15" t="s">
        <v>67</v>
      </c>
      <c r="BB11" s="33">
        <v>2</v>
      </c>
      <c r="BC11" s="15">
        <f t="shared" si="7"/>
        <v>1670</v>
      </c>
      <c r="BD11" s="15">
        <f t="shared" si="8"/>
        <v>1670</v>
      </c>
      <c r="BE11" s="15">
        <v>5.8</v>
      </c>
      <c r="BF11" s="15">
        <v>6.5</v>
      </c>
      <c r="BG11" s="15">
        <v>6.1</v>
      </c>
      <c r="BH11" s="15">
        <f t="shared" si="9"/>
        <v>166</v>
      </c>
      <c r="BI11" s="15">
        <v>0</v>
      </c>
      <c r="BJ11" s="15">
        <v>0</v>
      </c>
      <c r="BK11" s="15">
        <v>0.6</v>
      </c>
      <c r="BL11" s="15" t="s">
        <v>68</v>
      </c>
      <c r="BM11" s="15">
        <v>0.9</v>
      </c>
      <c r="BN11" s="17">
        <v>35</v>
      </c>
      <c r="BO11" s="17" t="s">
        <v>93</v>
      </c>
      <c r="BP11" s="17" t="s">
        <v>95</v>
      </c>
      <c r="BQ11" s="17">
        <f t="shared" si="10"/>
        <v>40</v>
      </c>
      <c r="BR11" s="17">
        <f t="shared" si="11"/>
        <v>38</v>
      </c>
      <c r="BS11" s="17">
        <f t="shared" si="0"/>
        <v>380</v>
      </c>
      <c r="BT11" s="35">
        <f t="shared" si="12"/>
        <v>228</v>
      </c>
      <c r="BU11" s="17">
        <f t="shared" si="13"/>
        <v>332.5104027415324</v>
      </c>
      <c r="BV11" s="34">
        <v>0</v>
      </c>
      <c r="BW11" s="29">
        <v>0.45</v>
      </c>
      <c r="BX11" s="17">
        <f t="shared" si="14"/>
        <v>149.62968123368958</v>
      </c>
      <c r="BY11" s="17">
        <f t="shared" si="15"/>
        <v>166</v>
      </c>
      <c r="BZ11">
        <f t="shared" si="16"/>
        <v>277109.33118826617</v>
      </c>
      <c r="CA11" s="1">
        <f t="shared" si="17"/>
        <v>1670</v>
      </c>
    </row>
    <row r="12" spans="1:79" x14ac:dyDescent="0.25">
      <c r="L12" s="3"/>
      <c r="M12" s="3"/>
      <c r="N12" s="3"/>
      <c r="O12" s="3"/>
      <c r="P12" s="3"/>
      <c r="Q12" s="24"/>
      <c r="R12" s="24"/>
      <c r="S12" s="2"/>
      <c r="W12" s="2"/>
      <c r="AE12" s="14" t="s">
        <v>66</v>
      </c>
      <c r="AF12" s="14" t="s">
        <v>66</v>
      </c>
      <c r="AG12" s="15">
        <v>4</v>
      </c>
      <c r="AH12" s="16">
        <f t="shared" si="1"/>
        <v>8200</v>
      </c>
      <c r="AI12" s="16">
        <f t="shared" si="2"/>
        <v>7100</v>
      </c>
      <c r="AJ12" s="16">
        <f t="shared" si="3"/>
        <v>21300</v>
      </c>
      <c r="AK12" s="16">
        <v>0.59</v>
      </c>
      <c r="AL12" s="16">
        <v>1</v>
      </c>
      <c r="AM12" s="18">
        <v>1E-4</v>
      </c>
      <c r="AN12" s="16">
        <f t="shared" si="4"/>
        <v>170400</v>
      </c>
      <c r="AO12" s="16">
        <f t="shared" si="5"/>
        <v>27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0.25</v>
      </c>
      <c r="AX12" s="15">
        <v>20</v>
      </c>
      <c r="AY12" s="15">
        <f t="shared" si="6"/>
        <v>0.6</v>
      </c>
      <c r="AZ12" s="15">
        <v>1</v>
      </c>
      <c r="BA12" s="15" t="s">
        <v>67</v>
      </c>
      <c r="BB12" s="33">
        <v>2</v>
      </c>
      <c r="BC12" s="15">
        <f t="shared" si="7"/>
        <v>1620</v>
      </c>
      <c r="BD12" s="15">
        <f t="shared" si="8"/>
        <v>1620</v>
      </c>
      <c r="BE12" s="15">
        <v>5.8</v>
      </c>
      <c r="BF12" s="15">
        <v>6.5</v>
      </c>
      <c r="BG12" s="15">
        <v>6.1</v>
      </c>
      <c r="BH12" s="15">
        <f t="shared" si="9"/>
        <v>182</v>
      </c>
      <c r="BI12" s="15">
        <v>0</v>
      </c>
      <c r="BJ12" s="15">
        <v>0</v>
      </c>
      <c r="BK12" s="15">
        <v>0.6</v>
      </c>
      <c r="BL12" s="15" t="s">
        <v>68</v>
      </c>
      <c r="BM12" s="15">
        <v>0.9</v>
      </c>
      <c r="BN12" s="17">
        <v>35</v>
      </c>
      <c r="BO12" s="17" t="s">
        <v>93</v>
      </c>
      <c r="BP12" s="17" t="s">
        <v>95</v>
      </c>
      <c r="BQ12" s="17">
        <f t="shared" si="10"/>
        <v>44</v>
      </c>
      <c r="BR12" s="17">
        <f t="shared" si="11"/>
        <v>42</v>
      </c>
      <c r="BS12" s="17">
        <f t="shared" si="0"/>
        <v>420</v>
      </c>
      <c r="BT12" s="35">
        <f t="shared" si="12"/>
        <v>252</v>
      </c>
      <c r="BU12" s="17">
        <f t="shared" si="13"/>
        <v>363.85166059895676</v>
      </c>
      <c r="BV12" s="34">
        <v>0</v>
      </c>
      <c r="BW12" s="29">
        <v>0.45</v>
      </c>
      <c r="BX12" s="17">
        <f t="shared" si="14"/>
        <v>163.73324726953055</v>
      </c>
      <c r="BY12" s="17">
        <f t="shared" si="15"/>
        <v>182</v>
      </c>
      <c r="BZ12">
        <f t="shared" si="16"/>
        <v>293965.19215354143</v>
      </c>
      <c r="CA12" s="1">
        <f t="shared" si="17"/>
        <v>1620</v>
      </c>
    </row>
    <row r="13" spans="1:79" x14ac:dyDescent="0.25">
      <c r="L13" s="3"/>
      <c r="M13" s="3"/>
      <c r="N13" s="3"/>
      <c r="O13" s="3"/>
      <c r="P13" s="3"/>
      <c r="Q13" s="24"/>
      <c r="R13" s="24"/>
      <c r="S13" s="2"/>
      <c r="T13" s="2"/>
      <c r="AE13" s="14" t="s">
        <v>66</v>
      </c>
      <c r="AF13" s="14" t="s">
        <v>66</v>
      </c>
      <c r="AG13" s="15">
        <v>4</v>
      </c>
      <c r="AH13" s="16">
        <f t="shared" si="1"/>
        <v>8200</v>
      </c>
      <c r="AI13" s="16">
        <f t="shared" si="2"/>
        <v>7100</v>
      </c>
      <c r="AJ13" s="16">
        <f t="shared" si="3"/>
        <v>21300</v>
      </c>
      <c r="AK13" s="16">
        <v>0.59</v>
      </c>
      <c r="AL13" s="16">
        <v>1</v>
      </c>
      <c r="AM13" s="18">
        <v>1E-4</v>
      </c>
      <c r="AN13" s="16">
        <f t="shared" si="4"/>
        <v>170400</v>
      </c>
      <c r="AO13" s="16">
        <f t="shared" si="5"/>
        <v>27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0.25</v>
      </c>
      <c r="AX13" s="15">
        <v>20</v>
      </c>
      <c r="AY13" s="15">
        <f t="shared" si="6"/>
        <v>0.6</v>
      </c>
      <c r="AZ13" s="15">
        <v>1</v>
      </c>
      <c r="BA13" s="15" t="s">
        <v>67</v>
      </c>
      <c r="BB13" s="33">
        <v>2</v>
      </c>
      <c r="BC13" s="15">
        <f t="shared" si="7"/>
        <v>1570</v>
      </c>
      <c r="BD13" s="15">
        <f t="shared" si="8"/>
        <v>1570</v>
      </c>
      <c r="BE13" s="15">
        <v>5.8</v>
      </c>
      <c r="BF13" s="15">
        <v>6.5</v>
      </c>
      <c r="BG13" s="15">
        <v>6.1</v>
      </c>
      <c r="BH13" s="15">
        <f t="shared" si="9"/>
        <v>197</v>
      </c>
      <c r="BI13" s="15">
        <v>0</v>
      </c>
      <c r="BJ13" s="15">
        <v>0</v>
      </c>
      <c r="BK13" s="15">
        <v>0.6</v>
      </c>
      <c r="BL13" s="15" t="s">
        <v>68</v>
      </c>
      <c r="BM13" s="15">
        <v>0.9</v>
      </c>
      <c r="BN13" s="17">
        <v>35</v>
      </c>
      <c r="BO13" s="17" t="s">
        <v>93</v>
      </c>
      <c r="BP13" s="17" t="s">
        <v>95</v>
      </c>
      <c r="BQ13" s="17">
        <f t="shared" si="10"/>
        <v>48</v>
      </c>
      <c r="BR13" s="17">
        <f t="shared" si="11"/>
        <v>46</v>
      </c>
      <c r="BS13" s="17">
        <f t="shared" si="0"/>
        <v>460</v>
      </c>
      <c r="BT13" s="35">
        <f t="shared" si="12"/>
        <v>276</v>
      </c>
      <c r="BU13" s="17">
        <f t="shared" si="13"/>
        <v>394.89537608019469</v>
      </c>
      <c r="BV13" s="34">
        <v>0</v>
      </c>
      <c r="BW13" s="29">
        <v>0.45</v>
      </c>
      <c r="BX13" s="17">
        <f t="shared" si="14"/>
        <v>177.70291923608761</v>
      </c>
      <c r="BY13" s="17">
        <f t="shared" si="15"/>
        <v>197</v>
      </c>
      <c r="BZ13">
        <f t="shared" si="16"/>
        <v>310174.39860426827</v>
      </c>
      <c r="CA13" s="1">
        <f t="shared" si="17"/>
        <v>1570</v>
      </c>
    </row>
    <row r="14" spans="1:79" x14ac:dyDescent="0.25">
      <c r="L14" s="3"/>
      <c r="M14" s="3"/>
      <c r="N14" s="3"/>
      <c r="O14" s="3"/>
      <c r="P14" s="3"/>
      <c r="Q14" s="22"/>
      <c r="R14" s="22"/>
      <c r="T14" s="23"/>
      <c r="U14" s="23"/>
      <c r="V14" s="23"/>
      <c r="AE14" s="14" t="s">
        <v>66</v>
      </c>
      <c r="AF14" s="14" t="s">
        <v>66</v>
      </c>
      <c r="AG14" s="15">
        <v>4</v>
      </c>
      <c r="AH14" s="16">
        <f t="shared" si="1"/>
        <v>8200</v>
      </c>
      <c r="AI14" s="16">
        <f t="shared" si="2"/>
        <v>7100</v>
      </c>
      <c r="AJ14" s="16">
        <f t="shared" si="3"/>
        <v>21300</v>
      </c>
      <c r="AK14" s="16">
        <v>0.59</v>
      </c>
      <c r="AL14" s="16">
        <v>1</v>
      </c>
      <c r="AM14" s="18">
        <v>1E-4</v>
      </c>
      <c r="AN14" s="16">
        <f t="shared" si="4"/>
        <v>170400</v>
      </c>
      <c r="AO14" s="16">
        <f t="shared" si="5"/>
        <v>27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0.25</v>
      </c>
      <c r="AX14" s="15">
        <v>20</v>
      </c>
      <c r="AY14" s="15">
        <f t="shared" si="6"/>
        <v>0.6</v>
      </c>
      <c r="AZ14" s="15">
        <v>1</v>
      </c>
      <c r="BA14" s="15" t="s">
        <v>67</v>
      </c>
      <c r="BB14" s="33">
        <v>2</v>
      </c>
      <c r="BC14" s="15">
        <f t="shared" si="7"/>
        <v>1530</v>
      </c>
      <c r="BD14" s="15">
        <f t="shared" si="8"/>
        <v>1530</v>
      </c>
      <c r="BE14" s="15">
        <v>5.8</v>
      </c>
      <c r="BF14" s="15">
        <v>6.5</v>
      </c>
      <c r="BG14" s="15">
        <v>6.1</v>
      </c>
      <c r="BH14" s="15">
        <f t="shared" si="9"/>
        <v>213</v>
      </c>
      <c r="BI14" s="15">
        <v>0</v>
      </c>
      <c r="BJ14" s="15">
        <v>0</v>
      </c>
      <c r="BK14" s="15">
        <v>0.6</v>
      </c>
      <c r="BL14" s="15" t="s">
        <v>68</v>
      </c>
      <c r="BM14" s="15">
        <v>0.9</v>
      </c>
      <c r="BN14" s="17">
        <v>35</v>
      </c>
      <c r="BO14" s="17" t="s">
        <v>93</v>
      </c>
      <c r="BP14" s="17" t="s">
        <v>95</v>
      </c>
      <c r="BQ14" s="17">
        <f t="shared" si="10"/>
        <v>52</v>
      </c>
      <c r="BR14" s="17">
        <f t="shared" si="11"/>
        <v>50</v>
      </c>
      <c r="BS14" s="17">
        <f t="shared" si="0"/>
        <v>500</v>
      </c>
      <c r="BT14" s="35">
        <f t="shared" si="12"/>
        <v>300</v>
      </c>
      <c r="BU14" s="17">
        <f t="shared" si="13"/>
        <v>425.66996126039231</v>
      </c>
      <c r="BV14" s="34">
        <v>0</v>
      </c>
      <c r="BW14" s="29">
        <v>0.45</v>
      </c>
      <c r="BX14" s="17">
        <f t="shared" si="14"/>
        <v>191.55148256717655</v>
      </c>
      <c r="BY14" s="17">
        <f t="shared" si="15"/>
        <v>213</v>
      </c>
      <c r="BZ14">
        <f t="shared" si="16"/>
        <v>325815.04205803841</v>
      </c>
      <c r="CA14" s="1">
        <f t="shared" si="17"/>
        <v>1530</v>
      </c>
    </row>
    <row r="15" spans="1:79" x14ac:dyDescent="0.25">
      <c r="L15" s="3"/>
      <c r="M15" s="3"/>
      <c r="N15" s="3"/>
      <c r="O15" s="3"/>
      <c r="P15" s="3"/>
      <c r="Q15" s="25"/>
      <c r="R15" s="24"/>
      <c r="T15" s="23"/>
      <c r="U15" s="23"/>
      <c r="V15" s="23"/>
      <c r="AE15" s="14" t="s">
        <v>66</v>
      </c>
      <c r="AF15" s="14" t="s">
        <v>66</v>
      </c>
      <c r="AG15" s="15">
        <v>4</v>
      </c>
      <c r="AH15" s="16">
        <f t="shared" si="1"/>
        <v>8200</v>
      </c>
      <c r="AI15" s="16">
        <f t="shared" si="2"/>
        <v>7100</v>
      </c>
      <c r="AJ15" s="16">
        <f t="shared" si="3"/>
        <v>21300</v>
      </c>
      <c r="AK15" s="16">
        <v>0.59</v>
      </c>
      <c r="AL15" s="16">
        <v>1</v>
      </c>
      <c r="AM15" s="18">
        <v>1E-4</v>
      </c>
      <c r="AN15" s="16">
        <f t="shared" si="4"/>
        <v>170400</v>
      </c>
      <c r="AO15" s="16">
        <f t="shared" si="5"/>
        <v>27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0.25</v>
      </c>
      <c r="AX15" s="15">
        <v>20</v>
      </c>
      <c r="AY15" s="15">
        <f t="shared" si="6"/>
        <v>0.6</v>
      </c>
      <c r="AZ15" s="15">
        <v>1</v>
      </c>
      <c r="BA15" s="15" t="s">
        <v>67</v>
      </c>
      <c r="BB15" s="33">
        <v>2</v>
      </c>
      <c r="BC15" s="15">
        <f t="shared" si="7"/>
        <v>1500</v>
      </c>
      <c r="BD15" s="15">
        <f t="shared" si="8"/>
        <v>1500</v>
      </c>
      <c r="BE15" s="15">
        <v>5.8</v>
      </c>
      <c r="BF15" s="15">
        <v>6.5</v>
      </c>
      <c r="BG15" s="15">
        <v>6.1</v>
      </c>
      <c r="BH15" s="15">
        <f t="shared" si="9"/>
        <v>228</v>
      </c>
      <c r="BI15" s="15">
        <v>0</v>
      </c>
      <c r="BJ15" s="15">
        <v>0</v>
      </c>
      <c r="BK15" s="15">
        <v>0.6</v>
      </c>
      <c r="BL15" s="15" t="s">
        <v>68</v>
      </c>
      <c r="BM15" s="15">
        <v>0.9</v>
      </c>
      <c r="BN15" s="17">
        <v>35</v>
      </c>
      <c r="BO15" s="17" t="s">
        <v>93</v>
      </c>
      <c r="BP15" s="17" t="s">
        <v>95</v>
      </c>
      <c r="BQ15" s="17">
        <f t="shared" si="10"/>
        <v>56</v>
      </c>
      <c r="BR15" s="17">
        <f t="shared" si="11"/>
        <v>54</v>
      </c>
      <c r="BS15" s="17">
        <f t="shared" si="0"/>
        <v>540</v>
      </c>
      <c r="BT15" s="35">
        <f t="shared" si="12"/>
        <v>324</v>
      </c>
      <c r="BU15" s="17">
        <f t="shared" si="13"/>
        <v>456.19905765190384</v>
      </c>
      <c r="BV15" s="34">
        <v>0</v>
      </c>
      <c r="BW15" s="29">
        <v>0.45</v>
      </c>
      <c r="BX15" s="17">
        <f t="shared" si="14"/>
        <v>205.28957594335674</v>
      </c>
      <c r="BY15" s="17">
        <f t="shared" si="15"/>
        <v>228</v>
      </c>
      <c r="BZ15">
        <f t="shared" si="16"/>
        <v>340950.35459263512</v>
      </c>
      <c r="CA15" s="1">
        <f t="shared" si="17"/>
        <v>1500</v>
      </c>
    </row>
    <row r="16" spans="1:79" x14ac:dyDescent="0.25">
      <c r="L16" s="3"/>
      <c r="M16" s="3"/>
      <c r="N16" s="3"/>
      <c r="O16" s="3"/>
      <c r="P16" s="3"/>
      <c r="T16" s="23"/>
      <c r="U16" s="23"/>
      <c r="V16" s="23"/>
      <c r="AE16" s="14" t="s">
        <v>66</v>
      </c>
      <c r="AF16" s="14" t="s">
        <v>66</v>
      </c>
      <c r="AG16" s="15">
        <v>4</v>
      </c>
      <c r="AH16" s="16">
        <f t="shared" si="1"/>
        <v>8200</v>
      </c>
      <c r="AI16" s="16">
        <f t="shared" si="2"/>
        <v>7100</v>
      </c>
      <c r="AJ16" s="16">
        <f t="shared" si="3"/>
        <v>21300</v>
      </c>
      <c r="AK16" s="16">
        <v>0.59</v>
      </c>
      <c r="AL16" s="16">
        <v>1</v>
      </c>
      <c r="AM16" s="18">
        <v>1E-4</v>
      </c>
      <c r="AN16" s="16">
        <f t="shared" si="4"/>
        <v>170400</v>
      </c>
      <c r="AO16" s="16">
        <f t="shared" si="5"/>
        <v>27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0.25</v>
      </c>
      <c r="AX16" s="15">
        <v>20</v>
      </c>
      <c r="AY16" s="15">
        <f t="shared" si="6"/>
        <v>0.6</v>
      </c>
      <c r="AZ16" s="15">
        <v>1</v>
      </c>
      <c r="BA16" s="15" t="s">
        <v>67</v>
      </c>
      <c r="BB16" s="33">
        <v>2</v>
      </c>
      <c r="BC16" s="15">
        <f t="shared" si="7"/>
        <v>1460</v>
      </c>
      <c r="BD16" s="15">
        <f t="shared" si="8"/>
        <v>1460</v>
      </c>
      <c r="BE16" s="15">
        <v>5.8</v>
      </c>
      <c r="BF16" s="15">
        <v>6.5</v>
      </c>
      <c r="BG16" s="15">
        <v>6.1</v>
      </c>
      <c r="BH16" s="15">
        <f t="shared" si="9"/>
        <v>243</v>
      </c>
      <c r="BI16" s="15">
        <v>0</v>
      </c>
      <c r="BJ16" s="15">
        <v>0</v>
      </c>
      <c r="BK16" s="15">
        <v>0.6</v>
      </c>
      <c r="BL16" s="15" t="s">
        <v>68</v>
      </c>
      <c r="BM16" s="15">
        <v>0.9</v>
      </c>
      <c r="BN16" s="17">
        <v>35</v>
      </c>
      <c r="BO16" s="17" t="s">
        <v>93</v>
      </c>
      <c r="BP16" s="17" t="s">
        <v>95</v>
      </c>
      <c r="BQ16" s="17">
        <f t="shared" si="10"/>
        <v>60</v>
      </c>
      <c r="BR16" s="17">
        <f t="shared" si="11"/>
        <v>58</v>
      </c>
      <c r="BS16" s="17">
        <f t="shared" si="0"/>
        <v>580</v>
      </c>
      <c r="BT16" s="35">
        <f t="shared" si="12"/>
        <v>348</v>
      </c>
      <c r="BU16" s="17">
        <f t="shared" si="13"/>
        <v>486.50263204955513</v>
      </c>
      <c r="BV16" s="34">
        <v>0</v>
      </c>
      <c r="BW16" s="29">
        <v>0.45</v>
      </c>
      <c r="BX16" s="17">
        <f t="shared" si="14"/>
        <v>218.92618442229983</v>
      </c>
      <c r="BY16" s="17">
        <f t="shared" si="15"/>
        <v>243</v>
      </c>
      <c r="BZ16">
        <f t="shared" si="16"/>
        <v>355632.41942792328</v>
      </c>
      <c r="CA16" s="1">
        <f t="shared" si="17"/>
        <v>1460</v>
      </c>
    </row>
    <row r="17" spans="12:79" x14ac:dyDescent="0.25">
      <c r="L17" s="3"/>
      <c r="M17" s="3"/>
      <c r="N17" s="3"/>
      <c r="O17" s="3"/>
      <c r="P17" s="3"/>
      <c r="T17" s="23"/>
      <c r="U17" s="23"/>
      <c r="V17" s="23"/>
      <c r="AE17" s="14" t="s">
        <v>66</v>
      </c>
      <c r="AF17" s="14" t="s">
        <v>66</v>
      </c>
      <c r="AG17" s="15">
        <v>4</v>
      </c>
      <c r="AH17" s="16">
        <f t="shared" si="1"/>
        <v>8200</v>
      </c>
      <c r="AI17" s="16">
        <f t="shared" si="2"/>
        <v>7100</v>
      </c>
      <c r="AJ17" s="16">
        <f t="shared" si="3"/>
        <v>21300</v>
      </c>
      <c r="AK17" s="16">
        <v>0.59</v>
      </c>
      <c r="AL17" s="16">
        <v>1</v>
      </c>
      <c r="AM17" s="18">
        <v>1E-4</v>
      </c>
      <c r="AN17" s="16">
        <f t="shared" si="4"/>
        <v>170400</v>
      </c>
      <c r="AO17" s="16">
        <f t="shared" si="5"/>
        <v>27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0.25</v>
      </c>
      <c r="AX17" s="15">
        <v>20</v>
      </c>
      <c r="AY17" s="15">
        <f t="shared" si="6"/>
        <v>0.6</v>
      </c>
      <c r="AZ17" s="15">
        <v>1</v>
      </c>
      <c r="BA17" s="15" t="s">
        <v>67</v>
      </c>
      <c r="BB17" s="33">
        <v>2</v>
      </c>
      <c r="BC17" s="15">
        <f t="shared" si="7"/>
        <v>1430</v>
      </c>
      <c r="BD17" s="15">
        <f t="shared" si="8"/>
        <v>1430</v>
      </c>
      <c r="BE17" s="15">
        <v>5.8</v>
      </c>
      <c r="BF17" s="15">
        <v>6.5</v>
      </c>
      <c r="BG17" s="15">
        <v>6.1</v>
      </c>
      <c r="BH17" s="15">
        <f t="shared" si="9"/>
        <v>258</v>
      </c>
      <c r="BI17" s="15">
        <v>0</v>
      </c>
      <c r="BJ17" s="15">
        <v>0</v>
      </c>
      <c r="BK17" s="15">
        <v>0.6</v>
      </c>
      <c r="BL17" s="15" t="s">
        <v>68</v>
      </c>
      <c r="BM17" s="15">
        <v>0.9</v>
      </c>
      <c r="BN17" s="17">
        <v>35</v>
      </c>
      <c r="BO17" s="17" t="s">
        <v>93</v>
      </c>
      <c r="BP17" s="17" t="s">
        <v>95</v>
      </c>
      <c r="BQ17" s="17">
        <f t="shared" si="10"/>
        <v>64</v>
      </c>
      <c r="BR17" s="17">
        <f t="shared" si="11"/>
        <v>62</v>
      </c>
      <c r="BS17" s="17">
        <f t="shared" si="0"/>
        <v>620</v>
      </c>
      <c r="BT17" s="35">
        <f t="shared" si="12"/>
        <v>372</v>
      </c>
      <c r="BU17" s="17">
        <f t="shared" si="13"/>
        <v>516.59776218265336</v>
      </c>
      <c r="BV17" s="34">
        <v>0</v>
      </c>
      <c r="BW17" s="29">
        <v>0.45</v>
      </c>
      <c r="BX17" s="17">
        <f t="shared" si="14"/>
        <v>232.46899298219401</v>
      </c>
      <c r="BY17" s="17">
        <f t="shared" si="15"/>
        <v>258</v>
      </c>
      <c r="BZ17">
        <f t="shared" si="16"/>
        <v>369904.76428534323</v>
      </c>
      <c r="CA17" s="1">
        <f t="shared" si="17"/>
        <v>1430</v>
      </c>
    </row>
    <row r="18" spans="12:79" x14ac:dyDescent="0.25">
      <c r="L18" s="3"/>
      <c r="M18" s="3"/>
      <c r="N18" s="3"/>
      <c r="O18" s="3"/>
      <c r="P18" s="3"/>
      <c r="T18" s="23"/>
      <c r="U18" s="23"/>
      <c r="V18" s="23"/>
      <c r="AE18" s="14" t="s">
        <v>66</v>
      </c>
      <c r="AF18" s="14" t="s">
        <v>66</v>
      </c>
      <c r="AG18" s="15">
        <v>4</v>
      </c>
      <c r="AH18" s="16">
        <f t="shared" si="1"/>
        <v>8200</v>
      </c>
      <c r="AI18" s="16">
        <f t="shared" si="2"/>
        <v>7100</v>
      </c>
      <c r="AJ18" s="16">
        <f t="shared" si="3"/>
        <v>21300</v>
      </c>
      <c r="AK18" s="16">
        <v>0.59</v>
      </c>
      <c r="AL18" s="16">
        <v>1</v>
      </c>
      <c r="AM18" s="18">
        <v>1E-4</v>
      </c>
      <c r="AN18" s="16">
        <f t="shared" si="4"/>
        <v>170400</v>
      </c>
      <c r="AO18" s="16">
        <f t="shared" si="5"/>
        <v>27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0.25</v>
      </c>
      <c r="AX18" s="15">
        <v>20</v>
      </c>
      <c r="AY18" s="15">
        <f t="shared" si="6"/>
        <v>0.6</v>
      </c>
      <c r="AZ18" s="15">
        <v>1</v>
      </c>
      <c r="BA18" s="15" t="s">
        <v>67</v>
      </c>
      <c r="BB18" s="33">
        <v>2</v>
      </c>
      <c r="BC18" s="15">
        <f t="shared" si="7"/>
        <v>1410</v>
      </c>
      <c r="BD18" s="15">
        <f t="shared" si="8"/>
        <v>1410</v>
      </c>
      <c r="BE18" s="15">
        <v>5.8</v>
      </c>
      <c r="BF18" s="15">
        <v>6.5</v>
      </c>
      <c r="BG18" s="15">
        <v>6.1</v>
      </c>
      <c r="BH18" s="15">
        <f t="shared" si="9"/>
        <v>273</v>
      </c>
      <c r="BI18" s="15">
        <v>0</v>
      </c>
      <c r="BJ18" s="15">
        <v>0</v>
      </c>
      <c r="BK18" s="15">
        <v>0.6</v>
      </c>
      <c r="BL18" s="15" t="s">
        <v>68</v>
      </c>
      <c r="BM18" s="15">
        <v>0.9</v>
      </c>
      <c r="BN18" s="17">
        <v>35</v>
      </c>
      <c r="BO18" s="17" t="s">
        <v>93</v>
      </c>
      <c r="BP18" s="17" t="s">
        <v>95</v>
      </c>
      <c r="BQ18" s="17">
        <f t="shared" si="10"/>
        <v>68</v>
      </c>
      <c r="BR18" s="17">
        <f t="shared" si="11"/>
        <v>66</v>
      </c>
      <c r="BS18" s="17">
        <f t="shared" si="0"/>
        <v>660</v>
      </c>
      <c r="BT18" s="35">
        <f t="shared" si="12"/>
        <v>396</v>
      </c>
      <c r="BU18" s="17">
        <f t="shared" si="13"/>
        <v>546.49921440716435</v>
      </c>
      <c r="BV18" s="34">
        <v>0</v>
      </c>
      <c r="BW18" s="29">
        <v>0.45</v>
      </c>
      <c r="BX18" s="17">
        <f t="shared" si="14"/>
        <v>245.92464648322397</v>
      </c>
      <c r="BY18" s="17">
        <f t="shared" si="15"/>
        <v>273</v>
      </c>
      <c r="BZ18">
        <f t="shared" si="16"/>
        <v>383804.22402195196</v>
      </c>
      <c r="CA18" s="1">
        <f t="shared" si="17"/>
        <v>1410</v>
      </c>
    </row>
    <row r="19" spans="12:79" x14ac:dyDescent="0.25">
      <c r="L19" s="3"/>
      <c r="M19" s="3"/>
      <c r="N19" s="3"/>
      <c r="O19" s="3"/>
      <c r="P19" s="3"/>
      <c r="T19" s="23"/>
      <c r="U19" s="23"/>
      <c r="V19" s="23"/>
      <c r="AE19" s="14" t="s">
        <v>66</v>
      </c>
      <c r="AF19" s="14" t="s">
        <v>66</v>
      </c>
      <c r="AG19" s="15">
        <v>4</v>
      </c>
      <c r="AH19" s="16">
        <f t="shared" si="1"/>
        <v>8200</v>
      </c>
      <c r="AI19" s="16">
        <f t="shared" si="2"/>
        <v>7100</v>
      </c>
      <c r="AJ19" s="16">
        <f t="shared" si="3"/>
        <v>21300</v>
      </c>
      <c r="AK19" s="16">
        <v>0.59</v>
      </c>
      <c r="AL19" s="16">
        <v>1</v>
      </c>
      <c r="AM19" s="18">
        <v>1E-4</v>
      </c>
      <c r="AN19" s="16">
        <f t="shared" si="4"/>
        <v>170400</v>
      </c>
      <c r="AO19" s="16">
        <f t="shared" si="5"/>
        <v>27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0.25</v>
      </c>
      <c r="AX19" s="15">
        <v>20</v>
      </c>
      <c r="AY19" s="15">
        <f t="shared" si="6"/>
        <v>0.6</v>
      </c>
      <c r="AZ19" s="15">
        <v>1</v>
      </c>
      <c r="BA19" s="15" t="s">
        <v>67</v>
      </c>
      <c r="BB19" s="33">
        <v>2</v>
      </c>
      <c r="BC19" s="15">
        <f t="shared" si="7"/>
        <v>1380</v>
      </c>
      <c r="BD19" s="15">
        <f t="shared" si="8"/>
        <v>1380</v>
      </c>
      <c r="BE19" s="15">
        <v>5.8</v>
      </c>
      <c r="BF19" s="15">
        <v>6.5</v>
      </c>
      <c r="BG19" s="15">
        <v>6.1</v>
      </c>
      <c r="BH19" s="15">
        <f t="shared" si="9"/>
        <v>288</v>
      </c>
      <c r="BI19" s="15">
        <v>0</v>
      </c>
      <c r="BJ19" s="15">
        <v>0</v>
      </c>
      <c r="BK19" s="15">
        <v>0.6</v>
      </c>
      <c r="BL19" s="15" t="s">
        <v>68</v>
      </c>
      <c r="BM19" s="15">
        <v>0.9</v>
      </c>
      <c r="BN19" s="17">
        <v>35</v>
      </c>
      <c r="BO19" s="17" t="s">
        <v>93</v>
      </c>
      <c r="BP19" s="17" t="s">
        <v>95</v>
      </c>
      <c r="BQ19" s="17">
        <f t="shared" si="10"/>
        <v>72</v>
      </c>
      <c r="BR19" s="17">
        <f t="shared" si="11"/>
        <v>70</v>
      </c>
      <c r="BS19" s="17">
        <f t="shared" si="0"/>
        <v>700</v>
      </c>
      <c r="BT19" s="35">
        <f t="shared" si="12"/>
        <v>420</v>
      </c>
      <c r="BU19" s="17">
        <f t="shared" si="13"/>
        <v>576.21987779513097</v>
      </c>
      <c r="BV19" s="34">
        <v>0</v>
      </c>
      <c r="BW19" s="29">
        <v>0.45</v>
      </c>
      <c r="BX19" s="17">
        <f t="shared" si="14"/>
        <v>259.29894500780892</v>
      </c>
      <c r="BY19" s="17">
        <f t="shared" si="15"/>
        <v>288</v>
      </c>
      <c r="BZ19">
        <f t="shared" si="16"/>
        <v>397362.31006575865</v>
      </c>
      <c r="CA19" s="1">
        <f t="shared" si="17"/>
        <v>1380</v>
      </c>
    </row>
    <row r="20" spans="12:79" x14ac:dyDescent="0.25">
      <c r="L20" s="3"/>
      <c r="M20" s="3"/>
      <c r="N20" s="3"/>
      <c r="O20" s="3"/>
      <c r="P20" s="3"/>
      <c r="T20" s="23"/>
      <c r="U20" s="23"/>
      <c r="V20" s="23"/>
      <c r="AE20" s="14" t="s">
        <v>66</v>
      </c>
      <c r="AF20" s="14" t="s">
        <v>66</v>
      </c>
      <c r="AG20" s="15">
        <v>4</v>
      </c>
      <c r="AH20" s="16">
        <f t="shared" si="1"/>
        <v>8200</v>
      </c>
      <c r="AI20" s="16">
        <f t="shared" si="2"/>
        <v>7100</v>
      </c>
      <c r="AJ20" s="16">
        <f t="shared" si="3"/>
        <v>21300</v>
      </c>
      <c r="AK20" s="16">
        <v>0.59</v>
      </c>
      <c r="AL20" s="16">
        <v>1</v>
      </c>
      <c r="AM20" s="18">
        <v>1E-4</v>
      </c>
      <c r="AN20" s="16">
        <f t="shared" si="4"/>
        <v>170400</v>
      </c>
      <c r="AO20" s="16">
        <f t="shared" si="5"/>
        <v>27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0.25</v>
      </c>
      <c r="AX20" s="15">
        <v>20</v>
      </c>
      <c r="AY20" s="15">
        <f t="shared" si="6"/>
        <v>0.6</v>
      </c>
      <c r="AZ20" s="15">
        <v>1</v>
      </c>
      <c r="BA20" s="15" t="s">
        <v>67</v>
      </c>
      <c r="BB20" s="33">
        <v>2</v>
      </c>
      <c r="BC20" s="15">
        <f t="shared" si="7"/>
        <v>1360</v>
      </c>
      <c r="BD20" s="15">
        <f t="shared" si="8"/>
        <v>1360</v>
      </c>
      <c r="BE20" s="15">
        <v>5.8</v>
      </c>
      <c r="BF20" s="15">
        <v>6.5</v>
      </c>
      <c r="BG20" s="15">
        <v>6.1</v>
      </c>
      <c r="BH20" s="15">
        <f t="shared" si="9"/>
        <v>303</v>
      </c>
      <c r="BI20" s="15">
        <v>0</v>
      </c>
      <c r="BJ20" s="15">
        <v>0</v>
      </c>
      <c r="BK20" s="15">
        <v>0.6</v>
      </c>
      <c r="BL20" s="15" t="s">
        <v>68</v>
      </c>
      <c r="BM20" s="15">
        <v>0.9</v>
      </c>
      <c r="BN20" s="17">
        <v>35</v>
      </c>
      <c r="BO20" s="17" t="s">
        <v>93</v>
      </c>
      <c r="BP20" s="17" t="s">
        <v>95</v>
      </c>
      <c r="BQ20" s="17">
        <f t="shared" si="10"/>
        <v>76</v>
      </c>
      <c r="BR20" s="17">
        <f t="shared" si="11"/>
        <v>74</v>
      </c>
      <c r="BS20" s="17">
        <f t="shared" si="0"/>
        <v>740</v>
      </c>
      <c r="BT20" s="35">
        <f t="shared" si="12"/>
        <v>444</v>
      </c>
      <c r="BU20" s="17">
        <f t="shared" si="13"/>
        <v>605.77109650796069</v>
      </c>
      <c r="BV20" s="34">
        <v>0</v>
      </c>
      <c r="BW20" s="29">
        <v>0.45</v>
      </c>
      <c r="BX20" s="17">
        <f t="shared" si="14"/>
        <v>272.59699342858232</v>
      </c>
      <c r="BY20" s="17">
        <f t="shared" si="15"/>
        <v>303</v>
      </c>
      <c r="BZ20">
        <f t="shared" si="16"/>
        <v>410606.2378466223</v>
      </c>
      <c r="CA20" s="1">
        <f t="shared" si="17"/>
        <v>1360</v>
      </c>
    </row>
    <row r="21" spans="12:79" x14ac:dyDescent="0.25">
      <c r="L21" s="3"/>
      <c r="M21" s="3"/>
      <c r="N21" s="3"/>
      <c r="O21" s="3"/>
      <c r="P21" s="3"/>
      <c r="T21" s="23"/>
      <c r="U21" s="23"/>
      <c r="V21" s="23"/>
      <c r="AE21" s="14" t="s">
        <v>66</v>
      </c>
      <c r="AF21" s="14" t="s">
        <v>66</v>
      </c>
      <c r="AG21" s="15">
        <v>4</v>
      </c>
      <c r="AH21" s="16">
        <f t="shared" si="1"/>
        <v>8200</v>
      </c>
      <c r="AI21" s="16">
        <f t="shared" si="2"/>
        <v>7100</v>
      </c>
      <c r="AJ21" s="16">
        <f t="shared" si="3"/>
        <v>21300</v>
      </c>
      <c r="AK21" s="16">
        <v>0.59</v>
      </c>
      <c r="AL21" s="16">
        <v>1</v>
      </c>
      <c r="AM21" s="18">
        <v>1E-4</v>
      </c>
      <c r="AN21" s="16">
        <f t="shared" si="4"/>
        <v>170400</v>
      </c>
      <c r="AO21" s="16">
        <f t="shared" si="5"/>
        <v>27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0.25</v>
      </c>
      <c r="AX21" s="15">
        <v>20</v>
      </c>
      <c r="AY21" s="15">
        <f t="shared" si="6"/>
        <v>0.6</v>
      </c>
      <c r="AZ21" s="15">
        <v>1</v>
      </c>
      <c r="BA21" s="15" t="s">
        <v>67</v>
      </c>
      <c r="BB21" s="33">
        <v>2</v>
      </c>
      <c r="BC21" s="15">
        <f t="shared" si="7"/>
        <v>1330</v>
      </c>
      <c r="BD21" s="15">
        <f t="shared" si="8"/>
        <v>1330</v>
      </c>
      <c r="BE21" s="15">
        <v>5.8</v>
      </c>
      <c r="BF21" s="15">
        <v>6.5</v>
      </c>
      <c r="BG21" s="15">
        <v>6.1</v>
      </c>
      <c r="BH21" s="15">
        <f t="shared" si="9"/>
        <v>318</v>
      </c>
      <c r="BI21" s="15">
        <v>0</v>
      </c>
      <c r="BJ21" s="15">
        <v>0</v>
      </c>
      <c r="BK21" s="15">
        <v>0.6</v>
      </c>
      <c r="BL21" s="15" t="s">
        <v>68</v>
      </c>
      <c r="BM21" s="15">
        <v>0.9</v>
      </c>
      <c r="BN21" s="17">
        <v>35</v>
      </c>
      <c r="BO21" s="17" t="s">
        <v>93</v>
      </c>
      <c r="BP21" s="17" t="s">
        <v>95</v>
      </c>
      <c r="BQ21" s="17">
        <f t="shared" si="10"/>
        <v>80</v>
      </c>
      <c r="BR21" s="17">
        <f t="shared" si="11"/>
        <v>78</v>
      </c>
      <c r="BS21" s="17">
        <f t="shared" si="0"/>
        <v>780</v>
      </c>
      <c r="BT21" s="35">
        <f t="shared" si="12"/>
        <v>468</v>
      </c>
      <c r="BU21" s="17">
        <f t="shared" si="13"/>
        <v>635.16292851113462</v>
      </c>
      <c r="BV21" s="34">
        <v>0</v>
      </c>
      <c r="BW21" s="29">
        <v>0.45</v>
      </c>
      <c r="BX21" s="17">
        <f t="shared" si="14"/>
        <v>285.82331783001058</v>
      </c>
      <c r="BY21" s="17">
        <f t="shared" si="15"/>
        <v>318</v>
      </c>
      <c r="BZ21">
        <f t="shared" si="16"/>
        <v>423559.7114250274</v>
      </c>
      <c r="CA21" s="1">
        <f t="shared" si="17"/>
        <v>1330</v>
      </c>
    </row>
    <row r="22" spans="12:79" x14ac:dyDescent="0.25">
      <c r="L22" s="3"/>
      <c r="M22" s="3"/>
      <c r="N22" s="3"/>
      <c r="O22" s="3"/>
      <c r="P22" s="3"/>
      <c r="T22" s="23"/>
      <c r="U22" s="23"/>
      <c r="V22" s="23"/>
      <c r="AE22" s="14" t="s">
        <v>66</v>
      </c>
      <c r="AF22" s="14" t="s">
        <v>66</v>
      </c>
      <c r="AG22" s="15">
        <v>4</v>
      </c>
      <c r="AH22" s="16">
        <f t="shared" si="1"/>
        <v>8200</v>
      </c>
      <c r="AI22" s="16">
        <f t="shared" si="2"/>
        <v>7100</v>
      </c>
      <c r="AJ22" s="16">
        <f t="shared" si="3"/>
        <v>21300</v>
      </c>
      <c r="AK22" s="16">
        <v>0.59</v>
      </c>
      <c r="AL22" s="16">
        <v>1</v>
      </c>
      <c r="AM22" s="18">
        <v>1E-4</v>
      </c>
      <c r="AN22" s="16">
        <f t="shared" si="4"/>
        <v>170400</v>
      </c>
      <c r="AO22" s="16">
        <f t="shared" si="5"/>
        <v>27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0.25</v>
      </c>
      <c r="AX22" s="15">
        <v>20</v>
      </c>
      <c r="AY22" s="15">
        <f t="shared" si="6"/>
        <v>0.6</v>
      </c>
      <c r="AZ22" s="15">
        <v>1</v>
      </c>
      <c r="BA22" s="15" t="s">
        <v>67</v>
      </c>
      <c r="BB22" s="33">
        <v>2</v>
      </c>
      <c r="BC22" s="15">
        <f t="shared" si="7"/>
        <v>1310</v>
      </c>
      <c r="BD22" s="15">
        <f t="shared" si="8"/>
        <v>1310</v>
      </c>
      <c r="BE22" s="15">
        <v>5.8</v>
      </c>
      <c r="BF22" s="15">
        <v>6.5</v>
      </c>
      <c r="BG22" s="15">
        <v>6.1</v>
      </c>
      <c r="BH22" s="15">
        <f t="shared" si="9"/>
        <v>332</v>
      </c>
      <c r="BI22" s="15">
        <v>0</v>
      </c>
      <c r="BJ22" s="15">
        <v>0</v>
      </c>
      <c r="BK22" s="15">
        <v>0.6</v>
      </c>
      <c r="BL22" s="15" t="s">
        <v>68</v>
      </c>
      <c r="BM22" s="15">
        <v>0.9</v>
      </c>
      <c r="BN22" s="17">
        <v>35</v>
      </c>
      <c r="BO22" s="17" t="s">
        <v>93</v>
      </c>
      <c r="BP22" s="17" t="s">
        <v>95</v>
      </c>
      <c r="BQ22" s="17">
        <f t="shared" si="10"/>
        <v>84</v>
      </c>
      <c r="BR22" s="17">
        <f t="shared" si="11"/>
        <v>82</v>
      </c>
      <c r="BS22" s="17">
        <f t="shared" si="0"/>
        <v>820</v>
      </c>
      <c r="BT22" s="35">
        <f t="shared" si="12"/>
        <v>492</v>
      </c>
      <c r="BU22" s="17">
        <f t="shared" si="13"/>
        <v>664.40434990225629</v>
      </c>
      <c r="BV22" s="34">
        <v>0</v>
      </c>
      <c r="BW22" s="29">
        <v>0.45</v>
      </c>
      <c r="BX22" s="17">
        <f t="shared" si="14"/>
        <v>298.98195745601532</v>
      </c>
      <c r="BY22" s="17">
        <f t="shared" si="15"/>
        <v>332</v>
      </c>
      <c r="BZ22">
        <f t="shared" si="16"/>
        <v>436243.53215138055</v>
      </c>
      <c r="CA22" s="1">
        <f t="shared" si="17"/>
        <v>1310</v>
      </c>
    </row>
    <row r="23" spans="12:79" x14ac:dyDescent="0.25">
      <c r="L23" s="3"/>
      <c r="M23" s="3"/>
      <c r="N23" s="3"/>
      <c r="O23" s="3"/>
      <c r="P23" s="3"/>
      <c r="T23" s="23"/>
      <c r="U23" s="23"/>
      <c r="V23" s="23"/>
      <c r="AE23" s="14" t="s">
        <v>66</v>
      </c>
      <c r="AF23" s="14" t="s">
        <v>66</v>
      </c>
      <c r="AG23" s="15">
        <v>4</v>
      </c>
      <c r="AH23" s="16">
        <f t="shared" si="1"/>
        <v>8200</v>
      </c>
      <c r="AI23" s="16">
        <f t="shared" si="2"/>
        <v>7100</v>
      </c>
      <c r="AJ23" s="16">
        <f t="shared" si="3"/>
        <v>21300</v>
      </c>
      <c r="AK23" s="16">
        <v>0.59</v>
      </c>
      <c r="AL23" s="16">
        <v>1</v>
      </c>
      <c r="AM23" s="18">
        <v>1E-4</v>
      </c>
      <c r="AN23" s="16">
        <f t="shared" si="4"/>
        <v>170400</v>
      </c>
      <c r="AO23" s="16">
        <f t="shared" si="5"/>
        <v>27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0.25</v>
      </c>
      <c r="AX23" s="15">
        <v>20</v>
      </c>
      <c r="AY23" s="15">
        <f t="shared" si="6"/>
        <v>0.6</v>
      </c>
      <c r="AZ23" s="15">
        <v>1</v>
      </c>
      <c r="BA23" s="15" t="s">
        <v>67</v>
      </c>
      <c r="BB23" s="33">
        <v>2</v>
      </c>
      <c r="BC23" s="15">
        <f t="shared" si="7"/>
        <v>1290</v>
      </c>
      <c r="BD23" s="15">
        <f t="shared" si="8"/>
        <v>1290</v>
      </c>
      <c r="BE23" s="15">
        <v>5.8</v>
      </c>
      <c r="BF23" s="15">
        <v>6.5</v>
      </c>
      <c r="BG23" s="15">
        <v>6.1</v>
      </c>
      <c r="BH23" s="15">
        <f t="shared" si="9"/>
        <v>347</v>
      </c>
      <c r="BI23" s="15">
        <v>0</v>
      </c>
      <c r="BJ23" s="15">
        <v>0</v>
      </c>
      <c r="BK23" s="15">
        <v>0.6</v>
      </c>
      <c r="BL23" s="15" t="s">
        <v>68</v>
      </c>
      <c r="BM23" s="15">
        <v>0.9</v>
      </c>
      <c r="BN23" s="17">
        <v>35</v>
      </c>
      <c r="BO23" s="17" t="s">
        <v>93</v>
      </c>
      <c r="BP23" s="17" t="s">
        <v>95</v>
      </c>
      <c r="BQ23" s="17">
        <f t="shared" si="10"/>
        <v>88</v>
      </c>
      <c r="BR23" s="17">
        <f t="shared" si="11"/>
        <v>86</v>
      </c>
      <c r="BS23" s="17">
        <f t="shared" si="0"/>
        <v>860</v>
      </c>
      <c r="BT23" s="35">
        <f t="shared" si="12"/>
        <v>516</v>
      </c>
      <c r="BU23" s="17">
        <f t="shared" si="13"/>
        <v>693.50341838554584</v>
      </c>
      <c r="BV23" s="34">
        <v>0</v>
      </c>
      <c r="BW23" s="29">
        <v>0.45</v>
      </c>
      <c r="BX23" s="17">
        <f t="shared" si="14"/>
        <v>312.07653827349566</v>
      </c>
      <c r="BY23" s="17">
        <f t="shared" si="15"/>
        <v>347</v>
      </c>
      <c r="BZ23">
        <f t="shared" si="16"/>
        <v>448676.0774409243</v>
      </c>
      <c r="CA23" s="1">
        <f t="shared" si="17"/>
        <v>1290</v>
      </c>
    </row>
    <row r="24" spans="12:79" x14ac:dyDescent="0.25">
      <c r="L24" s="3"/>
      <c r="M24" s="3"/>
      <c r="N24" s="3"/>
      <c r="O24" s="3"/>
      <c r="P24" s="3"/>
      <c r="T24" s="23"/>
      <c r="U24" s="23"/>
      <c r="V24" s="23"/>
    </row>
    <row r="25" spans="12:79" x14ac:dyDescent="0.25">
      <c r="L25" s="3"/>
      <c r="M25" s="3"/>
      <c r="N25" s="3"/>
      <c r="O25" s="3"/>
      <c r="P25" s="3"/>
      <c r="T25" s="23"/>
      <c r="U25" s="23"/>
      <c r="V25" s="23"/>
    </row>
    <row r="26" spans="12:79" x14ac:dyDescent="0.25">
      <c r="T26" s="27"/>
      <c r="U26" s="27"/>
      <c r="V26" s="27"/>
    </row>
    <row r="27" spans="12:79" x14ac:dyDescent="0.25">
      <c r="T27" s="27"/>
      <c r="U27" s="27"/>
      <c r="V27" s="27"/>
    </row>
    <row r="28" spans="12:79" x14ac:dyDescent="0.25">
      <c r="T28" s="27"/>
      <c r="U28" s="27"/>
      <c r="V28" s="27"/>
    </row>
    <row r="29" spans="12:79" x14ac:dyDescent="0.25">
      <c r="R29" s="4"/>
      <c r="S29" s="4"/>
      <c r="T29" s="27"/>
      <c r="U29" s="27"/>
      <c r="V29" s="27"/>
    </row>
    <row r="30" spans="12:79" x14ac:dyDescent="0.25">
      <c r="R30" s="4"/>
      <c r="S30" s="4"/>
      <c r="T30" s="27"/>
      <c r="U30" s="27"/>
      <c r="V30" s="27"/>
    </row>
    <row r="31" spans="12:79" x14ac:dyDescent="0.25">
      <c r="R31" s="4"/>
      <c r="S31" s="4"/>
      <c r="T31" s="27"/>
      <c r="U31" s="27"/>
      <c r="V31" s="27"/>
    </row>
    <row r="32" spans="12:79" x14ac:dyDescent="0.25">
      <c r="R32" s="4"/>
      <c r="S32" s="4"/>
      <c r="T32" s="27"/>
      <c r="U32" s="27"/>
      <c r="V32" s="27"/>
    </row>
    <row r="33" spans="18:22" x14ac:dyDescent="0.25">
      <c r="R33" s="4"/>
      <c r="S33" s="4"/>
      <c r="T33" s="27"/>
      <c r="U33" s="27"/>
      <c r="V33" s="27"/>
    </row>
    <row r="34" spans="18:22" x14ac:dyDescent="0.25">
      <c r="R34" s="4"/>
      <c r="S34" s="4"/>
      <c r="T34" s="27"/>
      <c r="U34" s="27"/>
      <c r="V34" s="27"/>
    </row>
    <row r="35" spans="18:22" x14ac:dyDescent="0.25">
      <c r="R35" s="4"/>
      <c r="S35" s="4"/>
      <c r="T35" s="27"/>
      <c r="U35" s="27"/>
      <c r="V35" s="27"/>
    </row>
    <row r="36" spans="18:22" x14ac:dyDescent="0.25">
      <c r="R36" s="4"/>
      <c r="S36" s="4"/>
      <c r="T36" s="27"/>
      <c r="U36" s="27"/>
      <c r="V36" s="27"/>
    </row>
    <row r="37" spans="18:22" x14ac:dyDescent="0.25">
      <c r="R37" s="4"/>
      <c r="S37" s="4"/>
      <c r="T37" s="27"/>
      <c r="U37" s="27"/>
      <c r="V37" s="27"/>
    </row>
    <row r="38" spans="18:22" x14ac:dyDescent="0.25">
      <c r="R38" s="4"/>
      <c r="S38" s="4"/>
      <c r="T38" s="27"/>
      <c r="U38" s="27"/>
      <c r="V38" s="27"/>
    </row>
    <row r="39" spans="18:22" x14ac:dyDescent="0.25">
      <c r="R39" s="4"/>
      <c r="S39" s="4"/>
      <c r="T39" s="27"/>
      <c r="U39" s="27"/>
      <c r="V39" s="27"/>
    </row>
    <row r="40" spans="18:22" x14ac:dyDescent="0.25">
      <c r="R40" s="4"/>
      <c r="S40" s="4"/>
      <c r="T40" s="20"/>
      <c r="U40" s="20"/>
      <c r="V40" s="20"/>
    </row>
    <row r="41" spans="18:22" x14ac:dyDescent="0.25">
      <c r="R41" s="4"/>
      <c r="S41" s="4"/>
      <c r="T41" s="20"/>
      <c r="U41" s="20"/>
      <c r="V41" s="20"/>
    </row>
    <row r="42" spans="18:22" x14ac:dyDescent="0.25">
      <c r="R42" s="4"/>
      <c r="S42" s="4"/>
      <c r="T42" s="20"/>
      <c r="U42" s="20"/>
      <c r="V42" s="20"/>
    </row>
    <row r="43" spans="18:22" x14ac:dyDescent="0.25">
      <c r="R43" s="4"/>
      <c r="S43" s="4"/>
      <c r="T43" s="20"/>
      <c r="U43" s="20"/>
      <c r="V43" s="20"/>
    </row>
    <row r="44" spans="18:22" x14ac:dyDescent="0.25">
      <c r="R44" s="4"/>
      <c r="S44" s="4"/>
      <c r="T44" s="20"/>
      <c r="U44" s="20"/>
      <c r="V44" s="20"/>
    </row>
    <row r="45" spans="18:22" x14ac:dyDescent="0.25">
      <c r="R45" s="4"/>
      <c r="S45" s="4"/>
      <c r="T45" s="20"/>
      <c r="U45" s="20"/>
      <c r="V45" s="20"/>
    </row>
    <row r="46" spans="18:22" x14ac:dyDescent="0.25">
      <c r="R46" s="4"/>
      <c r="S46" s="4"/>
      <c r="T46" s="20"/>
      <c r="U46" s="20"/>
      <c r="V46" s="20"/>
    </row>
    <row r="47" spans="18:22" x14ac:dyDescent="0.25">
      <c r="R47" s="4"/>
      <c r="S47" s="4"/>
      <c r="T47" s="20"/>
      <c r="U47" s="20"/>
      <c r="V47" s="20"/>
    </row>
    <row r="48" spans="18:22" x14ac:dyDescent="0.25">
      <c r="R48" s="4"/>
      <c r="S48" s="4"/>
      <c r="T48" s="20"/>
      <c r="U48" s="20"/>
      <c r="V48" s="20"/>
    </row>
    <row r="49" spans="18:22" x14ac:dyDescent="0.25">
      <c r="R49" s="4"/>
      <c r="S49" s="4"/>
      <c r="T49" s="20"/>
      <c r="U49" s="20"/>
      <c r="V49" s="20"/>
    </row>
    <row r="50" spans="18:22" x14ac:dyDescent="0.25">
      <c r="R50" s="4"/>
      <c r="S50" s="4"/>
      <c r="T50" s="20"/>
      <c r="U50" s="20"/>
      <c r="V50" s="20"/>
    </row>
    <row r="51" spans="18:22" x14ac:dyDescent="0.25">
      <c r="R51" s="4"/>
      <c r="S51" s="4"/>
      <c r="T51" s="20"/>
      <c r="U51" s="20"/>
      <c r="V51" s="20"/>
    </row>
    <row r="52" spans="18:22" x14ac:dyDescent="0.25">
      <c r="R52" s="4"/>
      <c r="S52" s="4"/>
      <c r="T52" s="20"/>
      <c r="U52" s="20"/>
      <c r="V52" s="20"/>
    </row>
    <row r="53" spans="18:22" x14ac:dyDescent="0.25">
      <c r="R53" s="4"/>
      <c r="S53" s="4"/>
      <c r="T53" s="20"/>
      <c r="U53" s="20"/>
      <c r="V53" s="20"/>
    </row>
    <row r="54" spans="18:22" x14ac:dyDescent="0.25">
      <c r="R54" s="4"/>
      <c r="S54" s="4"/>
      <c r="T54" s="20"/>
      <c r="U54" s="20"/>
      <c r="V54" s="20"/>
    </row>
    <row r="55" spans="18:22" x14ac:dyDescent="0.25">
      <c r="R55" s="4"/>
      <c r="S55" s="4"/>
      <c r="T55" s="20"/>
      <c r="U55" s="20"/>
      <c r="V55" s="20"/>
    </row>
    <row r="56" spans="18:22" x14ac:dyDescent="0.25">
      <c r="R56" s="4"/>
      <c r="S56" s="4"/>
      <c r="T56" s="20"/>
      <c r="U56" s="20"/>
      <c r="V56" s="20"/>
    </row>
    <row r="57" spans="18:22" x14ac:dyDescent="0.25">
      <c r="T57" s="20"/>
      <c r="U57" s="20"/>
      <c r="V57" s="20"/>
    </row>
    <row r="58" spans="18:22" x14ac:dyDescent="0.25">
      <c r="T58" s="20"/>
      <c r="U58" s="20"/>
      <c r="V58" s="20"/>
    </row>
    <row r="59" spans="18:22" x14ac:dyDescent="0.25">
      <c r="T59" s="20"/>
      <c r="U59" s="20"/>
      <c r="V59" s="20"/>
    </row>
    <row r="60" spans="18:22" x14ac:dyDescent="0.25">
      <c r="T60" s="20"/>
      <c r="U60" s="20"/>
      <c r="V60" s="20"/>
    </row>
    <row r="61" spans="18:22" x14ac:dyDescent="0.25">
      <c r="T61" s="20"/>
      <c r="U61" s="20"/>
      <c r="V61" s="20"/>
    </row>
    <row r="62" spans="18:22" x14ac:dyDescent="0.25">
      <c r="T62" s="20"/>
      <c r="U62" s="20"/>
      <c r="V62" s="20"/>
    </row>
    <row r="63" spans="18:22" x14ac:dyDescent="0.25">
      <c r="T63" s="20"/>
      <c r="U63" s="20"/>
      <c r="V63" s="20"/>
    </row>
    <row r="64" spans="18:22" x14ac:dyDescent="0.25">
      <c r="T64" s="20"/>
      <c r="U64" s="20"/>
      <c r="V64" s="20"/>
    </row>
    <row r="65" spans="20:22" x14ac:dyDescent="0.25">
      <c r="T65" s="20"/>
      <c r="U65" s="20"/>
      <c r="V65" s="20"/>
    </row>
    <row r="66" spans="20:22" x14ac:dyDescent="0.25">
      <c r="T66" s="20"/>
      <c r="U66" s="20"/>
      <c r="V66" s="20"/>
    </row>
    <row r="67" spans="20:22" x14ac:dyDescent="0.25">
      <c r="T67" s="20"/>
      <c r="U67" s="20"/>
      <c r="V67" s="20"/>
    </row>
    <row r="68" spans="20:22" x14ac:dyDescent="0.25">
      <c r="T68" s="27"/>
      <c r="U68" s="27"/>
      <c r="V68" s="27"/>
    </row>
    <row r="69" spans="20:22" x14ac:dyDescent="0.25">
      <c r="T69" s="27"/>
      <c r="U69" s="27"/>
      <c r="V69" s="27"/>
    </row>
    <row r="70" spans="20:22" x14ac:dyDescent="0.25">
      <c r="T70" s="27"/>
      <c r="U70" s="27"/>
      <c r="V70" s="27"/>
    </row>
    <row r="71" spans="20:22" x14ac:dyDescent="0.25">
      <c r="T71" s="27"/>
      <c r="U71" s="27"/>
      <c r="V71" s="27"/>
    </row>
    <row r="72" spans="20:22" x14ac:dyDescent="0.25">
      <c r="T72" s="27"/>
      <c r="U72" s="27"/>
      <c r="V72" s="27"/>
    </row>
    <row r="73" spans="20:22" x14ac:dyDescent="0.25">
      <c r="T73" s="27"/>
      <c r="U73" s="27"/>
      <c r="V73" s="27"/>
    </row>
    <row r="74" spans="20:22" x14ac:dyDescent="0.25">
      <c r="T74" s="27"/>
      <c r="U74" s="27"/>
      <c r="V74" s="27"/>
    </row>
    <row r="75" spans="20:22" x14ac:dyDescent="0.25">
      <c r="T75" s="27"/>
      <c r="U75" s="27"/>
      <c r="V75" s="27"/>
    </row>
    <row r="76" spans="20:22" x14ac:dyDescent="0.25">
      <c r="T76" s="27"/>
      <c r="U76" s="27"/>
      <c r="V76" s="27"/>
    </row>
    <row r="77" spans="20:22" x14ac:dyDescent="0.25">
      <c r="T77" s="27"/>
      <c r="U77" s="27"/>
      <c r="V77" s="27"/>
    </row>
    <row r="78" spans="20:22" x14ac:dyDescent="0.25">
      <c r="T78" s="27"/>
      <c r="U78" s="27"/>
      <c r="V78" s="27"/>
    </row>
    <row r="79" spans="20:22" x14ac:dyDescent="0.25">
      <c r="T79" s="27"/>
      <c r="U79" s="27"/>
      <c r="V79" s="27"/>
    </row>
    <row r="80" spans="20:22" x14ac:dyDescent="0.25">
      <c r="T80" s="27"/>
      <c r="U80" s="27"/>
      <c r="V80" s="27"/>
    </row>
    <row r="81" spans="20:22" x14ac:dyDescent="0.25">
      <c r="T81" s="27"/>
      <c r="U81" s="27"/>
      <c r="V81" s="27"/>
    </row>
    <row r="82" spans="20:22" x14ac:dyDescent="0.25">
      <c r="T82" s="27"/>
      <c r="U82" s="27"/>
      <c r="V82" s="27"/>
    </row>
  </sheetData>
  <phoneticPr fontId="16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E3D7-41D4-4987-920F-DF09007FE17C}">
  <sheetPr>
    <tabColor rgb="FF92D050"/>
  </sheetPr>
  <dimension ref="A1:CA82"/>
  <sheetViews>
    <sheetView topLeftCell="BA1" zoomScaleNormal="100" workbookViewId="0">
      <selection activeCell="F7" sqref="F7"/>
    </sheetView>
  </sheetViews>
  <sheetFormatPr defaultColWidth="10.28515625" defaultRowHeight="15" x14ac:dyDescent="0.25"/>
  <cols>
    <col min="1" max="2" width="46.5703125" style="1" customWidth="1"/>
    <col min="3" max="3" width="25.85546875" style="1" customWidth="1"/>
    <col min="4" max="4" width="23.85546875" style="1" customWidth="1"/>
    <col min="5" max="8" width="20.140625" style="1" customWidth="1"/>
    <col min="9" max="14" width="22.5703125" style="1" customWidth="1"/>
    <col min="15" max="15" width="10.7109375" style="1" bestFit="1" customWidth="1"/>
    <col min="16" max="16" width="10" style="1" bestFit="1" customWidth="1"/>
    <col min="17" max="17" width="10.5703125" style="26" bestFit="1" customWidth="1"/>
    <col min="18" max="18" width="14.5703125" style="26" bestFit="1" customWidth="1"/>
    <col min="19" max="19" width="12.42578125" style="1" bestFit="1" customWidth="1"/>
    <col min="20" max="20" width="13.85546875" style="1" bestFit="1" customWidth="1"/>
    <col min="21" max="21" width="12" style="1" bestFit="1" customWidth="1"/>
    <col min="22" max="22" width="10" style="1" bestFit="1" customWidth="1"/>
    <col min="23" max="23" width="8.5703125" style="1" bestFit="1" customWidth="1"/>
    <col min="24" max="24" width="11" style="1" bestFit="1" customWidth="1"/>
    <col min="25" max="25" width="17.140625" style="1" bestFit="1" customWidth="1"/>
    <col min="26" max="26" width="10.28515625" style="1"/>
    <col min="27" max="27" width="9" style="1" customWidth="1"/>
    <col min="28" max="28" width="10.28515625" style="1"/>
    <col min="29" max="29" width="13.85546875" style="1" bestFit="1" customWidth="1"/>
    <col min="30" max="30" width="12.7109375" style="1" bestFit="1" customWidth="1"/>
    <col min="31" max="32" width="20.7109375" style="1" customWidth="1"/>
    <col min="33" max="33" width="10.28515625" style="1"/>
    <col min="34" max="34" width="10.7109375" style="1" customWidth="1"/>
    <col min="35" max="38" width="10.28515625" style="1"/>
    <col min="39" max="39" width="11.28515625" style="1" bestFit="1" customWidth="1"/>
    <col min="40" max="40" width="11.28515625" style="1" customWidth="1"/>
    <col min="41" max="41" width="8.28515625" style="1" bestFit="1" customWidth="1"/>
    <col min="42" max="42" width="5.42578125" style="1" customWidth="1"/>
    <col min="43" max="43" width="6.85546875" style="1" customWidth="1"/>
    <col min="44" max="44" width="8.42578125" style="1" customWidth="1"/>
    <col min="45" max="45" width="16.140625" style="1" customWidth="1"/>
    <col min="46" max="46" width="9" style="1" customWidth="1"/>
    <col min="47" max="47" width="7.7109375" style="1" customWidth="1"/>
    <col min="48" max="49" width="6" style="1" customWidth="1"/>
    <col min="50" max="53" width="9.28515625" style="1" customWidth="1"/>
    <col min="54" max="55" width="10.42578125" style="1" customWidth="1"/>
    <col min="56" max="56" width="9.28515625" style="1" customWidth="1"/>
    <col min="57" max="58" width="11.85546875" style="1" customWidth="1"/>
    <col min="59" max="59" width="14.7109375" style="1" customWidth="1"/>
    <col min="60" max="62" width="9.28515625" style="1" customWidth="1"/>
    <col min="63" max="63" width="10.85546875" style="1" customWidth="1"/>
    <col min="64" max="64" width="10.5703125" style="1" customWidth="1"/>
    <col min="65" max="65" width="12.5703125" style="1" customWidth="1"/>
    <col min="66" max="66" width="12.85546875" style="1" customWidth="1"/>
    <col min="67" max="67" width="14.5703125" style="1" customWidth="1"/>
    <col min="68" max="68" width="34.42578125" style="1" customWidth="1"/>
    <col min="69" max="74" width="12.85546875" style="1" customWidth="1"/>
    <col min="75" max="75" width="17.85546875" style="28" bestFit="1" customWidth="1"/>
    <col min="76" max="76" width="17.140625" style="1" bestFit="1" customWidth="1"/>
    <col min="77" max="77" width="30.140625" style="1" bestFit="1" customWidth="1"/>
    <col min="79" max="16384" width="10.28515625" style="1"/>
  </cols>
  <sheetData>
    <row r="1" spans="1:79" ht="12" thickBot="1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0</v>
      </c>
      <c r="F1" s="5" t="s">
        <v>10</v>
      </c>
      <c r="G1" s="5" t="s">
        <v>11</v>
      </c>
      <c r="H1" s="5" t="s">
        <v>12</v>
      </c>
      <c r="I1" s="6" t="s">
        <v>13</v>
      </c>
      <c r="J1" s="5" t="s">
        <v>14</v>
      </c>
      <c r="K1" s="5" t="s">
        <v>74</v>
      </c>
      <c r="L1" s="5" t="s">
        <v>15</v>
      </c>
      <c r="M1" s="5" t="s">
        <v>16</v>
      </c>
      <c r="N1" s="5" t="s">
        <v>69</v>
      </c>
      <c r="O1" s="5" t="s">
        <v>17</v>
      </c>
      <c r="P1" s="7" t="s">
        <v>18</v>
      </c>
      <c r="Q1" s="21" t="s">
        <v>19</v>
      </c>
      <c r="R1" s="21" t="s">
        <v>20</v>
      </c>
      <c r="S1" s="5" t="s">
        <v>21</v>
      </c>
      <c r="T1" s="5" t="s">
        <v>22</v>
      </c>
      <c r="U1" s="6" t="s">
        <v>23</v>
      </c>
      <c r="V1" s="8" t="s">
        <v>24</v>
      </c>
      <c r="W1" s="7" t="s">
        <v>25</v>
      </c>
      <c r="X1" s="5" t="s">
        <v>26</v>
      </c>
      <c r="Y1" s="6" t="s">
        <v>27</v>
      </c>
      <c r="Z1" s="7" t="s">
        <v>28</v>
      </c>
      <c r="AA1" s="6" t="s">
        <v>29</v>
      </c>
      <c r="AB1" s="5" t="s">
        <v>70</v>
      </c>
      <c r="AC1" s="5" t="s">
        <v>30</v>
      </c>
      <c r="AD1" s="5" t="s">
        <v>31</v>
      </c>
      <c r="AE1" s="5" t="s">
        <v>54</v>
      </c>
      <c r="AF1" s="5" t="s">
        <v>71</v>
      </c>
      <c r="AG1" s="7" t="s">
        <v>32</v>
      </c>
      <c r="AH1" s="5" t="s">
        <v>33</v>
      </c>
      <c r="AI1" s="5" t="s">
        <v>34</v>
      </c>
      <c r="AJ1" s="5" t="s">
        <v>35</v>
      </c>
      <c r="AK1" s="5" t="s">
        <v>2</v>
      </c>
      <c r="AL1" s="5" t="s">
        <v>37</v>
      </c>
      <c r="AM1" s="5" t="s">
        <v>38</v>
      </c>
      <c r="AN1" s="5" t="s">
        <v>5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36</v>
      </c>
      <c r="AX1" s="9" t="s">
        <v>43</v>
      </c>
      <c r="AY1" s="9" t="s">
        <v>4</v>
      </c>
      <c r="AZ1" s="9" t="s">
        <v>73</v>
      </c>
      <c r="BA1" s="9" t="s">
        <v>44</v>
      </c>
      <c r="BB1" s="9" t="s">
        <v>45</v>
      </c>
      <c r="BC1" s="9" t="s">
        <v>72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53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5" t="s">
        <v>3</v>
      </c>
      <c r="BO1" s="5" t="s">
        <v>64</v>
      </c>
      <c r="BP1" s="5" t="s">
        <v>78</v>
      </c>
      <c r="BQ1" s="5" t="s">
        <v>75</v>
      </c>
      <c r="BR1" s="5" t="s">
        <v>76</v>
      </c>
      <c r="BS1" s="5" t="s">
        <v>77</v>
      </c>
      <c r="BT1" s="5" t="s">
        <v>105</v>
      </c>
      <c r="BU1" s="5" t="s">
        <v>65</v>
      </c>
      <c r="BV1" s="5" t="s">
        <v>106</v>
      </c>
      <c r="BW1" s="5" t="s">
        <v>80</v>
      </c>
      <c r="BX1" s="5" t="s">
        <v>98</v>
      </c>
      <c r="BY1" s="5" t="s">
        <v>82</v>
      </c>
      <c r="BZ1" s="32" t="s">
        <v>83</v>
      </c>
      <c r="CA1" s="32" t="s">
        <v>84</v>
      </c>
    </row>
    <row r="2" spans="1:79" x14ac:dyDescent="0.25">
      <c r="A2" s="11" t="str" cm="1">
        <f t="array" aca="1" ref="A2" ca="1">MID(CELL("filename",A1),FIND("]",CELL("filename",A1))+1,255)&amp;"_"&amp;T2&amp;"m_1"</f>
        <v>CC1_69_44m_1</v>
      </c>
      <c r="B2" s="11" t="str" cm="1">
        <f t="array" aca="1" ref="B2" ca="1">MID(CELL("filename",A1),FIND("]",CELL("filename",A1))+1,255)&amp;"_"&amp;T2&amp;"m_1"</f>
        <v>CC1_69_44m_1</v>
      </c>
      <c r="C2" s="11" t="s">
        <v>50</v>
      </c>
      <c r="D2" s="12" t="s">
        <v>51</v>
      </c>
      <c r="E2" s="11" t="s">
        <v>52</v>
      </c>
      <c r="F2" s="12">
        <v>0</v>
      </c>
      <c r="G2" s="12">
        <v>1</v>
      </c>
      <c r="H2" s="12">
        <v>0</v>
      </c>
      <c r="I2" s="12">
        <v>0</v>
      </c>
      <c r="J2" s="12">
        <v>0</v>
      </c>
      <c r="K2" s="12">
        <v>0.5</v>
      </c>
      <c r="L2" s="12">
        <v>1</v>
      </c>
      <c r="M2" s="12">
        <v>1</v>
      </c>
      <c r="N2" s="12">
        <v>0</v>
      </c>
      <c r="O2" s="12">
        <v>0</v>
      </c>
      <c r="P2" s="12">
        <v>9.5</v>
      </c>
      <c r="Q2" s="19">
        <v>0.09</v>
      </c>
      <c r="R2" s="12">
        <v>44</v>
      </c>
      <c r="S2" s="13">
        <f>T2+32</f>
        <v>76</v>
      </c>
      <c r="T2" s="13">
        <v>44</v>
      </c>
      <c r="U2" s="13">
        <v>1</v>
      </c>
      <c r="V2" s="13">
        <v>33.4</v>
      </c>
      <c r="W2" s="13">
        <v>-100</v>
      </c>
      <c r="X2" s="13">
        <v>0</v>
      </c>
      <c r="Y2" s="13">
        <v>0</v>
      </c>
      <c r="Z2" s="13">
        <f>0.005*0.1*3</f>
        <v>1.5E-3</v>
      </c>
      <c r="AA2" s="13">
        <f>0.11*0.4*2.5</f>
        <v>0.11000000000000001</v>
      </c>
      <c r="AB2" s="13">
        <v>0</v>
      </c>
      <c r="AC2" s="13">
        <v>0</v>
      </c>
      <c r="AD2" s="13">
        <v>0</v>
      </c>
      <c r="AE2" s="14" t="s">
        <v>66</v>
      </c>
      <c r="AF2" s="14" t="s">
        <v>66</v>
      </c>
      <c r="AG2" s="15">
        <v>4</v>
      </c>
      <c r="AH2" s="16">
        <f>ROUND(24.78*BN2/100*1000,-2)</f>
        <v>17100</v>
      </c>
      <c r="AI2" s="16">
        <f>ROUND(21.19*BN2/100*1000,-2)</f>
        <v>14600</v>
      </c>
      <c r="AJ2" s="16">
        <f>ROUND(3*AI2,-2)</f>
        <v>43800</v>
      </c>
      <c r="AK2" s="16">
        <v>0.54</v>
      </c>
      <c r="AL2" s="16">
        <v>1</v>
      </c>
      <c r="AM2" s="18">
        <v>1E-4</v>
      </c>
      <c r="AN2" s="16">
        <f>ROUND((100.7+14.4*BN2/100)*1000,-2)</f>
        <v>110600</v>
      </c>
      <c r="AO2" s="16">
        <f>ROUND(0.1088*BN2 + 27.749, 0)</f>
        <v>35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0.25</v>
      </c>
      <c r="AX2" s="15">
        <v>20</v>
      </c>
      <c r="AY2" s="15">
        <f>ROUND(0.0091*BN2+ 0.114,1)</f>
        <v>0.7</v>
      </c>
      <c r="AZ2" s="15">
        <f xml:space="preserve"> ROUND(0.0626*BN2 - 1.1584,1)</f>
        <v>3.2</v>
      </c>
      <c r="BA2" s="15" t="s">
        <v>67</v>
      </c>
      <c r="BB2" s="33">
        <v>2</v>
      </c>
      <c r="BC2" s="15">
        <f>MIN(CA2,2000)</f>
        <v>1280</v>
      </c>
      <c r="BD2" s="15">
        <f>MIN(CA2,2000)</f>
        <v>1280</v>
      </c>
      <c r="BE2" s="15">
        <v>1.8</v>
      </c>
      <c r="BF2" s="15">
        <v>2</v>
      </c>
      <c r="BG2" s="15">
        <v>1.9</v>
      </c>
      <c r="BH2" s="15">
        <f>BY2</f>
        <v>30</v>
      </c>
      <c r="BI2" s="15">
        <v>0</v>
      </c>
      <c r="BJ2" s="15">
        <v>0</v>
      </c>
      <c r="BK2" s="15">
        <v>0.6</v>
      </c>
      <c r="BL2" s="15" t="s">
        <v>68</v>
      </c>
      <c r="BM2" s="15">
        <v>0.9</v>
      </c>
      <c r="BN2" s="17">
        <v>69</v>
      </c>
      <c r="BO2" s="17" t="s">
        <v>96</v>
      </c>
      <c r="BP2" s="17" t="s">
        <v>86</v>
      </c>
      <c r="BQ2" s="30">
        <f>AG2</f>
        <v>4</v>
      </c>
      <c r="BR2" s="30">
        <f>BQ2/2</f>
        <v>2</v>
      </c>
      <c r="BS2" s="31">
        <f t="shared" ref="BS2:BS23" si="0">BR2*(AX2-10)</f>
        <v>20</v>
      </c>
      <c r="BT2" s="31">
        <f>BS2*AY2</f>
        <v>14</v>
      </c>
      <c r="BU2" s="17">
        <f>100*(BS2/100)^0.9</f>
        <v>23.492378861760379</v>
      </c>
      <c r="BV2" s="34">
        <v>0</v>
      </c>
      <c r="BW2" s="29">
        <v>0.26</v>
      </c>
      <c r="BX2" s="17">
        <f>BW2*BU2</f>
        <v>6.1080185040576991</v>
      </c>
      <c r="BY2" s="17">
        <v>30</v>
      </c>
      <c r="BZ2">
        <f>AN2*(MIN(BS2,BT2)/100)^AK2</f>
        <v>38252.891288088882</v>
      </c>
      <c r="CA2" s="1">
        <f>ROUND(BZ2/BY2,-1)</f>
        <v>1280</v>
      </c>
    </row>
    <row r="3" spans="1:79" x14ac:dyDescent="0.25">
      <c r="A3" s="11" t="str" cm="1">
        <f t="array" aca="1" ref="A3" ca="1">MID(CELL("filename",A2),FIND("]",CELL("filename",A2))+1,255)&amp;"_"&amp;T3&amp;"m_1"</f>
        <v>CC1_69_36m_1</v>
      </c>
      <c r="B3" s="11" t="str" cm="1">
        <f t="array" aca="1" ref="B3" ca="1">MID(CELL("filename",A2),FIND("]",CELL("filename",A2))+1,255)&amp;"_"&amp;T3&amp;"m_1"</f>
        <v>CC1_69_36m_1</v>
      </c>
      <c r="Q3" s="22"/>
      <c r="R3" s="12">
        <v>36</v>
      </c>
      <c r="S3" s="13">
        <f>T3+32</f>
        <v>68</v>
      </c>
      <c r="T3" s="13">
        <v>36</v>
      </c>
      <c r="AE3" s="14" t="s">
        <v>66</v>
      </c>
      <c r="AF3" s="14" t="s">
        <v>66</v>
      </c>
      <c r="AG3" s="15">
        <v>4</v>
      </c>
      <c r="AH3" s="16">
        <f t="shared" ref="AH3:AH23" si="1">ROUND(24.78*BN3/100*1000,-2)</f>
        <v>17100</v>
      </c>
      <c r="AI3" s="16">
        <f t="shared" ref="AI3:AI23" si="2">ROUND(21.19*BN3/100*1000,-2)</f>
        <v>14600</v>
      </c>
      <c r="AJ3" s="16">
        <f t="shared" ref="AJ3:AJ23" si="3">ROUND(3*AI3,-2)</f>
        <v>43800</v>
      </c>
      <c r="AK3" s="16">
        <v>0.54</v>
      </c>
      <c r="AL3" s="16">
        <v>1</v>
      </c>
      <c r="AM3" s="18">
        <v>1E-4</v>
      </c>
      <c r="AN3" s="16">
        <f t="shared" ref="AN3:AN23" si="4">ROUND((100.7+14.4*BN3/100)*1000,-2)</f>
        <v>110600</v>
      </c>
      <c r="AO3" s="16">
        <f t="shared" ref="AO3:AO23" si="5">ROUND(0.1088*BN3 + 27.749, 0)</f>
        <v>35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0.25</v>
      </c>
      <c r="AX3" s="15">
        <v>20</v>
      </c>
      <c r="AY3" s="15">
        <f t="shared" ref="AY3:AY23" si="6">ROUND(0.0091*BN3+ 0.114,1)</f>
        <v>0.7</v>
      </c>
      <c r="AZ3" s="15">
        <f t="shared" ref="AZ3:AZ23" si="7" xml:space="preserve"> ROUND(0.0626*BN3 - 1.1584,1)</f>
        <v>3.2</v>
      </c>
      <c r="BA3" s="15" t="s">
        <v>67</v>
      </c>
      <c r="BB3" s="33">
        <v>2</v>
      </c>
      <c r="BC3" s="15">
        <f t="shared" ref="BC3:BC23" si="8">MIN(CA3,2000)</f>
        <v>2000</v>
      </c>
      <c r="BD3" s="15">
        <f t="shared" ref="BD3:BD23" si="9">MIN(CA3,2000)</f>
        <v>2000</v>
      </c>
      <c r="BE3" s="15">
        <v>1.8</v>
      </c>
      <c r="BF3" s="15">
        <v>2</v>
      </c>
      <c r="BG3" s="15">
        <v>1.9</v>
      </c>
      <c r="BH3" s="15">
        <f t="shared" ref="BH3:BH23" si="10">BY3</f>
        <v>20</v>
      </c>
      <c r="BI3" s="15">
        <v>0</v>
      </c>
      <c r="BJ3" s="15">
        <v>0</v>
      </c>
      <c r="BK3" s="15">
        <v>0.6</v>
      </c>
      <c r="BL3" s="15" t="s">
        <v>68</v>
      </c>
      <c r="BM3" s="15">
        <v>0.9</v>
      </c>
      <c r="BN3" s="17">
        <v>69</v>
      </c>
      <c r="BO3" s="17" t="s">
        <v>96</v>
      </c>
      <c r="BP3" s="17" t="s">
        <v>86</v>
      </c>
      <c r="BQ3" s="17">
        <f t="shared" ref="BQ3:BQ23" si="11">BQ2+AG3</f>
        <v>8</v>
      </c>
      <c r="BR3" s="17">
        <f t="shared" ref="BR3:BR23" si="12">BQ2+AG3/2</f>
        <v>6</v>
      </c>
      <c r="BS3" s="17">
        <f t="shared" si="0"/>
        <v>60</v>
      </c>
      <c r="BT3" s="35">
        <f t="shared" ref="BT3:BT23" si="13">BS3*AY3</f>
        <v>42</v>
      </c>
      <c r="BU3" s="17">
        <f t="shared" ref="BU3:BU23" si="14">100*(BS3/100)^0.9</f>
        <v>63.144586748935524</v>
      </c>
      <c r="BV3" s="34">
        <v>0</v>
      </c>
      <c r="BW3" s="29">
        <v>0.26</v>
      </c>
      <c r="BX3" s="17">
        <f t="shared" ref="BX3:BX23" si="15">BW3*BU3</f>
        <v>16.417592554723235</v>
      </c>
      <c r="BY3" s="17">
        <v>20</v>
      </c>
      <c r="BZ3">
        <f t="shared" ref="BZ3:BZ23" si="16">AN3*(MIN(BS3,BT3)/100)^AK3</f>
        <v>69232.456866601613</v>
      </c>
      <c r="CA3" s="1">
        <f t="shared" ref="CA3:CA23" si="17">ROUND(BZ3/BY3,-1)</f>
        <v>3460</v>
      </c>
    </row>
    <row r="4" spans="1:79" x14ac:dyDescent="0.25">
      <c r="Q4" s="22"/>
      <c r="R4" s="22"/>
      <c r="T4" s="2"/>
      <c r="AE4" s="14" t="s">
        <v>66</v>
      </c>
      <c r="AF4" s="14" t="s">
        <v>66</v>
      </c>
      <c r="AG4" s="15">
        <v>4</v>
      </c>
      <c r="AH4" s="16">
        <f t="shared" si="1"/>
        <v>17100</v>
      </c>
      <c r="AI4" s="16">
        <f t="shared" si="2"/>
        <v>14600</v>
      </c>
      <c r="AJ4" s="16">
        <f t="shared" si="3"/>
        <v>43800</v>
      </c>
      <c r="AK4" s="16">
        <v>0.54</v>
      </c>
      <c r="AL4" s="16">
        <v>1</v>
      </c>
      <c r="AM4" s="18">
        <v>1E-4</v>
      </c>
      <c r="AN4" s="16">
        <f t="shared" si="4"/>
        <v>110600</v>
      </c>
      <c r="AO4" s="16">
        <f t="shared" si="5"/>
        <v>35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0.25</v>
      </c>
      <c r="AX4" s="15">
        <v>20</v>
      </c>
      <c r="AY4" s="15">
        <f t="shared" si="6"/>
        <v>0.7</v>
      </c>
      <c r="AZ4" s="15">
        <f t="shared" si="7"/>
        <v>3.2</v>
      </c>
      <c r="BA4" s="15" t="s">
        <v>67</v>
      </c>
      <c r="BB4" s="33">
        <v>2</v>
      </c>
      <c r="BC4" s="15">
        <f t="shared" si="8"/>
        <v>2000</v>
      </c>
      <c r="BD4" s="15">
        <f t="shared" si="9"/>
        <v>2000</v>
      </c>
      <c r="BE4" s="15">
        <v>1.8</v>
      </c>
      <c r="BF4" s="15">
        <v>2</v>
      </c>
      <c r="BG4" s="15">
        <v>1.9</v>
      </c>
      <c r="BH4" s="15">
        <f t="shared" si="10"/>
        <v>29</v>
      </c>
      <c r="BI4" s="15">
        <v>0</v>
      </c>
      <c r="BJ4" s="15">
        <v>0</v>
      </c>
      <c r="BK4" s="15">
        <v>0.6</v>
      </c>
      <c r="BL4" s="15" t="s">
        <v>68</v>
      </c>
      <c r="BM4" s="15">
        <v>0.9</v>
      </c>
      <c r="BN4" s="17">
        <v>69</v>
      </c>
      <c r="BO4" s="17" t="s">
        <v>96</v>
      </c>
      <c r="BP4" s="17" t="s">
        <v>86</v>
      </c>
      <c r="BQ4" s="17">
        <f t="shared" si="11"/>
        <v>12</v>
      </c>
      <c r="BR4" s="17">
        <f t="shared" si="12"/>
        <v>10</v>
      </c>
      <c r="BS4" s="17">
        <f t="shared" si="0"/>
        <v>100</v>
      </c>
      <c r="BT4" s="35">
        <f t="shared" si="13"/>
        <v>70</v>
      </c>
      <c r="BU4" s="17">
        <f t="shared" si="14"/>
        <v>100</v>
      </c>
      <c r="BV4" s="34">
        <v>0</v>
      </c>
      <c r="BW4" s="29">
        <v>0.26</v>
      </c>
      <c r="BX4" s="17">
        <f t="shared" si="15"/>
        <v>26</v>
      </c>
      <c r="BY4" s="17">
        <f t="shared" ref="BY4:BY23" si="18">ROUND(BX4/BM4,0)</f>
        <v>29</v>
      </c>
      <c r="BZ4">
        <f t="shared" si="16"/>
        <v>91223.78097201015</v>
      </c>
      <c r="CA4" s="1">
        <f t="shared" si="17"/>
        <v>3150</v>
      </c>
    </row>
    <row r="5" spans="1:79" x14ac:dyDescent="0.25">
      <c r="Q5" s="22"/>
      <c r="R5" s="22"/>
      <c r="T5" s="2"/>
      <c r="AE5" s="14" t="s">
        <v>66</v>
      </c>
      <c r="AF5" s="14" t="s">
        <v>66</v>
      </c>
      <c r="AG5" s="15">
        <v>4</v>
      </c>
      <c r="AH5" s="16">
        <f t="shared" si="1"/>
        <v>17100</v>
      </c>
      <c r="AI5" s="16">
        <f t="shared" si="2"/>
        <v>14600</v>
      </c>
      <c r="AJ5" s="16">
        <f t="shared" si="3"/>
        <v>43800</v>
      </c>
      <c r="AK5" s="16">
        <v>0.54</v>
      </c>
      <c r="AL5" s="16">
        <v>1</v>
      </c>
      <c r="AM5" s="18">
        <v>1E-4</v>
      </c>
      <c r="AN5" s="16">
        <f t="shared" si="4"/>
        <v>110600</v>
      </c>
      <c r="AO5" s="16">
        <f t="shared" si="5"/>
        <v>35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0.25</v>
      </c>
      <c r="AX5" s="15">
        <v>20</v>
      </c>
      <c r="AY5" s="15">
        <f t="shared" si="6"/>
        <v>0.7</v>
      </c>
      <c r="AZ5" s="15">
        <f t="shared" si="7"/>
        <v>3.2</v>
      </c>
      <c r="BA5" s="15" t="s">
        <v>67</v>
      </c>
      <c r="BB5" s="33">
        <v>2</v>
      </c>
      <c r="BC5" s="15">
        <f t="shared" si="8"/>
        <v>2000</v>
      </c>
      <c r="BD5" s="15">
        <f t="shared" si="9"/>
        <v>2000</v>
      </c>
      <c r="BE5" s="15">
        <v>1.8</v>
      </c>
      <c r="BF5" s="15">
        <v>2</v>
      </c>
      <c r="BG5" s="15">
        <v>1.9</v>
      </c>
      <c r="BH5" s="15">
        <f t="shared" si="10"/>
        <v>39</v>
      </c>
      <c r="BI5" s="15">
        <v>0</v>
      </c>
      <c r="BJ5" s="15">
        <v>0</v>
      </c>
      <c r="BK5" s="15">
        <v>0.6</v>
      </c>
      <c r="BL5" s="15" t="s">
        <v>68</v>
      </c>
      <c r="BM5" s="15">
        <v>0.9</v>
      </c>
      <c r="BN5" s="17">
        <v>69</v>
      </c>
      <c r="BO5" s="17" t="s">
        <v>96</v>
      </c>
      <c r="BP5" s="17" t="s">
        <v>86</v>
      </c>
      <c r="BQ5" s="17">
        <f t="shared" si="11"/>
        <v>16</v>
      </c>
      <c r="BR5" s="17">
        <f t="shared" si="12"/>
        <v>14</v>
      </c>
      <c r="BS5" s="17">
        <f t="shared" si="0"/>
        <v>140</v>
      </c>
      <c r="BT5" s="35">
        <f t="shared" si="13"/>
        <v>98</v>
      </c>
      <c r="BU5" s="17">
        <f t="shared" si="14"/>
        <v>135.36775676840483</v>
      </c>
      <c r="BV5" s="34">
        <v>0</v>
      </c>
      <c r="BW5" s="29">
        <v>0.26</v>
      </c>
      <c r="BX5" s="17">
        <f t="shared" si="15"/>
        <v>35.19561675978526</v>
      </c>
      <c r="BY5" s="17">
        <f t="shared" si="18"/>
        <v>39</v>
      </c>
      <c r="BZ5">
        <f t="shared" si="16"/>
        <v>109399.97124409268</v>
      </c>
      <c r="CA5" s="1">
        <f t="shared" si="17"/>
        <v>2810</v>
      </c>
    </row>
    <row r="6" spans="1:79" x14ac:dyDescent="0.25">
      <c r="L6" s="3"/>
      <c r="M6" s="3"/>
      <c r="N6" s="3"/>
      <c r="O6" s="3"/>
      <c r="P6" s="3"/>
      <c r="Q6" s="22"/>
      <c r="R6" s="22"/>
      <c r="S6" s="2"/>
      <c r="T6" s="2"/>
      <c r="W6" s="2"/>
      <c r="AE6" s="14" t="s">
        <v>66</v>
      </c>
      <c r="AF6" s="14" t="s">
        <v>66</v>
      </c>
      <c r="AG6" s="15">
        <v>4</v>
      </c>
      <c r="AH6" s="16">
        <f t="shared" si="1"/>
        <v>17100</v>
      </c>
      <c r="AI6" s="16">
        <f t="shared" si="2"/>
        <v>14600</v>
      </c>
      <c r="AJ6" s="16">
        <f t="shared" si="3"/>
        <v>43800</v>
      </c>
      <c r="AK6" s="16">
        <v>0.54</v>
      </c>
      <c r="AL6" s="16">
        <v>1</v>
      </c>
      <c r="AM6" s="18">
        <v>1E-4</v>
      </c>
      <c r="AN6" s="16">
        <f t="shared" si="4"/>
        <v>110600</v>
      </c>
      <c r="AO6" s="16">
        <f t="shared" si="5"/>
        <v>35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0.25</v>
      </c>
      <c r="AX6" s="15">
        <v>20</v>
      </c>
      <c r="AY6" s="15">
        <f t="shared" si="6"/>
        <v>0.7</v>
      </c>
      <c r="AZ6" s="15">
        <f t="shared" si="7"/>
        <v>3.2</v>
      </c>
      <c r="BA6" s="15" t="s">
        <v>67</v>
      </c>
      <c r="BB6" s="33">
        <v>2</v>
      </c>
      <c r="BC6" s="15">
        <f t="shared" si="8"/>
        <v>2000</v>
      </c>
      <c r="BD6" s="15">
        <f t="shared" si="9"/>
        <v>2000</v>
      </c>
      <c r="BE6" s="15">
        <v>1.8</v>
      </c>
      <c r="BF6" s="15">
        <v>2</v>
      </c>
      <c r="BG6" s="15">
        <v>1.9</v>
      </c>
      <c r="BH6" s="15">
        <f t="shared" si="10"/>
        <v>49</v>
      </c>
      <c r="BI6" s="15">
        <v>0</v>
      </c>
      <c r="BJ6" s="15">
        <v>0</v>
      </c>
      <c r="BK6" s="15">
        <v>0.6</v>
      </c>
      <c r="BL6" s="15" t="s">
        <v>68</v>
      </c>
      <c r="BM6" s="15">
        <v>0.9</v>
      </c>
      <c r="BN6" s="17">
        <v>69</v>
      </c>
      <c r="BO6" s="17" t="s">
        <v>96</v>
      </c>
      <c r="BP6" s="17" t="s">
        <v>86</v>
      </c>
      <c r="BQ6" s="17">
        <f t="shared" si="11"/>
        <v>20</v>
      </c>
      <c r="BR6" s="17">
        <f t="shared" si="12"/>
        <v>18</v>
      </c>
      <c r="BS6" s="17">
        <f t="shared" si="0"/>
        <v>180</v>
      </c>
      <c r="BT6" s="35">
        <f t="shared" si="13"/>
        <v>125.99999999999999</v>
      </c>
      <c r="BU6" s="17">
        <f t="shared" si="14"/>
        <v>169.72478007257303</v>
      </c>
      <c r="BV6" s="34">
        <v>0</v>
      </c>
      <c r="BW6" s="29">
        <v>0.26</v>
      </c>
      <c r="BX6" s="17">
        <f t="shared" si="15"/>
        <v>44.12844281886899</v>
      </c>
      <c r="BY6" s="17">
        <f t="shared" si="18"/>
        <v>49</v>
      </c>
      <c r="BZ6">
        <f t="shared" si="16"/>
        <v>125301.19743597863</v>
      </c>
      <c r="CA6" s="1">
        <f t="shared" si="17"/>
        <v>2560</v>
      </c>
    </row>
    <row r="7" spans="1:79" x14ac:dyDescent="0.25">
      <c r="L7" s="3"/>
      <c r="M7" s="3"/>
      <c r="N7" s="3"/>
      <c r="O7" s="3"/>
      <c r="P7" s="3"/>
      <c r="Q7" s="22"/>
      <c r="R7" s="22"/>
      <c r="S7" s="2"/>
      <c r="T7" s="2"/>
      <c r="W7" s="2"/>
      <c r="AE7" s="14" t="s">
        <v>66</v>
      </c>
      <c r="AF7" s="14" t="s">
        <v>66</v>
      </c>
      <c r="AG7" s="15">
        <v>4</v>
      </c>
      <c r="AH7" s="16">
        <f t="shared" si="1"/>
        <v>17100</v>
      </c>
      <c r="AI7" s="16">
        <f t="shared" si="2"/>
        <v>14600</v>
      </c>
      <c r="AJ7" s="16">
        <f t="shared" si="3"/>
        <v>43800</v>
      </c>
      <c r="AK7" s="16">
        <v>0.54</v>
      </c>
      <c r="AL7" s="16">
        <v>1</v>
      </c>
      <c r="AM7" s="18">
        <v>1E-4</v>
      </c>
      <c r="AN7" s="16">
        <f t="shared" si="4"/>
        <v>110600</v>
      </c>
      <c r="AO7" s="16">
        <f t="shared" si="5"/>
        <v>35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0.25</v>
      </c>
      <c r="AX7" s="15">
        <v>20</v>
      </c>
      <c r="AY7" s="15">
        <f t="shared" si="6"/>
        <v>0.7</v>
      </c>
      <c r="AZ7" s="15">
        <f t="shared" si="7"/>
        <v>3.2</v>
      </c>
      <c r="BA7" s="15" t="s">
        <v>67</v>
      </c>
      <c r="BB7" s="33">
        <v>2</v>
      </c>
      <c r="BC7" s="15">
        <f t="shared" si="8"/>
        <v>2000</v>
      </c>
      <c r="BD7" s="15">
        <f t="shared" si="9"/>
        <v>2000</v>
      </c>
      <c r="BE7" s="15">
        <v>1.8</v>
      </c>
      <c r="BF7" s="15">
        <v>2</v>
      </c>
      <c r="BG7" s="15">
        <v>1.9</v>
      </c>
      <c r="BH7" s="15">
        <f t="shared" si="10"/>
        <v>59</v>
      </c>
      <c r="BI7" s="15">
        <v>0</v>
      </c>
      <c r="BJ7" s="15">
        <v>0</v>
      </c>
      <c r="BK7" s="15">
        <v>0.6</v>
      </c>
      <c r="BL7" s="15" t="s">
        <v>68</v>
      </c>
      <c r="BM7" s="15">
        <v>0.9</v>
      </c>
      <c r="BN7" s="17">
        <v>69</v>
      </c>
      <c r="BO7" s="17" t="s">
        <v>96</v>
      </c>
      <c r="BP7" s="17" t="s">
        <v>86</v>
      </c>
      <c r="BQ7" s="17">
        <f t="shared" si="11"/>
        <v>24</v>
      </c>
      <c r="BR7" s="17">
        <f t="shared" si="12"/>
        <v>22</v>
      </c>
      <c r="BS7" s="17">
        <f t="shared" si="0"/>
        <v>220</v>
      </c>
      <c r="BT7" s="35">
        <f t="shared" si="13"/>
        <v>154</v>
      </c>
      <c r="BU7" s="17">
        <f t="shared" si="14"/>
        <v>203.32014593038656</v>
      </c>
      <c r="BV7" s="34">
        <v>0</v>
      </c>
      <c r="BW7" s="29">
        <v>0.26</v>
      </c>
      <c r="BX7" s="17">
        <f t="shared" si="15"/>
        <v>52.863237941900508</v>
      </c>
      <c r="BY7" s="17">
        <f t="shared" si="18"/>
        <v>59</v>
      </c>
      <c r="BZ7">
        <f t="shared" si="16"/>
        <v>139642.08228827213</v>
      </c>
      <c r="CA7" s="1">
        <f t="shared" si="17"/>
        <v>2370</v>
      </c>
    </row>
    <row r="8" spans="1:79" x14ac:dyDescent="0.25">
      <c r="L8" s="3"/>
      <c r="M8" s="3"/>
      <c r="N8" s="3"/>
      <c r="O8" s="3"/>
      <c r="P8" s="3"/>
      <c r="Q8" s="22"/>
      <c r="R8" s="22"/>
      <c r="S8" s="2"/>
      <c r="T8" s="2"/>
      <c r="W8" s="2"/>
      <c r="AE8" s="14" t="s">
        <v>66</v>
      </c>
      <c r="AF8" s="14" t="s">
        <v>66</v>
      </c>
      <c r="AG8" s="15">
        <v>4</v>
      </c>
      <c r="AH8" s="16">
        <f t="shared" si="1"/>
        <v>17100</v>
      </c>
      <c r="AI8" s="16">
        <f t="shared" si="2"/>
        <v>14600</v>
      </c>
      <c r="AJ8" s="16">
        <f t="shared" si="3"/>
        <v>43800</v>
      </c>
      <c r="AK8" s="16">
        <v>0.54</v>
      </c>
      <c r="AL8" s="16">
        <v>1</v>
      </c>
      <c r="AM8" s="18">
        <v>1E-4</v>
      </c>
      <c r="AN8" s="16">
        <f t="shared" si="4"/>
        <v>110600</v>
      </c>
      <c r="AO8" s="16">
        <f t="shared" si="5"/>
        <v>35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0.25</v>
      </c>
      <c r="AX8" s="15">
        <v>20</v>
      </c>
      <c r="AY8" s="15">
        <f t="shared" si="6"/>
        <v>0.7</v>
      </c>
      <c r="AZ8" s="15">
        <f t="shared" si="7"/>
        <v>3.2</v>
      </c>
      <c r="BA8" s="15" t="s">
        <v>67</v>
      </c>
      <c r="BB8" s="33">
        <v>2</v>
      </c>
      <c r="BC8" s="15">
        <f t="shared" si="8"/>
        <v>2000</v>
      </c>
      <c r="BD8" s="15">
        <f t="shared" si="9"/>
        <v>2000</v>
      </c>
      <c r="BE8" s="15">
        <v>1.8</v>
      </c>
      <c r="BF8" s="15">
        <v>2</v>
      </c>
      <c r="BG8" s="15">
        <v>1.9</v>
      </c>
      <c r="BH8" s="15">
        <f t="shared" si="10"/>
        <v>68</v>
      </c>
      <c r="BI8" s="15">
        <v>0</v>
      </c>
      <c r="BJ8" s="15">
        <v>0</v>
      </c>
      <c r="BK8" s="15">
        <v>0.6</v>
      </c>
      <c r="BL8" s="15" t="s">
        <v>68</v>
      </c>
      <c r="BM8" s="15">
        <v>0.9</v>
      </c>
      <c r="BN8" s="17">
        <v>69</v>
      </c>
      <c r="BO8" s="17" t="s">
        <v>96</v>
      </c>
      <c r="BP8" s="17" t="s">
        <v>86</v>
      </c>
      <c r="BQ8" s="17">
        <f t="shared" si="11"/>
        <v>28</v>
      </c>
      <c r="BR8" s="17">
        <f t="shared" si="12"/>
        <v>26</v>
      </c>
      <c r="BS8" s="17">
        <f t="shared" si="0"/>
        <v>260</v>
      </c>
      <c r="BT8" s="35">
        <f t="shared" si="13"/>
        <v>182</v>
      </c>
      <c r="BU8" s="17">
        <f t="shared" si="14"/>
        <v>236.30668793283914</v>
      </c>
      <c r="BV8" s="34">
        <v>0</v>
      </c>
      <c r="BW8" s="29">
        <v>0.26</v>
      </c>
      <c r="BX8" s="17">
        <f t="shared" si="15"/>
        <v>61.439738862538178</v>
      </c>
      <c r="BY8" s="17">
        <f t="shared" si="18"/>
        <v>68</v>
      </c>
      <c r="BZ8">
        <f t="shared" si="16"/>
        <v>152824.74382904233</v>
      </c>
      <c r="CA8" s="1">
        <f t="shared" si="17"/>
        <v>2250</v>
      </c>
    </row>
    <row r="9" spans="1:79" x14ac:dyDescent="0.25">
      <c r="L9" s="3"/>
      <c r="M9" s="3"/>
      <c r="N9" s="3"/>
      <c r="O9" s="3"/>
      <c r="P9" s="3"/>
      <c r="Q9" s="22"/>
      <c r="R9" s="22"/>
      <c r="S9" s="2"/>
      <c r="T9" s="2"/>
      <c r="W9" s="2"/>
      <c r="AE9" s="14" t="s">
        <v>66</v>
      </c>
      <c r="AF9" s="14" t="s">
        <v>66</v>
      </c>
      <c r="AG9" s="15">
        <v>4</v>
      </c>
      <c r="AH9" s="16">
        <f t="shared" si="1"/>
        <v>17100</v>
      </c>
      <c r="AI9" s="16">
        <f t="shared" si="2"/>
        <v>14600</v>
      </c>
      <c r="AJ9" s="16">
        <f t="shared" si="3"/>
        <v>43800</v>
      </c>
      <c r="AK9" s="16">
        <v>0.54</v>
      </c>
      <c r="AL9" s="16">
        <v>1</v>
      </c>
      <c r="AM9" s="18">
        <v>1E-4</v>
      </c>
      <c r="AN9" s="16">
        <f t="shared" si="4"/>
        <v>110600</v>
      </c>
      <c r="AO9" s="16">
        <f t="shared" si="5"/>
        <v>35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0.25</v>
      </c>
      <c r="AX9" s="15">
        <v>20</v>
      </c>
      <c r="AY9" s="15">
        <f t="shared" si="6"/>
        <v>0.7</v>
      </c>
      <c r="AZ9" s="15">
        <f t="shared" si="7"/>
        <v>3.2</v>
      </c>
      <c r="BA9" s="15" t="s">
        <v>67</v>
      </c>
      <c r="BB9" s="33">
        <v>2</v>
      </c>
      <c r="BC9" s="15">
        <f t="shared" si="8"/>
        <v>2000</v>
      </c>
      <c r="BD9" s="15">
        <f t="shared" si="9"/>
        <v>2000</v>
      </c>
      <c r="BE9" s="15">
        <v>1.8</v>
      </c>
      <c r="BF9" s="15">
        <v>2</v>
      </c>
      <c r="BG9" s="15">
        <v>1.9</v>
      </c>
      <c r="BH9" s="15">
        <f t="shared" si="10"/>
        <v>78</v>
      </c>
      <c r="BI9" s="15">
        <v>0</v>
      </c>
      <c r="BJ9" s="15">
        <v>0</v>
      </c>
      <c r="BK9" s="15">
        <v>0.6</v>
      </c>
      <c r="BL9" s="15" t="s">
        <v>68</v>
      </c>
      <c r="BM9" s="15">
        <v>0.9</v>
      </c>
      <c r="BN9" s="17">
        <v>69</v>
      </c>
      <c r="BO9" s="17" t="s">
        <v>96</v>
      </c>
      <c r="BP9" s="17" t="s">
        <v>86</v>
      </c>
      <c r="BQ9" s="17">
        <f t="shared" si="11"/>
        <v>32</v>
      </c>
      <c r="BR9" s="17">
        <f t="shared" si="12"/>
        <v>30</v>
      </c>
      <c r="BS9" s="17">
        <f t="shared" si="0"/>
        <v>300</v>
      </c>
      <c r="BT9" s="35">
        <f t="shared" si="13"/>
        <v>210</v>
      </c>
      <c r="BU9" s="17">
        <f t="shared" si="14"/>
        <v>268.78753795222872</v>
      </c>
      <c r="BV9" s="34">
        <v>0</v>
      </c>
      <c r="BW9" s="29">
        <v>0.26</v>
      </c>
      <c r="BX9" s="17">
        <f t="shared" si="15"/>
        <v>69.884759867579476</v>
      </c>
      <c r="BY9" s="17">
        <f t="shared" si="18"/>
        <v>78</v>
      </c>
      <c r="BZ9">
        <f t="shared" si="16"/>
        <v>165102.46072091185</v>
      </c>
      <c r="CA9" s="1">
        <f t="shared" si="17"/>
        <v>2120</v>
      </c>
    </row>
    <row r="10" spans="1:79" x14ac:dyDescent="0.25">
      <c r="L10" s="3"/>
      <c r="M10" s="3"/>
      <c r="N10" s="3"/>
      <c r="O10" s="3"/>
      <c r="P10" s="3"/>
      <c r="Q10" s="24"/>
      <c r="R10" s="24"/>
      <c r="S10" s="2"/>
      <c r="T10" s="2"/>
      <c r="W10" s="2"/>
      <c r="AE10" s="14" t="s">
        <v>66</v>
      </c>
      <c r="AF10" s="14" t="s">
        <v>66</v>
      </c>
      <c r="AG10" s="15">
        <v>4</v>
      </c>
      <c r="AH10" s="16">
        <f t="shared" si="1"/>
        <v>17100</v>
      </c>
      <c r="AI10" s="16">
        <f t="shared" si="2"/>
        <v>14600</v>
      </c>
      <c r="AJ10" s="16">
        <f t="shared" si="3"/>
        <v>43800</v>
      </c>
      <c r="AK10" s="16">
        <v>0.54</v>
      </c>
      <c r="AL10" s="16">
        <v>1</v>
      </c>
      <c r="AM10" s="18">
        <v>1E-4</v>
      </c>
      <c r="AN10" s="16">
        <f t="shared" si="4"/>
        <v>110600</v>
      </c>
      <c r="AO10" s="16">
        <f t="shared" si="5"/>
        <v>35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0.25</v>
      </c>
      <c r="AX10" s="15">
        <v>20</v>
      </c>
      <c r="AY10" s="15">
        <f t="shared" si="6"/>
        <v>0.7</v>
      </c>
      <c r="AZ10" s="15">
        <f t="shared" si="7"/>
        <v>3.2</v>
      </c>
      <c r="BA10" s="15" t="s">
        <v>67</v>
      </c>
      <c r="BB10" s="33">
        <v>2</v>
      </c>
      <c r="BC10" s="15">
        <f t="shared" si="8"/>
        <v>2000</v>
      </c>
      <c r="BD10" s="15">
        <f t="shared" si="9"/>
        <v>2000</v>
      </c>
      <c r="BE10" s="15">
        <v>1.8</v>
      </c>
      <c r="BF10" s="15">
        <v>2</v>
      </c>
      <c r="BG10" s="15">
        <v>1.9</v>
      </c>
      <c r="BH10" s="15">
        <f t="shared" si="10"/>
        <v>87</v>
      </c>
      <c r="BI10" s="15">
        <v>0</v>
      </c>
      <c r="BJ10" s="15">
        <v>0</v>
      </c>
      <c r="BK10" s="15">
        <v>0.6</v>
      </c>
      <c r="BL10" s="15" t="s">
        <v>68</v>
      </c>
      <c r="BM10" s="15">
        <v>0.9</v>
      </c>
      <c r="BN10" s="17">
        <v>69</v>
      </c>
      <c r="BO10" s="17" t="s">
        <v>96</v>
      </c>
      <c r="BP10" s="17" t="s">
        <v>86</v>
      </c>
      <c r="BQ10" s="17">
        <f t="shared" si="11"/>
        <v>36</v>
      </c>
      <c r="BR10" s="17">
        <f t="shared" si="12"/>
        <v>34</v>
      </c>
      <c r="BS10" s="17">
        <f t="shared" si="0"/>
        <v>340</v>
      </c>
      <c r="BT10" s="35">
        <f t="shared" si="13"/>
        <v>237.99999999999997</v>
      </c>
      <c r="BU10" s="17">
        <f t="shared" si="14"/>
        <v>300.83684495397364</v>
      </c>
      <c r="BV10" s="34">
        <v>0</v>
      </c>
      <c r="BW10" s="29">
        <v>0.26</v>
      </c>
      <c r="BX10" s="17">
        <f t="shared" si="15"/>
        <v>78.217579688033155</v>
      </c>
      <c r="BY10" s="17">
        <f t="shared" si="18"/>
        <v>87</v>
      </c>
      <c r="BZ10">
        <f t="shared" si="16"/>
        <v>176647.16984803326</v>
      </c>
      <c r="CA10" s="1">
        <f t="shared" si="17"/>
        <v>2030</v>
      </c>
    </row>
    <row r="11" spans="1:79" x14ac:dyDescent="0.25">
      <c r="L11" s="3"/>
      <c r="M11" s="3"/>
      <c r="N11" s="3"/>
      <c r="O11" s="3"/>
      <c r="P11" s="3"/>
      <c r="Q11" s="24"/>
      <c r="R11" s="24"/>
      <c r="S11" s="2"/>
      <c r="T11" s="2"/>
      <c r="U11" s="2"/>
      <c r="V11" s="2"/>
      <c r="W11" s="2"/>
      <c r="AE11" s="14" t="s">
        <v>66</v>
      </c>
      <c r="AF11" s="14" t="s">
        <v>66</v>
      </c>
      <c r="AG11" s="15">
        <v>4</v>
      </c>
      <c r="AH11" s="16">
        <f t="shared" si="1"/>
        <v>17100</v>
      </c>
      <c r="AI11" s="16">
        <f t="shared" si="2"/>
        <v>14600</v>
      </c>
      <c r="AJ11" s="16">
        <f t="shared" si="3"/>
        <v>43800</v>
      </c>
      <c r="AK11" s="16">
        <v>0.54</v>
      </c>
      <c r="AL11" s="16">
        <v>1</v>
      </c>
      <c r="AM11" s="18">
        <v>1E-4</v>
      </c>
      <c r="AN11" s="16">
        <f t="shared" si="4"/>
        <v>110600</v>
      </c>
      <c r="AO11" s="16">
        <f t="shared" si="5"/>
        <v>35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0.25</v>
      </c>
      <c r="AX11" s="15">
        <v>20</v>
      </c>
      <c r="AY11" s="15">
        <f t="shared" si="6"/>
        <v>0.7</v>
      </c>
      <c r="AZ11" s="15">
        <f t="shared" si="7"/>
        <v>3.2</v>
      </c>
      <c r="BA11" s="15" t="s">
        <v>67</v>
      </c>
      <c r="BB11" s="33">
        <v>2</v>
      </c>
      <c r="BC11" s="15">
        <f t="shared" si="8"/>
        <v>1950</v>
      </c>
      <c r="BD11" s="15">
        <f t="shared" si="9"/>
        <v>1950</v>
      </c>
      <c r="BE11" s="15">
        <v>1.8</v>
      </c>
      <c r="BF11" s="15">
        <v>2</v>
      </c>
      <c r="BG11" s="15">
        <v>1.9</v>
      </c>
      <c r="BH11" s="15">
        <f t="shared" si="10"/>
        <v>96</v>
      </c>
      <c r="BI11" s="15">
        <v>0</v>
      </c>
      <c r="BJ11" s="15">
        <v>0</v>
      </c>
      <c r="BK11" s="15">
        <v>0.6</v>
      </c>
      <c r="BL11" s="15" t="s">
        <v>68</v>
      </c>
      <c r="BM11" s="15">
        <v>0.9</v>
      </c>
      <c r="BN11" s="17">
        <v>69</v>
      </c>
      <c r="BO11" s="17" t="s">
        <v>96</v>
      </c>
      <c r="BP11" s="17" t="s">
        <v>86</v>
      </c>
      <c r="BQ11" s="17">
        <f t="shared" si="11"/>
        <v>40</v>
      </c>
      <c r="BR11" s="17">
        <f t="shared" si="12"/>
        <v>38</v>
      </c>
      <c r="BS11" s="17">
        <f t="shared" si="0"/>
        <v>380</v>
      </c>
      <c r="BT11" s="35">
        <f t="shared" si="13"/>
        <v>266</v>
      </c>
      <c r="BU11" s="17">
        <f t="shared" si="14"/>
        <v>332.5104027415324</v>
      </c>
      <c r="BV11" s="34">
        <v>0</v>
      </c>
      <c r="BW11" s="29">
        <v>0.26</v>
      </c>
      <c r="BX11" s="17">
        <f t="shared" si="15"/>
        <v>86.452704712798422</v>
      </c>
      <c r="BY11" s="17">
        <f t="shared" si="18"/>
        <v>96</v>
      </c>
      <c r="BZ11">
        <f t="shared" si="16"/>
        <v>187582.02105708118</v>
      </c>
      <c r="CA11" s="1">
        <f t="shared" si="17"/>
        <v>1950</v>
      </c>
    </row>
    <row r="12" spans="1:79" x14ac:dyDescent="0.25">
      <c r="L12" s="3"/>
      <c r="M12" s="3"/>
      <c r="N12" s="3"/>
      <c r="O12" s="3"/>
      <c r="P12" s="3"/>
      <c r="Q12" s="24"/>
      <c r="R12" s="24"/>
      <c r="S12" s="2"/>
      <c r="W12" s="2"/>
      <c r="AE12" s="14" t="s">
        <v>66</v>
      </c>
      <c r="AF12" s="14" t="s">
        <v>66</v>
      </c>
      <c r="AG12" s="15">
        <v>4</v>
      </c>
      <c r="AH12" s="16">
        <f t="shared" si="1"/>
        <v>17100</v>
      </c>
      <c r="AI12" s="16">
        <f t="shared" si="2"/>
        <v>14600</v>
      </c>
      <c r="AJ12" s="16">
        <f t="shared" si="3"/>
        <v>43800</v>
      </c>
      <c r="AK12" s="16">
        <v>0.54</v>
      </c>
      <c r="AL12" s="16">
        <v>1</v>
      </c>
      <c r="AM12" s="18">
        <v>1E-4</v>
      </c>
      <c r="AN12" s="16">
        <f t="shared" si="4"/>
        <v>110600</v>
      </c>
      <c r="AO12" s="16">
        <f t="shared" si="5"/>
        <v>35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0.25</v>
      </c>
      <c r="AX12" s="15">
        <v>20</v>
      </c>
      <c r="AY12" s="15">
        <f t="shared" si="6"/>
        <v>0.7</v>
      </c>
      <c r="AZ12" s="15">
        <f t="shared" si="7"/>
        <v>3.2</v>
      </c>
      <c r="BA12" s="15" t="s">
        <v>67</v>
      </c>
      <c r="BB12" s="33">
        <v>2</v>
      </c>
      <c r="BC12" s="15">
        <f t="shared" si="8"/>
        <v>1890</v>
      </c>
      <c r="BD12" s="15">
        <f t="shared" si="9"/>
        <v>1890</v>
      </c>
      <c r="BE12" s="15">
        <v>1.8</v>
      </c>
      <c r="BF12" s="15">
        <v>2</v>
      </c>
      <c r="BG12" s="15">
        <v>1.9</v>
      </c>
      <c r="BH12" s="15">
        <f t="shared" si="10"/>
        <v>105</v>
      </c>
      <c r="BI12" s="15">
        <v>0</v>
      </c>
      <c r="BJ12" s="15">
        <v>0</v>
      </c>
      <c r="BK12" s="15">
        <v>0.6</v>
      </c>
      <c r="BL12" s="15" t="s">
        <v>68</v>
      </c>
      <c r="BM12" s="15">
        <v>0.9</v>
      </c>
      <c r="BN12" s="17">
        <v>69</v>
      </c>
      <c r="BO12" s="17" t="s">
        <v>96</v>
      </c>
      <c r="BP12" s="17" t="s">
        <v>86</v>
      </c>
      <c r="BQ12" s="17">
        <f t="shared" si="11"/>
        <v>44</v>
      </c>
      <c r="BR12" s="17">
        <f t="shared" si="12"/>
        <v>42</v>
      </c>
      <c r="BS12" s="17">
        <f t="shared" si="0"/>
        <v>420</v>
      </c>
      <c r="BT12" s="35">
        <f t="shared" si="13"/>
        <v>294</v>
      </c>
      <c r="BU12" s="17">
        <f t="shared" si="14"/>
        <v>363.85166059895676</v>
      </c>
      <c r="BV12" s="34">
        <v>0</v>
      </c>
      <c r="BW12" s="29">
        <v>0.26</v>
      </c>
      <c r="BX12" s="17">
        <f t="shared" si="15"/>
        <v>94.601431755728754</v>
      </c>
      <c r="BY12" s="17">
        <f t="shared" si="18"/>
        <v>105</v>
      </c>
      <c r="BZ12">
        <f t="shared" si="16"/>
        <v>197998.85800325091</v>
      </c>
      <c r="CA12" s="1">
        <f t="shared" si="17"/>
        <v>1890</v>
      </c>
    </row>
    <row r="13" spans="1:79" x14ac:dyDescent="0.25">
      <c r="L13" s="3"/>
      <c r="M13" s="3"/>
      <c r="N13" s="3"/>
      <c r="O13" s="3"/>
      <c r="P13" s="3"/>
      <c r="Q13" s="24"/>
      <c r="R13" s="24"/>
      <c r="S13" s="2"/>
      <c r="T13" s="2"/>
      <c r="AE13" s="14" t="s">
        <v>66</v>
      </c>
      <c r="AF13" s="14" t="s">
        <v>66</v>
      </c>
      <c r="AG13" s="15">
        <v>4</v>
      </c>
      <c r="AH13" s="16">
        <f t="shared" si="1"/>
        <v>17100</v>
      </c>
      <c r="AI13" s="16">
        <f t="shared" si="2"/>
        <v>14600</v>
      </c>
      <c r="AJ13" s="16">
        <f t="shared" si="3"/>
        <v>43800</v>
      </c>
      <c r="AK13" s="16">
        <v>0.54</v>
      </c>
      <c r="AL13" s="16">
        <v>1</v>
      </c>
      <c r="AM13" s="18">
        <v>1E-4</v>
      </c>
      <c r="AN13" s="16">
        <f t="shared" si="4"/>
        <v>110600</v>
      </c>
      <c r="AO13" s="16">
        <f t="shared" si="5"/>
        <v>35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0.25</v>
      </c>
      <c r="AX13" s="15">
        <v>20</v>
      </c>
      <c r="AY13" s="15">
        <f t="shared" si="6"/>
        <v>0.7</v>
      </c>
      <c r="AZ13" s="15">
        <f t="shared" si="7"/>
        <v>3.2</v>
      </c>
      <c r="BA13" s="15" t="s">
        <v>67</v>
      </c>
      <c r="BB13" s="33">
        <v>2</v>
      </c>
      <c r="BC13" s="15">
        <f t="shared" si="8"/>
        <v>1820</v>
      </c>
      <c r="BD13" s="15">
        <f t="shared" si="9"/>
        <v>1820</v>
      </c>
      <c r="BE13" s="15">
        <v>1.8</v>
      </c>
      <c r="BF13" s="15">
        <v>2</v>
      </c>
      <c r="BG13" s="15">
        <v>1.9</v>
      </c>
      <c r="BH13" s="15">
        <f t="shared" si="10"/>
        <v>114</v>
      </c>
      <c r="BI13" s="15">
        <v>0</v>
      </c>
      <c r="BJ13" s="15">
        <v>0</v>
      </c>
      <c r="BK13" s="15">
        <v>0.6</v>
      </c>
      <c r="BL13" s="15" t="s">
        <v>68</v>
      </c>
      <c r="BM13" s="15">
        <v>0.9</v>
      </c>
      <c r="BN13" s="17">
        <v>69</v>
      </c>
      <c r="BO13" s="17" t="s">
        <v>96</v>
      </c>
      <c r="BP13" s="17" t="s">
        <v>86</v>
      </c>
      <c r="BQ13" s="17">
        <f t="shared" si="11"/>
        <v>48</v>
      </c>
      <c r="BR13" s="17">
        <f t="shared" si="12"/>
        <v>46</v>
      </c>
      <c r="BS13" s="17">
        <f t="shared" si="0"/>
        <v>460</v>
      </c>
      <c r="BT13" s="35">
        <f t="shared" si="13"/>
        <v>322</v>
      </c>
      <c r="BU13" s="17">
        <f t="shared" si="14"/>
        <v>394.89537608019469</v>
      </c>
      <c r="BV13" s="34">
        <v>0</v>
      </c>
      <c r="BW13" s="29">
        <v>0.26</v>
      </c>
      <c r="BX13" s="17">
        <f t="shared" si="15"/>
        <v>102.67279778085063</v>
      </c>
      <c r="BY13" s="17">
        <f t="shared" si="18"/>
        <v>114</v>
      </c>
      <c r="BZ13">
        <f t="shared" si="16"/>
        <v>207968.37466232342</v>
      </c>
      <c r="CA13" s="1">
        <f t="shared" si="17"/>
        <v>1820</v>
      </c>
    </row>
    <row r="14" spans="1:79" x14ac:dyDescent="0.25">
      <c r="L14" s="3"/>
      <c r="M14" s="3"/>
      <c r="N14" s="3"/>
      <c r="O14" s="3"/>
      <c r="P14" s="3"/>
      <c r="Q14" s="22"/>
      <c r="R14" s="22"/>
      <c r="T14" s="23"/>
      <c r="U14" s="23"/>
      <c r="V14" s="23"/>
      <c r="AE14" s="14" t="s">
        <v>66</v>
      </c>
      <c r="AF14" s="14" t="s">
        <v>66</v>
      </c>
      <c r="AG14" s="15">
        <v>4</v>
      </c>
      <c r="AH14" s="16">
        <f t="shared" si="1"/>
        <v>17100</v>
      </c>
      <c r="AI14" s="16">
        <f t="shared" si="2"/>
        <v>14600</v>
      </c>
      <c r="AJ14" s="16">
        <f t="shared" si="3"/>
        <v>43800</v>
      </c>
      <c r="AK14" s="16">
        <v>0.54</v>
      </c>
      <c r="AL14" s="16">
        <v>1</v>
      </c>
      <c r="AM14" s="18">
        <v>1E-4</v>
      </c>
      <c r="AN14" s="16">
        <f t="shared" si="4"/>
        <v>110600</v>
      </c>
      <c r="AO14" s="16">
        <f t="shared" si="5"/>
        <v>35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0.25</v>
      </c>
      <c r="AX14" s="15">
        <v>20</v>
      </c>
      <c r="AY14" s="15">
        <f t="shared" si="6"/>
        <v>0.7</v>
      </c>
      <c r="AZ14" s="15">
        <f t="shared" si="7"/>
        <v>3.2</v>
      </c>
      <c r="BA14" s="15" t="s">
        <v>67</v>
      </c>
      <c r="BB14" s="33">
        <v>2</v>
      </c>
      <c r="BC14" s="15">
        <f t="shared" si="8"/>
        <v>1770</v>
      </c>
      <c r="BD14" s="15">
        <f t="shared" si="9"/>
        <v>1770</v>
      </c>
      <c r="BE14" s="15">
        <v>1.8</v>
      </c>
      <c r="BF14" s="15">
        <v>2</v>
      </c>
      <c r="BG14" s="15">
        <v>1.9</v>
      </c>
      <c r="BH14" s="15">
        <f t="shared" si="10"/>
        <v>123</v>
      </c>
      <c r="BI14" s="15">
        <v>0</v>
      </c>
      <c r="BJ14" s="15">
        <v>0</v>
      </c>
      <c r="BK14" s="15">
        <v>0.6</v>
      </c>
      <c r="BL14" s="15" t="s">
        <v>68</v>
      </c>
      <c r="BM14" s="15">
        <v>0.9</v>
      </c>
      <c r="BN14" s="17">
        <v>69</v>
      </c>
      <c r="BO14" s="17" t="s">
        <v>96</v>
      </c>
      <c r="BP14" s="17" t="s">
        <v>86</v>
      </c>
      <c r="BQ14" s="17">
        <f t="shared" si="11"/>
        <v>52</v>
      </c>
      <c r="BR14" s="17">
        <f t="shared" si="12"/>
        <v>50</v>
      </c>
      <c r="BS14" s="17">
        <f t="shared" si="0"/>
        <v>500</v>
      </c>
      <c r="BT14" s="35">
        <f t="shared" si="13"/>
        <v>350</v>
      </c>
      <c r="BU14" s="17">
        <f t="shared" si="14"/>
        <v>425.66996126039231</v>
      </c>
      <c r="BV14" s="34">
        <v>0</v>
      </c>
      <c r="BW14" s="29">
        <v>0.26</v>
      </c>
      <c r="BX14" s="17">
        <f t="shared" si="15"/>
        <v>110.674189927702</v>
      </c>
      <c r="BY14" s="17">
        <f t="shared" si="18"/>
        <v>123</v>
      </c>
      <c r="BZ14">
        <f t="shared" si="16"/>
        <v>217546.38498189815</v>
      </c>
      <c r="CA14" s="1">
        <f t="shared" si="17"/>
        <v>1770</v>
      </c>
    </row>
    <row r="15" spans="1:79" x14ac:dyDescent="0.25">
      <c r="L15" s="3"/>
      <c r="M15" s="3"/>
      <c r="N15" s="3"/>
      <c r="O15" s="3"/>
      <c r="P15" s="3"/>
      <c r="Q15" s="25"/>
      <c r="R15" s="24"/>
      <c r="T15" s="23"/>
      <c r="U15" s="23"/>
      <c r="V15" s="23"/>
      <c r="AE15" s="14" t="s">
        <v>66</v>
      </c>
      <c r="AF15" s="14" t="s">
        <v>66</v>
      </c>
      <c r="AG15" s="15">
        <v>4</v>
      </c>
      <c r="AH15" s="16">
        <f t="shared" si="1"/>
        <v>17100</v>
      </c>
      <c r="AI15" s="16">
        <f t="shared" si="2"/>
        <v>14600</v>
      </c>
      <c r="AJ15" s="16">
        <f t="shared" si="3"/>
        <v>43800</v>
      </c>
      <c r="AK15" s="16">
        <v>0.54</v>
      </c>
      <c r="AL15" s="16">
        <v>1</v>
      </c>
      <c r="AM15" s="18">
        <v>1E-4</v>
      </c>
      <c r="AN15" s="16">
        <f t="shared" si="4"/>
        <v>110600</v>
      </c>
      <c r="AO15" s="16">
        <f t="shared" si="5"/>
        <v>35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0.25</v>
      </c>
      <c r="AX15" s="15">
        <v>20</v>
      </c>
      <c r="AY15" s="15">
        <f t="shared" si="6"/>
        <v>0.7</v>
      </c>
      <c r="AZ15" s="15">
        <f t="shared" si="7"/>
        <v>3.2</v>
      </c>
      <c r="BA15" s="15" t="s">
        <v>67</v>
      </c>
      <c r="BB15" s="33">
        <v>2</v>
      </c>
      <c r="BC15" s="15">
        <f t="shared" si="8"/>
        <v>1720</v>
      </c>
      <c r="BD15" s="15">
        <f t="shared" si="9"/>
        <v>1720</v>
      </c>
      <c r="BE15" s="15">
        <v>1.8</v>
      </c>
      <c r="BF15" s="15">
        <v>2</v>
      </c>
      <c r="BG15" s="15">
        <v>1.9</v>
      </c>
      <c r="BH15" s="15">
        <f t="shared" si="10"/>
        <v>132</v>
      </c>
      <c r="BI15" s="15">
        <v>0</v>
      </c>
      <c r="BJ15" s="15">
        <v>0</v>
      </c>
      <c r="BK15" s="15">
        <v>0.6</v>
      </c>
      <c r="BL15" s="15" t="s">
        <v>68</v>
      </c>
      <c r="BM15" s="15">
        <v>0.9</v>
      </c>
      <c r="BN15" s="17">
        <v>69</v>
      </c>
      <c r="BO15" s="17" t="s">
        <v>96</v>
      </c>
      <c r="BP15" s="17" t="s">
        <v>86</v>
      </c>
      <c r="BQ15" s="17">
        <f t="shared" si="11"/>
        <v>56</v>
      </c>
      <c r="BR15" s="17">
        <f t="shared" si="12"/>
        <v>54</v>
      </c>
      <c r="BS15" s="17">
        <f t="shared" si="0"/>
        <v>540</v>
      </c>
      <c r="BT15" s="35">
        <f t="shared" si="13"/>
        <v>378</v>
      </c>
      <c r="BU15" s="17">
        <f t="shared" si="14"/>
        <v>456.19905765190384</v>
      </c>
      <c r="BV15" s="34">
        <v>0</v>
      </c>
      <c r="BW15" s="29">
        <v>0.26</v>
      </c>
      <c r="BX15" s="17">
        <f t="shared" si="15"/>
        <v>118.611754989495</v>
      </c>
      <c r="BY15" s="17">
        <f t="shared" si="18"/>
        <v>132</v>
      </c>
      <c r="BZ15">
        <f t="shared" si="16"/>
        <v>226777.88409476649</v>
      </c>
      <c r="CA15" s="1">
        <f t="shared" si="17"/>
        <v>1720</v>
      </c>
    </row>
    <row r="16" spans="1:79" x14ac:dyDescent="0.25">
      <c r="L16" s="3"/>
      <c r="M16" s="3"/>
      <c r="N16" s="3"/>
      <c r="O16" s="3"/>
      <c r="P16" s="3"/>
      <c r="T16" s="23"/>
      <c r="U16" s="23"/>
      <c r="V16" s="23"/>
      <c r="AE16" s="14" t="s">
        <v>66</v>
      </c>
      <c r="AF16" s="14" t="s">
        <v>66</v>
      </c>
      <c r="AG16" s="15">
        <v>4</v>
      </c>
      <c r="AH16" s="16">
        <f t="shared" si="1"/>
        <v>17100</v>
      </c>
      <c r="AI16" s="16">
        <f t="shared" si="2"/>
        <v>14600</v>
      </c>
      <c r="AJ16" s="16">
        <f t="shared" si="3"/>
        <v>43800</v>
      </c>
      <c r="AK16" s="16">
        <v>0.54</v>
      </c>
      <c r="AL16" s="16">
        <v>1</v>
      </c>
      <c r="AM16" s="18">
        <v>1E-4</v>
      </c>
      <c r="AN16" s="16">
        <f t="shared" si="4"/>
        <v>110600</v>
      </c>
      <c r="AO16" s="16">
        <f t="shared" si="5"/>
        <v>35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0.25</v>
      </c>
      <c r="AX16" s="15">
        <v>20</v>
      </c>
      <c r="AY16" s="15">
        <f t="shared" si="6"/>
        <v>0.7</v>
      </c>
      <c r="AZ16" s="15">
        <f t="shared" si="7"/>
        <v>3.2</v>
      </c>
      <c r="BA16" s="15" t="s">
        <v>67</v>
      </c>
      <c r="BB16" s="33">
        <v>2</v>
      </c>
      <c r="BC16" s="15">
        <f t="shared" si="8"/>
        <v>1670</v>
      </c>
      <c r="BD16" s="15">
        <f t="shared" si="9"/>
        <v>1670</v>
      </c>
      <c r="BE16" s="15">
        <v>1.8</v>
      </c>
      <c r="BF16" s="15">
        <v>2</v>
      </c>
      <c r="BG16" s="15">
        <v>1.9</v>
      </c>
      <c r="BH16" s="15">
        <f t="shared" si="10"/>
        <v>141</v>
      </c>
      <c r="BI16" s="15">
        <v>0</v>
      </c>
      <c r="BJ16" s="15">
        <v>0</v>
      </c>
      <c r="BK16" s="15">
        <v>0.6</v>
      </c>
      <c r="BL16" s="15" t="s">
        <v>68</v>
      </c>
      <c r="BM16" s="15">
        <v>0.9</v>
      </c>
      <c r="BN16" s="17">
        <v>69</v>
      </c>
      <c r="BO16" s="17" t="s">
        <v>96</v>
      </c>
      <c r="BP16" s="17" t="s">
        <v>86</v>
      </c>
      <c r="BQ16" s="17">
        <f t="shared" si="11"/>
        <v>60</v>
      </c>
      <c r="BR16" s="17">
        <f t="shared" si="12"/>
        <v>58</v>
      </c>
      <c r="BS16" s="17">
        <f t="shared" si="0"/>
        <v>580</v>
      </c>
      <c r="BT16" s="35">
        <f t="shared" si="13"/>
        <v>406</v>
      </c>
      <c r="BU16" s="17">
        <f t="shared" si="14"/>
        <v>486.50263204955513</v>
      </c>
      <c r="BV16" s="34">
        <v>0</v>
      </c>
      <c r="BW16" s="29">
        <v>0.26</v>
      </c>
      <c r="BX16" s="17">
        <f t="shared" si="15"/>
        <v>126.49068433288434</v>
      </c>
      <c r="BY16" s="17">
        <f t="shared" si="18"/>
        <v>141</v>
      </c>
      <c r="BZ16">
        <f t="shared" si="16"/>
        <v>235699.78431044306</v>
      </c>
      <c r="CA16" s="1">
        <f t="shared" si="17"/>
        <v>1670</v>
      </c>
    </row>
    <row r="17" spans="12:79" x14ac:dyDescent="0.25">
      <c r="L17" s="3"/>
      <c r="M17" s="3"/>
      <c r="N17" s="3"/>
      <c r="O17" s="3"/>
      <c r="P17" s="3"/>
      <c r="T17" s="23"/>
      <c r="U17" s="23"/>
      <c r="V17" s="23"/>
      <c r="AE17" s="14" t="s">
        <v>66</v>
      </c>
      <c r="AF17" s="14" t="s">
        <v>66</v>
      </c>
      <c r="AG17" s="15">
        <v>4</v>
      </c>
      <c r="AH17" s="16">
        <f t="shared" si="1"/>
        <v>17100</v>
      </c>
      <c r="AI17" s="16">
        <f t="shared" si="2"/>
        <v>14600</v>
      </c>
      <c r="AJ17" s="16">
        <f t="shared" si="3"/>
        <v>43800</v>
      </c>
      <c r="AK17" s="16">
        <v>0.54</v>
      </c>
      <c r="AL17" s="16">
        <v>1</v>
      </c>
      <c r="AM17" s="18">
        <v>1E-4</v>
      </c>
      <c r="AN17" s="16">
        <f t="shared" si="4"/>
        <v>110600</v>
      </c>
      <c r="AO17" s="16">
        <f t="shared" si="5"/>
        <v>35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0.25</v>
      </c>
      <c r="AX17" s="15">
        <v>20</v>
      </c>
      <c r="AY17" s="15">
        <f t="shared" si="6"/>
        <v>0.7</v>
      </c>
      <c r="AZ17" s="15">
        <f t="shared" si="7"/>
        <v>3.2</v>
      </c>
      <c r="BA17" s="15" t="s">
        <v>67</v>
      </c>
      <c r="BB17" s="33">
        <v>2</v>
      </c>
      <c r="BC17" s="15">
        <f t="shared" si="8"/>
        <v>1640</v>
      </c>
      <c r="BD17" s="15">
        <f t="shared" si="9"/>
        <v>1640</v>
      </c>
      <c r="BE17" s="15">
        <v>1.8</v>
      </c>
      <c r="BF17" s="15">
        <v>2</v>
      </c>
      <c r="BG17" s="15">
        <v>1.9</v>
      </c>
      <c r="BH17" s="15">
        <f t="shared" si="10"/>
        <v>149</v>
      </c>
      <c r="BI17" s="15">
        <v>0</v>
      </c>
      <c r="BJ17" s="15">
        <v>0</v>
      </c>
      <c r="BK17" s="15">
        <v>0.6</v>
      </c>
      <c r="BL17" s="15" t="s">
        <v>68</v>
      </c>
      <c r="BM17" s="15">
        <v>0.9</v>
      </c>
      <c r="BN17" s="17">
        <v>69</v>
      </c>
      <c r="BO17" s="17" t="s">
        <v>96</v>
      </c>
      <c r="BP17" s="17" t="s">
        <v>86</v>
      </c>
      <c r="BQ17" s="17">
        <f t="shared" si="11"/>
        <v>64</v>
      </c>
      <c r="BR17" s="17">
        <f t="shared" si="12"/>
        <v>62</v>
      </c>
      <c r="BS17" s="17">
        <f t="shared" si="0"/>
        <v>620</v>
      </c>
      <c r="BT17" s="35">
        <f t="shared" si="13"/>
        <v>434</v>
      </c>
      <c r="BU17" s="17">
        <f t="shared" si="14"/>
        <v>516.59776218265336</v>
      </c>
      <c r="BV17" s="34">
        <v>0</v>
      </c>
      <c r="BW17" s="29">
        <v>0.26</v>
      </c>
      <c r="BX17" s="17">
        <f t="shared" si="15"/>
        <v>134.31541816748987</v>
      </c>
      <c r="BY17" s="17">
        <f t="shared" si="18"/>
        <v>149</v>
      </c>
      <c r="BZ17">
        <f t="shared" si="16"/>
        <v>244342.81947824336</v>
      </c>
      <c r="CA17" s="1">
        <f t="shared" si="17"/>
        <v>1640</v>
      </c>
    </row>
    <row r="18" spans="12:79" x14ac:dyDescent="0.25">
      <c r="L18" s="3"/>
      <c r="M18" s="3"/>
      <c r="N18" s="3"/>
      <c r="O18" s="3"/>
      <c r="P18" s="3"/>
      <c r="T18" s="23"/>
      <c r="U18" s="23"/>
      <c r="V18" s="23"/>
      <c r="AE18" s="14" t="s">
        <v>66</v>
      </c>
      <c r="AF18" s="14" t="s">
        <v>66</v>
      </c>
      <c r="AG18" s="15">
        <v>4</v>
      </c>
      <c r="AH18" s="16">
        <f t="shared" si="1"/>
        <v>17100</v>
      </c>
      <c r="AI18" s="16">
        <f t="shared" si="2"/>
        <v>14600</v>
      </c>
      <c r="AJ18" s="16">
        <f t="shared" si="3"/>
        <v>43800</v>
      </c>
      <c r="AK18" s="16">
        <v>0.54</v>
      </c>
      <c r="AL18" s="16">
        <v>1</v>
      </c>
      <c r="AM18" s="18">
        <v>1E-4</v>
      </c>
      <c r="AN18" s="16">
        <f t="shared" si="4"/>
        <v>110600</v>
      </c>
      <c r="AO18" s="16">
        <f t="shared" si="5"/>
        <v>35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0.25</v>
      </c>
      <c r="AX18" s="15">
        <v>20</v>
      </c>
      <c r="AY18" s="15">
        <f t="shared" si="6"/>
        <v>0.7</v>
      </c>
      <c r="AZ18" s="15">
        <f t="shared" si="7"/>
        <v>3.2</v>
      </c>
      <c r="BA18" s="15" t="s">
        <v>67</v>
      </c>
      <c r="BB18" s="33">
        <v>2</v>
      </c>
      <c r="BC18" s="15">
        <f t="shared" si="8"/>
        <v>1600</v>
      </c>
      <c r="BD18" s="15">
        <f t="shared" si="9"/>
        <v>1600</v>
      </c>
      <c r="BE18" s="15">
        <v>1.8</v>
      </c>
      <c r="BF18" s="15">
        <v>2</v>
      </c>
      <c r="BG18" s="15">
        <v>1.9</v>
      </c>
      <c r="BH18" s="15">
        <f t="shared" si="10"/>
        <v>158</v>
      </c>
      <c r="BI18" s="15">
        <v>0</v>
      </c>
      <c r="BJ18" s="15">
        <v>0</v>
      </c>
      <c r="BK18" s="15">
        <v>0.6</v>
      </c>
      <c r="BL18" s="15" t="s">
        <v>68</v>
      </c>
      <c r="BM18" s="15">
        <v>0.9</v>
      </c>
      <c r="BN18" s="17">
        <v>69</v>
      </c>
      <c r="BO18" s="17" t="s">
        <v>96</v>
      </c>
      <c r="BP18" s="17" t="s">
        <v>86</v>
      </c>
      <c r="BQ18" s="17">
        <f t="shared" si="11"/>
        <v>68</v>
      </c>
      <c r="BR18" s="17">
        <f t="shared" si="12"/>
        <v>66</v>
      </c>
      <c r="BS18" s="17">
        <f t="shared" si="0"/>
        <v>660</v>
      </c>
      <c r="BT18" s="35">
        <f t="shared" si="13"/>
        <v>461.99999999999994</v>
      </c>
      <c r="BU18" s="17">
        <f t="shared" si="14"/>
        <v>546.49921440716435</v>
      </c>
      <c r="BV18" s="34">
        <v>0</v>
      </c>
      <c r="BW18" s="29">
        <v>0.26</v>
      </c>
      <c r="BX18" s="17">
        <f t="shared" si="15"/>
        <v>142.08979574586274</v>
      </c>
      <c r="BY18" s="17">
        <f t="shared" si="18"/>
        <v>158</v>
      </c>
      <c r="BZ18">
        <f t="shared" si="16"/>
        <v>252732.90758535589</v>
      </c>
      <c r="CA18" s="1">
        <f t="shared" si="17"/>
        <v>1600</v>
      </c>
    </row>
    <row r="19" spans="12:79" x14ac:dyDescent="0.25">
      <c r="L19" s="3"/>
      <c r="M19" s="3"/>
      <c r="N19" s="3"/>
      <c r="O19" s="3"/>
      <c r="P19" s="3"/>
      <c r="T19" s="23"/>
      <c r="U19" s="23"/>
      <c r="V19" s="23"/>
      <c r="AE19" s="14" t="s">
        <v>66</v>
      </c>
      <c r="AF19" s="14" t="s">
        <v>66</v>
      </c>
      <c r="AG19" s="15">
        <v>4</v>
      </c>
      <c r="AH19" s="16">
        <f t="shared" si="1"/>
        <v>17100</v>
      </c>
      <c r="AI19" s="16">
        <f t="shared" si="2"/>
        <v>14600</v>
      </c>
      <c r="AJ19" s="16">
        <f t="shared" si="3"/>
        <v>43800</v>
      </c>
      <c r="AK19" s="16">
        <v>0.54</v>
      </c>
      <c r="AL19" s="16">
        <v>1</v>
      </c>
      <c r="AM19" s="18">
        <v>1E-4</v>
      </c>
      <c r="AN19" s="16">
        <f t="shared" si="4"/>
        <v>110600</v>
      </c>
      <c r="AO19" s="16">
        <f t="shared" si="5"/>
        <v>35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0.25</v>
      </c>
      <c r="AX19" s="15">
        <v>20</v>
      </c>
      <c r="AY19" s="15">
        <f t="shared" si="6"/>
        <v>0.7</v>
      </c>
      <c r="AZ19" s="15">
        <f t="shared" si="7"/>
        <v>3.2</v>
      </c>
      <c r="BA19" s="15" t="s">
        <v>67</v>
      </c>
      <c r="BB19" s="33">
        <v>2</v>
      </c>
      <c r="BC19" s="15">
        <f t="shared" si="8"/>
        <v>1570</v>
      </c>
      <c r="BD19" s="15">
        <f t="shared" si="9"/>
        <v>1570</v>
      </c>
      <c r="BE19" s="15">
        <v>1.8</v>
      </c>
      <c r="BF19" s="15">
        <v>2</v>
      </c>
      <c r="BG19" s="15">
        <v>1.9</v>
      </c>
      <c r="BH19" s="15">
        <f t="shared" si="10"/>
        <v>166</v>
      </c>
      <c r="BI19" s="15">
        <v>0</v>
      </c>
      <c r="BJ19" s="15">
        <v>0</v>
      </c>
      <c r="BK19" s="15">
        <v>0.6</v>
      </c>
      <c r="BL19" s="15" t="s">
        <v>68</v>
      </c>
      <c r="BM19" s="15">
        <v>0.9</v>
      </c>
      <c r="BN19" s="17">
        <v>69</v>
      </c>
      <c r="BO19" s="17" t="s">
        <v>96</v>
      </c>
      <c r="BP19" s="17" t="s">
        <v>86</v>
      </c>
      <c r="BQ19" s="17">
        <f t="shared" si="11"/>
        <v>72</v>
      </c>
      <c r="BR19" s="17">
        <f t="shared" si="12"/>
        <v>70</v>
      </c>
      <c r="BS19" s="17">
        <f t="shared" si="0"/>
        <v>700</v>
      </c>
      <c r="BT19" s="35">
        <f t="shared" si="13"/>
        <v>489.99999999999994</v>
      </c>
      <c r="BU19" s="17">
        <f t="shared" si="14"/>
        <v>576.21987779513097</v>
      </c>
      <c r="BV19" s="34">
        <v>0</v>
      </c>
      <c r="BW19" s="29">
        <v>0.26</v>
      </c>
      <c r="BX19" s="17">
        <f t="shared" si="15"/>
        <v>149.81716822673405</v>
      </c>
      <c r="BY19" s="17">
        <f t="shared" si="18"/>
        <v>166</v>
      </c>
      <c r="BZ19">
        <f t="shared" si="16"/>
        <v>260892.14903927635</v>
      </c>
      <c r="CA19" s="1">
        <f t="shared" si="17"/>
        <v>1570</v>
      </c>
    </row>
    <row r="20" spans="12:79" x14ac:dyDescent="0.25">
      <c r="L20" s="3"/>
      <c r="M20" s="3"/>
      <c r="N20" s="3"/>
      <c r="O20" s="3"/>
      <c r="P20" s="3"/>
      <c r="T20" s="23"/>
      <c r="U20" s="23"/>
      <c r="V20" s="23"/>
      <c r="AE20" s="14" t="s">
        <v>66</v>
      </c>
      <c r="AF20" s="14" t="s">
        <v>66</v>
      </c>
      <c r="AG20" s="15">
        <v>4</v>
      </c>
      <c r="AH20" s="16">
        <f t="shared" si="1"/>
        <v>17100</v>
      </c>
      <c r="AI20" s="16">
        <f t="shared" si="2"/>
        <v>14600</v>
      </c>
      <c r="AJ20" s="16">
        <f t="shared" si="3"/>
        <v>43800</v>
      </c>
      <c r="AK20" s="16">
        <v>0.54</v>
      </c>
      <c r="AL20" s="16">
        <v>1</v>
      </c>
      <c r="AM20" s="18">
        <v>1E-4</v>
      </c>
      <c r="AN20" s="16">
        <f t="shared" si="4"/>
        <v>110600</v>
      </c>
      <c r="AO20" s="16">
        <f t="shared" si="5"/>
        <v>35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0.25</v>
      </c>
      <c r="AX20" s="15">
        <v>20</v>
      </c>
      <c r="AY20" s="15">
        <f t="shared" si="6"/>
        <v>0.7</v>
      </c>
      <c r="AZ20" s="15">
        <f t="shared" si="7"/>
        <v>3.2</v>
      </c>
      <c r="BA20" s="15" t="s">
        <v>67</v>
      </c>
      <c r="BB20" s="33">
        <v>2</v>
      </c>
      <c r="BC20" s="15">
        <f t="shared" si="8"/>
        <v>1540</v>
      </c>
      <c r="BD20" s="15">
        <f t="shared" si="9"/>
        <v>1540</v>
      </c>
      <c r="BE20" s="15">
        <v>1.8</v>
      </c>
      <c r="BF20" s="15">
        <v>2</v>
      </c>
      <c r="BG20" s="15">
        <v>1.9</v>
      </c>
      <c r="BH20" s="15">
        <f t="shared" si="10"/>
        <v>175</v>
      </c>
      <c r="BI20" s="15">
        <v>0</v>
      </c>
      <c r="BJ20" s="15">
        <v>0</v>
      </c>
      <c r="BK20" s="15">
        <v>0.6</v>
      </c>
      <c r="BL20" s="15" t="s">
        <v>68</v>
      </c>
      <c r="BM20" s="15">
        <v>0.9</v>
      </c>
      <c r="BN20" s="17">
        <v>69</v>
      </c>
      <c r="BO20" s="17" t="s">
        <v>96</v>
      </c>
      <c r="BP20" s="17" t="s">
        <v>86</v>
      </c>
      <c r="BQ20" s="17">
        <f t="shared" si="11"/>
        <v>76</v>
      </c>
      <c r="BR20" s="17">
        <f t="shared" si="12"/>
        <v>74</v>
      </c>
      <c r="BS20" s="17">
        <f t="shared" si="0"/>
        <v>740</v>
      </c>
      <c r="BT20" s="35">
        <f t="shared" si="13"/>
        <v>518</v>
      </c>
      <c r="BU20" s="17">
        <f t="shared" si="14"/>
        <v>605.77109650796069</v>
      </c>
      <c r="BV20" s="34">
        <v>0</v>
      </c>
      <c r="BW20" s="29">
        <v>0.26</v>
      </c>
      <c r="BX20" s="17">
        <f t="shared" si="15"/>
        <v>157.50048509206979</v>
      </c>
      <c r="BY20" s="17">
        <f t="shared" si="18"/>
        <v>175</v>
      </c>
      <c r="BZ20">
        <f t="shared" si="16"/>
        <v>268839.57318270172</v>
      </c>
      <c r="CA20" s="1">
        <f t="shared" si="17"/>
        <v>1540</v>
      </c>
    </row>
    <row r="21" spans="12:79" x14ac:dyDescent="0.25">
      <c r="L21" s="3"/>
      <c r="M21" s="3"/>
      <c r="N21" s="3"/>
      <c r="O21" s="3"/>
      <c r="P21" s="3"/>
      <c r="T21" s="23"/>
      <c r="U21" s="23"/>
      <c r="V21" s="23"/>
      <c r="AE21" s="14" t="s">
        <v>66</v>
      </c>
      <c r="AF21" s="14" t="s">
        <v>66</v>
      </c>
      <c r="AG21" s="15">
        <v>4</v>
      </c>
      <c r="AH21" s="16">
        <f t="shared" si="1"/>
        <v>17100</v>
      </c>
      <c r="AI21" s="16">
        <f t="shared" si="2"/>
        <v>14600</v>
      </c>
      <c r="AJ21" s="16">
        <f t="shared" si="3"/>
        <v>43800</v>
      </c>
      <c r="AK21" s="16">
        <v>0.54</v>
      </c>
      <c r="AL21" s="16">
        <v>1</v>
      </c>
      <c r="AM21" s="18">
        <v>1E-4</v>
      </c>
      <c r="AN21" s="16">
        <f t="shared" si="4"/>
        <v>110600</v>
      </c>
      <c r="AO21" s="16">
        <f t="shared" si="5"/>
        <v>35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0.25</v>
      </c>
      <c r="AX21" s="15">
        <v>20</v>
      </c>
      <c r="AY21" s="15">
        <f t="shared" si="6"/>
        <v>0.7</v>
      </c>
      <c r="AZ21" s="15">
        <f t="shared" si="7"/>
        <v>3.2</v>
      </c>
      <c r="BA21" s="15" t="s">
        <v>67</v>
      </c>
      <c r="BB21" s="33">
        <v>2</v>
      </c>
      <c r="BC21" s="15">
        <f t="shared" si="8"/>
        <v>1510</v>
      </c>
      <c r="BD21" s="15">
        <f t="shared" si="9"/>
        <v>1510</v>
      </c>
      <c r="BE21" s="15">
        <v>1.8</v>
      </c>
      <c r="BF21" s="15">
        <v>2</v>
      </c>
      <c r="BG21" s="15">
        <v>1.9</v>
      </c>
      <c r="BH21" s="15">
        <f t="shared" si="10"/>
        <v>183</v>
      </c>
      <c r="BI21" s="15">
        <v>0</v>
      </c>
      <c r="BJ21" s="15">
        <v>0</v>
      </c>
      <c r="BK21" s="15">
        <v>0.6</v>
      </c>
      <c r="BL21" s="15" t="s">
        <v>68</v>
      </c>
      <c r="BM21" s="15">
        <v>0.9</v>
      </c>
      <c r="BN21" s="17">
        <v>69</v>
      </c>
      <c r="BO21" s="17" t="s">
        <v>96</v>
      </c>
      <c r="BP21" s="17" t="s">
        <v>86</v>
      </c>
      <c r="BQ21" s="17">
        <f t="shared" si="11"/>
        <v>80</v>
      </c>
      <c r="BR21" s="17">
        <f t="shared" si="12"/>
        <v>78</v>
      </c>
      <c r="BS21" s="17">
        <f t="shared" si="0"/>
        <v>780</v>
      </c>
      <c r="BT21" s="35">
        <f t="shared" si="13"/>
        <v>546</v>
      </c>
      <c r="BU21" s="17">
        <f t="shared" si="14"/>
        <v>635.16292851113462</v>
      </c>
      <c r="BV21" s="34">
        <v>0</v>
      </c>
      <c r="BW21" s="29">
        <v>0.26</v>
      </c>
      <c r="BX21" s="17">
        <f t="shared" si="15"/>
        <v>165.14236141289501</v>
      </c>
      <c r="BY21" s="17">
        <f t="shared" si="18"/>
        <v>183</v>
      </c>
      <c r="BZ21">
        <f t="shared" si="16"/>
        <v>276591.70664017572</v>
      </c>
      <c r="CA21" s="1">
        <f t="shared" si="17"/>
        <v>1510</v>
      </c>
    </row>
    <row r="22" spans="12:79" x14ac:dyDescent="0.25">
      <c r="L22" s="3"/>
      <c r="M22" s="3"/>
      <c r="N22" s="3"/>
      <c r="O22" s="3"/>
      <c r="P22" s="3"/>
      <c r="T22" s="23"/>
      <c r="U22" s="23"/>
      <c r="V22" s="23"/>
      <c r="AE22" s="14" t="s">
        <v>66</v>
      </c>
      <c r="AF22" s="14" t="s">
        <v>66</v>
      </c>
      <c r="AG22" s="15">
        <v>4</v>
      </c>
      <c r="AH22" s="16">
        <f t="shared" si="1"/>
        <v>17100</v>
      </c>
      <c r="AI22" s="16">
        <f t="shared" si="2"/>
        <v>14600</v>
      </c>
      <c r="AJ22" s="16">
        <f t="shared" si="3"/>
        <v>43800</v>
      </c>
      <c r="AK22" s="16">
        <v>0.54</v>
      </c>
      <c r="AL22" s="16">
        <v>1</v>
      </c>
      <c r="AM22" s="18">
        <v>1E-4</v>
      </c>
      <c r="AN22" s="16">
        <f t="shared" si="4"/>
        <v>110600</v>
      </c>
      <c r="AO22" s="16">
        <f t="shared" si="5"/>
        <v>35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0.25</v>
      </c>
      <c r="AX22" s="15">
        <v>20</v>
      </c>
      <c r="AY22" s="15">
        <f t="shared" si="6"/>
        <v>0.7</v>
      </c>
      <c r="AZ22" s="15">
        <f t="shared" si="7"/>
        <v>3.2</v>
      </c>
      <c r="BA22" s="15" t="s">
        <v>67</v>
      </c>
      <c r="BB22" s="33">
        <v>2</v>
      </c>
      <c r="BC22" s="15">
        <f t="shared" si="8"/>
        <v>1480</v>
      </c>
      <c r="BD22" s="15">
        <f t="shared" si="9"/>
        <v>1480</v>
      </c>
      <c r="BE22" s="15">
        <v>1.8</v>
      </c>
      <c r="BF22" s="15">
        <v>2</v>
      </c>
      <c r="BG22" s="15">
        <v>1.9</v>
      </c>
      <c r="BH22" s="15">
        <f t="shared" si="10"/>
        <v>192</v>
      </c>
      <c r="BI22" s="15">
        <v>0</v>
      </c>
      <c r="BJ22" s="15">
        <v>0</v>
      </c>
      <c r="BK22" s="15">
        <v>0.6</v>
      </c>
      <c r="BL22" s="15" t="s">
        <v>68</v>
      </c>
      <c r="BM22" s="15">
        <v>0.9</v>
      </c>
      <c r="BN22" s="17">
        <v>69</v>
      </c>
      <c r="BO22" s="17" t="s">
        <v>96</v>
      </c>
      <c r="BP22" s="17" t="s">
        <v>86</v>
      </c>
      <c r="BQ22" s="17">
        <f t="shared" si="11"/>
        <v>84</v>
      </c>
      <c r="BR22" s="17">
        <f t="shared" si="12"/>
        <v>82</v>
      </c>
      <c r="BS22" s="17">
        <f t="shared" si="0"/>
        <v>820</v>
      </c>
      <c r="BT22" s="35">
        <f t="shared" si="13"/>
        <v>574</v>
      </c>
      <c r="BU22" s="17">
        <f t="shared" si="14"/>
        <v>664.40434990225629</v>
      </c>
      <c r="BV22" s="34">
        <v>0</v>
      </c>
      <c r="BW22" s="29">
        <v>0.26</v>
      </c>
      <c r="BX22" s="17">
        <f t="shared" si="15"/>
        <v>172.74513097458663</v>
      </c>
      <c r="BY22" s="17">
        <f t="shared" si="18"/>
        <v>192</v>
      </c>
      <c r="BZ22">
        <f t="shared" si="16"/>
        <v>284163.01292564388</v>
      </c>
      <c r="CA22" s="1">
        <f t="shared" si="17"/>
        <v>1480</v>
      </c>
    </row>
    <row r="23" spans="12:79" x14ac:dyDescent="0.25">
      <c r="L23" s="3"/>
      <c r="M23" s="3"/>
      <c r="N23" s="3"/>
      <c r="O23" s="3"/>
      <c r="P23" s="3"/>
      <c r="T23" s="23"/>
      <c r="U23" s="23"/>
      <c r="V23" s="23"/>
      <c r="AE23" s="14" t="s">
        <v>66</v>
      </c>
      <c r="AF23" s="14" t="s">
        <v>66</v>
      </c>
      <c r="AG23" s="15">
        <v>4</v>
      </c>
      <c r="AH23" s="16">
        <f t="shared" si="1"/>
        <v>17100</v>
      </c>
      <c r="AI23" s="16">
        <f t="shared" si="2"/>
        <v>14600</v>
      </c>
      <c r="AJ23" s="16">
        <f t="shared" si="3"/>
        <v>43800</v>
      </c>
      <c r="AK23" s="16">
        <v>0.54</v>
      </c>
      <c r="AL23" s="16">
        <v>1</v>
      </c>
      <c r="AM23" s="18">
        <v>1E-4</v>
      </c>
      <c r="AN23" s="16">
        <f t="shared" si="4"/>
        <v>110600</v>
      </c>
      <c r="AO23" s="16">
        <f t="shared" si="5"/>
        <v>35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0.25</v>
      </c>
      <c r="AX23" s="15">
        <v>20</v>
      </c>
      <c r="AY23" s="15">
        <f t="shared" si="6"/>
        <v>0.7</v>
      </c>
      <c r="AZ23" s="15">
        <f t="shared" si="7"/>
        <v>3.2</v>
      </c>
      <c r="BA23" s="15" t="s">
        <v>67</v>
      </c>
      <c r="BB23" s="33">
        <v>2</v>
      </c>
      <c r="BC23" s="15">
        <f t="shared" si="8"/>
        <v>1460</v>
      </c>
      <c r="BD23" s="15">
        <f t="shared" si="9"/>
        <v>1460</v>
      </c>
      <c r="BE23" s="15">
        <v>1.8</v>
      </c>
      <c r="BF23" s="15">
        <v>2</v>
      </c>
      <c r="BG23" s="15">
        <v>1.9</v>
      </c>
      <c r="BH23" s="15">
        <f t="shared" si="10"/>
        <v>200</v>
      </c>
      <c r="BI23" s="15">
        <v>0</v>
      </c>
      <c r="BJ23" s="15">
        <v>0</v>
      </c>
      <c r="BK23" s="15">
        <v>0.6</v>
      </c>
      <c r="BL23" s="15" t="s">
        <v>68</v>
      </c>
      <c r="BM23" s="15">
        <v>0.9</v>
      </c>
      <c r="BN23" s="17">
        <v>69</v>
      </c>
      <c r="BO23" s="17" t="s">
        <v>96</v>
      </c>
      <c r="BP23" s="17" t="s">
        <v>86</v>
      </c>
      <c r="BQ23" s="17">
        <f t="shared" si="11"/>
        <v>88</v>
      </c>
      <c r="BR23" s="17">
        <f t="shared" si="12"/>
        <v>86</v>
      </c>
      <c r="BS23" s="17">
        <f t="shared" si="0"/>
        <v>860</v>
      </c>
      <c r="BT23" s="35">
        <f t="shared" si="13"/>
        <v>602</v>
      </c>
      <c r="BU23" s="17">
        <f t="shared" si="14"/>
        <v>693.50341838554584</v>
      </c>
      <c r="BV23" s="34">
        <v>0</v>
      </c>
      <c r="BW23" s="29">
        <v>0.26</v>
      </c>
      <c r="BX23" s="17">
        <f t="shared" si="15"/>
        <v>180.31088878024192</v>
      </c>
      <c r="BY23" s="17">
        <f t="shared" si="18"/>
        <v>200</v>
      </c>
      <c r="BZ23">
        <f t="shared" si="16"/>
        <v>291566.23729533405</v>
      </c>
      <c r="CA23" s="1">
        <f t="shared" si="17"/>
        <v>1460</v>
      </c>
    </row>
    <row r="24" spans="12:79" x14ac:dyDescent="0.25">
      <c r="L24" s="3"/>
      <c r="M24" s="3"/>
      <c r="N24" s="3"/>
      <c r="O24" s="3"/>
      <c r="P24" s="3"/>
      <c r="T24" s="23"/>
      <c r="U24" s="23"/>
      <c r="V24" s="23"/>
    </row>
    <row r="25" spans="12:79" x14ac:dyDescent="0.25">
      <c r="L25" s="3"/>
      <c r="M25" s="3"/>
      <c r="N25" s="3"/>
      <c r="O25" s="3"/>
      <c r="P25" s="3"/>
      <c r="T25" s="23"/>
      <c r="U25" s="23"/>
      <c r="V25" s="23"/>
    </row>
    <row r="26" spans="12:79" x14ac:dyDescent="0.25">
      <c r="T26" s="27"/>
      <c r="U26" s="27"/>
      <c r="V26" s="27"/>
    </row>
    <row r="27" spans="12:79" x14ac:dyDescent="0.25">
      <c r="T27" s="27"/>
      <c r="U27" s="27"/>
      <c r="V27" s="27"/>
    </row>
    <row r="28" spans="12:79" x14ac:dyDescent="0.25">
      <c r="T28" s="27"/>
      <c r="U28" s="27"/>
      <c r="V28" s="27"/>
    </row>
    <row r="29" spans="12:79" x14ac:dyDescent="0.25">
      <c r="R29" s="4"/>
      <c r="S29" s="4"/>
      <c r="T29" s="27"/>
      <c r="U29" s="27"/>
      <c r="V29" s="27"/>
    </row>
    <row r="30" spans="12:79" x14ac:dyDescent="0.25">
      <c r="R30" s="4"/>
      <c r="S30" s="4"/>
      <c r="T30" s="27"/>
      <c r="U30" s="27"/>
      <c r="V30" s="27"/>
    </row>
    <row r="31" spans="12:79" x14ac:dyDescent="0.25">
      <c r="R31" s="4"/>
      <c r="S31" s="4"/>
      <c r="T31" s="27"/>
      <c r="U31" s="27"/>
      <c r="V31" s="27"/>
    </row>
    <row r="32" spans="12:79" x14ac:dyDescent="0.25">
      <c r="R32" s="4"/>
      <c r="S32" s="4"/>
      <c r="T32" s="27"/>
      <c r="U32" s="27"/>
      <c r="V32" s="27"/>
    </row>
    <row r="33" spans="18:22" x14ac:dyDescent="0.25">
      <c r="R33" s="4"/>
      <c r="S33" s="4"/>
      <c r="T33" s="27"/>
      <c r="U33" s="27"/>
      <c r="V33" s="27"/>
    </row>
    <row r="34" spans="18:22" x14ac:dyDescent="0.25">
      <c r="R34" s="4"/>
      <c r="S34" s="4"/>
      <c r="T34" s="27"/>
      <c r="U34" s="27"/>
      <c r="V34" s="27"/>
    </row>
    <row r="35" spans="18:22" x14ac:dyDescent="0.25">
      <c r="R35" s="4"/>
      <c r="S35" s="4"/>
      <c r="T35" s="27"/>
      <c r="U35" s="27"/>
      <c r="V35" s="27"/>
    </row>
    <row r="36" spans="18:22" x14ac:dyDescent="0.25">
      <c r="R36" s="4"/>
      <c r="S36" s="4"/>
      <c r="T36" s="27"/>
      <c r="U36" s="27"/>
      <c r="V36" s="27"/>
    </row>
    <row r="37" spans="18:22" x14ac:dyDescent="0.25">
      <c r="R37" s="4"/>
      <c r="S37" s="4"/>
      <c r="T37" s="27"/>
      <c r="U37" s="27"/>
      <c r="V37" s="27"/>
    </row>
    <row r="38" spans="18:22" x14ac:dyDescent="0.25">
      <c r="R38" s="4"/>
      <c r="S38" s="4"/>
      <c r="T38" s="27"/>
      <c r="U38" s="27"/>
      <c r="V38" s="27"/>
    </row>
    <row r="39" spans="18:22" x14ac:dyDescent="0.25">
      <c r="R39" s="4"/>
      <c r="S39" s="4"/>
      <c r="T39" s="27"/>
      <c r="U39" s="27"/>
      <c r="V39" s="27"/>
    </row>
    <row r="40" spans="18:22" x14ac:dyDescent="0.25">
      <c r="R40" s="4"/>
      <c r="S40" s="4"/>
      <c r="T40" s="20"/>
      <c r="U40" s="20"/>
      <c r="V40" s="20"/>
    </row>
    <row r="41" spans="18:22" x14ac:dyDescent="0.25">
      <c r="R41" s="4"/>
      <c r="S41" s="4"/>
      <c r="T41" s="20"/>
      <c r="U41" s="20"/>
      <c r="V41" s="20"/>
    </row>
    <row r="42" spans="18:22" x14ac:dyDescent="0.25">
      <c r="R42" s="4"/>
      <c r="S42" s="4"/>
      <c r="T42" s="20"/>
      <c r="U42" s="20"/>
      <c r="V42" s="20"/>
    </row>
    <row r="43" spans="18:22" x14ac:dyDescent="0.25">
      <c r="R43" s="4"/>
      <c r="S43" s="4"/>
      <c r="T43" s="20"/>
      <c r="U43" s="20"/>
      <c r="V43" s="20"/>
    </row>
    <row r="44" spans="18:22" x14ac:dyDescent="0.25">
      <c r="R44" s="4"/>
      <c r="S44" s="4"/>
      <c r="T44" s="20"/>
      <c r="U44" s="20"/>
      <c r="V44" s="20"/>
    </row>
    <row r="45" spans="18:22" x14ac:dyDescent="0.25">
      <c r="R45" s="4"/>
      <c r="S45" s="4"/>
      <c r="T45" s="20"/>
      <c r="U45" s="20"/>
      <c r="V45" s="20"/>
    </row>
    <row r="46" spans="18:22" x14ac:dyDescent="0.25">
      <c r="R46" s="4"/>
      <c r="S46" s="4"/>
      <c r="T46" s="20"/>
      <c r="U46" s="20"/>
      <c r="V46" s="20"/>
    </row>
    <row r="47" spans="18:22" x14ac:dyDescent="0.25">
      <c r="R47" s="4"/>
      <c r="S47" s="4"/>
      <c r="T47" s="20"/>
      <c r="U47" s="20"/>
      <c r="V47" s="20"/>
    </row>
    <row r="48" spans="18:22" x14ac:dyDescent="0.25">
      <c r="R48" s="4"/>
      <c r="S48" s="4"/>
      <c r="T48" s="20"/>
      <c r="U48" s="20"/>
      <c r="V48" s="20"/>
    </row>
    <row r="49" spans="18:22" x14ac:dyDescent="0.25">
      <c r="R49" s="4"/>
      <c r="S49" s="4"/>
      <c r="T49" s="20"/>
      <c r="U49" s="20"/>
      <c r="V49" s="20"/>
    </row>
    <row r="50" spans="18:22" x14ac:dyDescent="0.25">
      <c r="R50" s="4"/>
      <c r="S50" s="4"/>
      <c r="T50" s="20"/>
      <c r="U50" s="20"/>
      <c r="V50" s="20"/>
    </row>
    <row r="51" spans="18:22" x14ac:dyDescent="0.25">
      <c r="R51" s="4"/>
      <c r="S51" s="4"/>
      <c r="T51" s="20"/>
      <c r="U51" s="20"/>
      <c r="V51" s="20"/>
    </row>
    <row r="52" spans="18:22" x14ac:dyDescent="0.25">
      <c r="R52" s="4"/>
      <c r="S52" s="4"/>
      <c r="T52" s="20"/>
      <c r="U52" s="20"/>
      <c r="V52" s="20"/>
    </row>
    <row r="53" spans="18:22" x14ac:dyDescent="0.25">
      <c r="R53" s="4"/>
      <c r="S53" s="4"/>
      <c r="T53" s="20"/>
      <c r="U53" s="20"/>
      <c r="V53" s="20"/>
    </row>
    <row r="54" spans="18:22" x14ac:dyDescent="0.25">
      <c r="R54" s="4"/>
      <c r="S54" s="4"/>
      <c r="T54" s="20"/>
      <c r="U54" s="20"/>
      <c r="V54" s="20"/>
    </row>
    <row r="55" spans="18:22" x14ac:dyDescent="0.25">
      <c r="R55" s="4"/>
      <c r="S55" s="4"/>
      <c r="T55" s="20"/>
      <c r="U55" s="20"/>
      <c r="V55" s="20"/>
    </row>
    <row r="56" spans="18:22" x14ac:dyDescent="0.25">
      <c r="R56" s="4"/>
      <c r="S56" s="4"/>
      <c r="T56" s="20"/>
      <c r="U56" s="20"/>
      <c r="V56" s="20"/>
    </row>
    <row r="57" spans="18:22" x14ac:dyDescent="0.25">
      <c r="T57" s="20"/>
      <c r="U57" s="20"/>
      <c r="V57" s="20"/>
    </row>
    <row r="58" spans="18:22" x14ac:dyDescent="0.25">
      <c r="T58" s="20"/>
      <c r="U58" s="20"/>
      <c r="V58" s="20"/>
    </row>
    <row r="59" spans="18:22" x14ac:dyDescent="0.25">
      <c r="T59" s="20"/>
      <c r="U59" s="20"/>
      <c r="V59" s="20"/>
    </row>
    <row r="60" spans="18:22" x14ac:dyDescent="0.25">
      <c r="T60" s="20"/>
      <c r="U60" s="20"/>
      <c r="V60" s="20"/>
    </row>
    <row r="61" spans="18:22" x14ac:dyDescent="0.25">
      <c r="T61" s="20"/>
      <c r="U61" s="20"/>
      <c r="V61" s="20"/>
    </row>
    <row r="62" spans="18:22" x14ac:dyDescent="0.25">
      <c r="T62" s="20"/>
      <c r="U62" s="20"/>
      <c r="V62" s="20"/>
    </row>
    <row r="63" spans="18:22" x14ac:dyDescent="0.25">
      <c r="T63" s="20"/>
      <c r="U63" s="20"/>
      <c r="V63" s="20"/>
    </row>
    <row r="64" spans="18:22" x14ac:dyDescent="0.25">
      <c r="T64" s="20"/>
      <c r="U64" s="20"/>
      <c r="V64" s="20"/>
    </row>
    <row r="65" spans="20:22" x14ac:dyDescent="0.25">
      <c r="T65" s="20"/>
      <c r="U65" s="20"/>
      <c r="V65" s="20"/>
    </row>
    <row r="66" spans="20:22" x14ac:dyDescent="0.25">
      <c r="T66" s="20"/>
      <c r="U66" s="20"/>
      <c r="V66" s="20"/>
    </row>
    <row r="67" spans="20:22" x14ac:dyDescent="0.25">
      <c r="T67" s="20"/>
      <c r="U67" s="20"/>
      <c r="V67" s="20"/>
    </row>
    <row r="68" spans="20:22" x14ac:dyDescent="0.25">
      <c r="T68" s="27"/>
      <c r="U68" s="27"/>
      <c r="V68" s="27"/>
    </row>
    <row r="69" spans="20:22" x14ac:dyDescent="0.25">
      <c r="T69" s="27"/>
      <c r="U69" s="27"/>
      <c r="V69" s="27"/>
    </row>
    <row r="70" spans="20:22" x14ac:dyDescent="0.25">
      <c r="T70" s="27"/>
      <c r="U70" s="27"/>
      <c r="V70" s="27"/>
    </row>
    <row r="71" spans="20:22" x14ac:dyDescent="0.25">
      <c r="T71" s="27"/>
      <c r="U71" s="27"/>
      <c r="V71" s="27"/>
    </row>
    <row r="72" spans="20:22" x14ac:dyDescent="0.25">
      <c r="T72" s="27"/>
      <c r="U72" s="27"/>
      <c r="V72" s="27"/>
    </row>
    <row r="73" spans="20:22" x14ac:dyDescent="0.25">
      <c r="T73" s="27"/>
      <c r="U73" s="27"/>
      <c r="V73" s="27"/>
    </row>
    <row r="74" spans="20:22" x14ac:dyDescent="0.25">
      <c r="T74" s="27"/>
      <c r="U74" s="27"/>
      <c r="V74" s="27"/>
    </row>
    <row r="75" spans="20:22" x14ac:dyDescent="0.25">
      <c r="T75" s="27"/>
      <c r="U75" s="27"/>
      <c r="V75" s="27"/>
    </row>
    <row r="76" spans="20:22" x14ac:dyDescent="0.25">
      <c r="T76" s="27"/>
      <c r="U76" s="27"/>
      <c r="V76" s="27"/>
    </row>
    <row r="77" spans="20:22" x14ac:dyDescent="0.25">
      <c r="T77" s="27"/>
      <c r="U77" s="27"/>
      <c r="V77" s="27"/>
    </row>
    <row r="78" spans="20:22" x14ac:dyDescent="0.25">
      <c r="T78" s="27"/>
      <c r="U78" s="27"/>
      <c r="V78" s="27"/>
    </row>
    <row r="79" spans="20:22" x14ac:dyDescent="0.25">
      <c r="T79" s="27"/>
      <c r="U79" s="27"/>
      <c r="V79" s="27"/>
    </row>
    <row r="80" spans="20:22" x14ac:dyDescent="0.25">
      <c r="T80" s="27"/>
      <c r="U80" s="27"/>
      <c r="V80" s="27"/>
    </row>
    <row r="81" spans="20:22" x14ac:dyDescent="0.25">
      <c r="T81" s="27"/>
      <c r="U81" s="27"/>
      <c r="V81" s="27"/>
    </row>
    <row r="82" spans="20:22" x14ac:dyDescent="0.25">
      <c r="T82" s="27"/>
      <c r="U82" s="27"/>
      <c r="V82" s="27"/>
    </row>
  </sheetData>
  <phoneticPr fontId="16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0ADE-6E32-48D1-BEC2-51A0A514AF91}">
  <sheetPr>
    <tabColor rgb="FF92D050"/>
  </sheetPr>
  <dimension ref="A1:CA82"/>
  <sheetViews>
    <sheetView topLeftCell="BA1" zoomScaleNormal="100" workbookViewId="0">
      <selection activeCell="F7" sqref="F7"/>
    </sheetView>
  </sheetViews>
  <sheetFormatPr defaultColWidth="10.28515625" defaultRowHeight="15" x14ac:dyDescent="0.25"/>
  <cols>
    <col min="1" max="2" width="46.5703125" style="1" customWidth="1"/>
    <col min="3" max="3" width="25.85546875" style="1" customWidth="1"/>
    <col min="4" max="4" width="23.85546875" style="1" customWidth="1"/>
    <col min="5" max="8" width="20.140625" style="1" customWidth="1"/>
    <col min="9" max="14" width="22.5703125" style="1" customWidth="1"/>
    <col min="15" max="15" width="10.7109375" style="1" bestFit="1" customWidth="1"/>
    <col min="16" max="16" width="10" style="1" bestFit="1" customWidth="1"/>
    <col min="17" max="17" width="10.5703125" style="26" bestFit="1" customWidth="1"/>
    <col min="18" max="18" width="14.5703125" style="26" bestFit="1" customWidth="1"/>
    <col min="19" max="19" width="12.42578125" style="1" bestFit="1" customWidth="1"/>
    <col min="20" max="20" width="13.85546875" style="1" bestFit="1" customWidth="1"/>
    <col min="21" max="21" width="12" style="1" bestFit="1" customWidth="1"/>
    <col min="22" max="22" width="10" style="1" bestFit="1" customWidth="1"/>
    <col min="23" max="23" width="8.5703125" style="1" bestFit="1" customWidth="1"/>
    <col min="24" max="24" width="11" style="1" bestFit="1" customWidth="1"/>
    <col min="25" max="25" width="17.140625" style="1" bestFit="1" customWidth="1"/>
    <col min="26" max="26" width="10.28515625" style="1"/>
    <col min="27" max="27" width="9" style="1" customWidth="1"/>
    <col min="28" max="28" width="10.28515625" style="1"/>
    <col min="29" max="29" width="13.85546875" style="1" bestFit="1" customWidth="1"/>
    <col min="30" max="30" width="12.7109375" style="1" bestFit="1" customWidth="1"/>
    <col min="31" max="32" width="20.7109375" style="1" customWidth="1"/>
    <col min="33" max="33" width="10.28515625" style="1"/>
    <col min="34" max="34" width="10.7109375" style="1" customWidth="1"/>
    <col min="35" max="38" width="10.28515625" style="1"/>
    <col min="39" max="39" width="11.28515625" style="1" bestFit="1" customWidth="1"/>
    <col min="40" max="40" width="11.28515625" style="1" customWidth="1"/>
    <col min="41" max="41" width="8.28515625" style="1" bestFit="1" customWidth="1"/>
    <col min="42" max="42" width="5.42578125" style="1" customWidth="1"/>
    <col min="43" max="43" width="6.85546875" style="1" customWidth="1"/>
    <col min="44" max="44" width="8.42578125" style="1" customWidth="1"/>
    <col min="45" max="45" width="16.140625" style="1" customWidth="1"/>
    <col min="46" max="46" width="9" style="1" customWidth="1"/>
    <col min="47" max="47" width="7.7109375" style="1" customWidth="1"/>
    <col min="48" max="49" width="6" style="1" customWidth="1"/>
    <col min="50" max="53" width="9.28515625" style="1" customWidth="1"/>
    <col min="54" max="55" width="10.42578125" style="1" customWidth="1"/>
    <col min="56" max="56" width="9.28515625" style="1" customWidth="1"/>
    <col min="57" max="58" width="11.85546875" style="1" customWidth="1"/>
    <col min="59" max="59" width="14.7109375" style="1" customWidth="1"/>
    <col min="60" max="62" width="9.28515625" style="1" customWidth="1"/>
    <col min="63" max="63" width="10.85546875" style="1" customWidth="1"/>
    <col min="64" max="64" width="10.5703125" style="1" customWidth="1"/>
    <col min="65" max="65" width="12.5703125" style="1" customWidth="1"/>
    <col min="66" max="66" width="12.85546875" style="1" customWidth="1"/>
    <col min="67" max="67" width="14.5703125" style="1" customWidth="1"/>
    <col min="68" max="68" width="25.28515625" style="1" bestFit="1" customWidth="1"/>
    <col min="69" max="74" width="12.85546875" style="1" customWidth="1"/>
    <col min="75" max="75" width="17.85546875" style="28" bestFit="1" customWidth="1"/>
    <col min="76" max="76" width="17.140625" style="1" bestFit="1" customWidth="1"/>
    <col min="77" max="77" width="30.140625" style="1" bestFit="1" customWidth="1"/>
    <col min="79" max="16384" width="10.28515625" style="1"/>
  </cols>
  <sheetData>
    <row r="1" spans="1:79" ht="12" thickBot="1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0</v>
      </c>
      <c r="F1" s="5" t="s">
        <v>10</v>
      </c>
      <c r="G1" s="5" t="s">
        <v>11</v>
      </c>
      <c r="H1" s="5" t="s">
        <v>12</v>
      </c>
      <c r="I1" s="6" t="s">
        <v>13</v>
      </c>
      <c r="J1" s="5" t="s">
        <v>14</v>
      </c>
      <c r="K1" s="5" t="s">
        <v>74</v>
      </c>
      <c r="L1" s="5" t="s">
        <v>15</v>
      </c>
      <c r="M1" s="5" t="s">
        <v>16</v>
      </c>
      <c r="N1" s="5" t="s">
        <v>69</v>
      </c>
      <c r="O1" s="5" t="s">
        <v>17</v>
      </c>
      <c r="P1" s="7" t="s">
        <v>18</v>
      </c>
      <c r="Q1" s="21" t="s">
        <v>19</v>
      </c>
      <c r="R1" s="21" t="s">
        <v>20</v>
      </c>
      <c r="S1" s="5" t="s">
        <v>21</v>
      </c>
      <c r="T1" s="5" t="s">
        <v>22</v>
      </c>
      <c r="U1" s="6" t="s">
        <v>23</v>
      </c>
      <c r="V1" s="8" t="s">
        <v>24</v>
      </c>
      <c r="W1" s="7" t="s">
        <v>25</v>
      </c>
      <c r="X1" s="5" t="s">
        <v>26</v>
      </c>
      <c r="Y1" s="6" t="s">
        <v>27</v>
      </c>
      <c r="Z1" s="7" t="s">
        <v>28</v>
      </c>
      <c r="AA1" s="6" t="s">
        <v>29</v>
      </c>
      <c r="AB1" s="5" t="s">
        <v>70</v>
      </c>
      <c r="AC1" s="5" t="s">
        <v>30</v>
      </c>
      <c r="AD1" s="5" t="s">
        <v>31</v>
      </c>
      <c r="AE1" s="5" t="s">
        <v>54</v>
      </c>
      <c r="AF1" s="5" t="s">
        <v>71</v>
      </c>
      <c r="AG1" s="7" t="s">
        <v>32</v>
      </c>
      <c r="AH1" s="5" t="s">
        <v>33</v>
      </c>
      <c r="AI1" s="5" t="s">
        <v>34</v>
      </c>
      <c r="AJ1" s="5" t="s">
        <v>35</v>
      </c>
      <c r="AK1" s="5" t="s">
        <v>2</v>
      </c>
      <c r="AL1" s="5" t="s">
        <v>37</v>
      </c>
      <c r="AM1" s="5" t="s">
        <v>38</v>
      </c>
      <c r="AN1" s="5" t="s">
        <v>5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36</v>
      </c>
      <c r="AX1" s="9" t="s">
        <v>43</v>
      </c>
      <c r="AY1" s="9" t="s">
        <v>4</v>
      </c>
      <c r="AZ1" s="9" t="s">
        <v>73</v>
      </c>
      <c r="BA1" s="9" t="s">
        <v>44</v>
      </c>
      <c r="BB1" s="9" t="s">
        <v>45</v>
      </c>
      <c r="BC1" s="9" t="s">
        <v>72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53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5" t="s">
        <v>3</v>
      </c>
      <c r="BO1" s="5" t="s">
        <v>64</v>
      </c>
      <c r="BP1" s="5" t="s">
        <v>78</v>
      </c>
      <c r="BQ1" s="5" t="s">
        <v>75</v>
      </c>
      <c r="BR1" s="5" t="s">
        <v>76</v>
      </c>
      <c r="BS1" s="5" t="s">
        <v>77</v>
      </c>
      <c r="BT1" s="5" t="s">
        <v>105</v>
      </c>
      <c r="BU1" s="5" t="s">
        <v>65</v>
      </c>
      <c r="BV1" s="5" t="s">
        <v>106</v>
      </c>
      <c r="BW1" s="5" t="s">
        <v>80</v>
      </c>
      <c r="BX1" s="5" t="s">
        <v>98</v>
      </c>
      <c r="BY1" s="5" t="s">
        <v>82</v>
      </c>
      <c r="BZ1" s="32" t="s">
        <v>83</v>
      </c>
      <c r="CA1" s="32" t="s">
        <v>84</v>
      </c>
    </row>
    <row r="2" spans="1:79" x14ac:dyDescent="0.25">
      <c r="A2" s="11" t="str" cm="1">
        <f t="array" aca="1" ref="A2" ca="1">MID(CELL("filename",A1),FIND("]",CELL("filename",A1))+1,255)&amp;"_"&amp;T2&amp;"m_1"</f>
        <v>PC1_77_44m_1</v>
      </c>
      <c r="B2" s="11" t="str" cm="1">
        <f t="array" aca="1" ref="B2" ca="1">MID(CELL("filename",A1),FIND("]",CELL("filename",A1))+1,255)&amp;"_"&amp;T2&amp;"m_1"</f>
        <v>PC1_77_44m_1</v>
      </c>
      <c r="C2" s="11" t="s">
        <v>50</v>
      </c>
      <c r="D2" s="12" t="s">
        <v>51</v>
      </c>
      <c r="E2" s="11" t="s">
        <v>52</v>
      </c>
      <c r="F2" s="12">
        <v>0</v>
      </c>
      <c r="G2" s="12">
        <v>1</v>
      </c>
      <c r="H2" s="12">
        <v>0</v>
      </c>
      <c r="I2" s="12">
        <v>0</v>
      </c>
      <c r="J2" s="12">
        <v>0</v>
      </c>
      <c r="K2" s="12">
        <v>0.5</v>
      </c>
      <c r="L2" s="12">
        <v>1</v>
      </c>
      <c r="M2" s="12">
        <v>1</v>
      </c>
      <c r="N2" s="12">
        <v>0</v>
      </c>
      <c r="O2" s="12">
        <v>0</v>
      </c>
      <c r="P2" s="12">
        <v>9.5</v>
      </c>
      <c r="Q2" s="19">
        <v>0.09</v>
      </c>
      <c r="R2" s="19">
        <v>44</v>
      </c>
      <c r="S2" s="13">
        <f>T2+32</f>
        <v>76</v>
      </c>
      <c r="T2" s="13">
        <v>44</v>
      </c>
      <c r="U2" s="13">
        <v>1</v>
      </c>
      <c r="V2" s="13">
        <v>33.4</v>
      </c>
      <c r="W2" s="13">
        <v>-100</v>
      </c>
      <c r="X2" s="13">
        <v>0</v>
      </c>
      <c r="Y2" s="13">
        <v>0</v>
      </c>
      <c r="Z2" s="13">
        <f>0.005*0.1*3</f>
        <v>1.5E-3</v>
      </c>
      <c r="AA2" s="13">
        <f>0.11*0.4*2.5</f>
        <v>0.11000000000000001</v>
      </c>
      <c r="AB2" s="13">
        <v>0</v>
      </c>
      <c r="AC2" s="13">
        <v>0</v>
      </c>
      <c r="AD2" s="13">
        <v>0</v>
      </c>
      <c r="AE2" s="14" t="s">
        <v>66</v>
      </c>
      <c r="AF2" s="14" t="s">
        <v>66</v>
      </c>
      <c r="AG2" s="15">
        <v>4</v>
      </c>
      <c r="AH2" s="16">
        <f t="shared" ref="AH2" si="0">ROUND(60.94*BN2/100*1000,-2)</f>
        <v>46900</v>
      </c>
      <c r="AI2" s="16">
        <f t="shared" ref="AI2" si="1">ROUND(52.79*BN2/100*1000,-2)</f>
        <v>40600</v>
      </c>
      <c r="AJ2" s="16">
        <f>ROUND(3*AI2,-2)</f>
        <v>121800</v>
      </c>
      <c r="AK2" s="16">
        <v>0.7</v>
      </c>
      <c r="AL2" s="16">
        <v>1</v>
      </c>
      <c r="AM2" s="18">
        <v>1E-4</v>
      </c>
      <c r="AN2" s="16">
        <f t="shared" ref="AN2" si="2">ROUND((168.52+88.89*BN2/100)*1000,-2)</f>
        <v>237000</v>
      </c>
      <c r="AO2" s="16">
        <f>ROUND(0.0945*BN2+24.651,0)</f>
        <v>32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0.25</v>
      </c>
      <c r="AX2" s="15">
        <v>20</v>
      </c>
      <c r="AY2" s="15">
        <f>ROUND( 0.0102*BN2 + 0.3167,1)</f>
        <v>1.1000000000000001</v>
      </c>
      <c r="AZ2" s="15">
        <f xml:space="preserve"> ROUND(0.1007*BN2 - 2.0895,1)</f>
        <v>5.7</v>
      </c>
      <c r="BA2" s="15" t="s">
        <v>67</v>
      </c>
      <c r="BB2" s="10">
        <v>0</v>
      </c>
      <c r="BC2" s="15">
        <v>2000</v>
      </c>
      <c r="BD2" s="15">
        <v>2000</v>
      </c>
      <c r="BE2" s="15">
        <v>2.4</v>
      </c>
      <c r="BF2" s="15">
        <v>2.6</v>
      </c>
      <c r="BG2" s="15">
        <v>2.5</v>
      </c>
      <c r="BH2" s="15">
        <f>BY2</f>
        <v>30</v>
      </c>
      <c r="BI2" s="15">
        <v>0</v>
      </c>
      <c r="BJ2" s="15">
        <v>0</v>
      </c>
      <c r="BK2" s="15">
        <v>0.6</v>
      </c>
      <c r="BL2" s="15" t="s">
        <v>68</v>
      </c>
      <c r="BM2" s="15">
        <v>0.9</v>
      </c>
      <c r="BN2" s="17">
        <v>77</v>
      </c>
      <c r="BO2" s="17" t="s">
        <v>1</v>
      </c>
      <c r="BP2" s="17" t="s">
        <v>79</v>
      </c>
      <c r="BQ2" s="30">
        <f>AG2</f>
        <v>4</v>
      </c>
      <c r="BR2" s="30">
        <f>BQ2/2</f>
        <v>2</v>
      </c>
      <c r="BS2" s="31">
        <f t="shared" ref="BS2:BS23" si="3">BR2*(AX2-10)</f>
        <v>20</v>
      </c>
      <c r="BT2" s="31">
        <f>BS2*AY2</f>
        <v>22</v>
      </c>
      <c r="BU2" s="17">
        <f>100*(BS2/100)^0.9</f>
        <v>23.492378861760379</v>
      </c>
      <c r="BV2" s="34">
        <v>0</v>
      </c>
      <c r="BW2" s="29">
        <v>0.36</v>
      </c>
      <c r="BX2" s="17">
        <f>BW2*BU2</f>
        <v>8.4572563902337361</v>
      </c>
      <c r="BY2" s="17">
        <v>30</v>
      </c>
      <c r="BZ2">
        <f>AN2*(MIN(BS2,BT2)/100)^AK2</f>
        <v>76819.122683236943</v>
      </c>
      <c r="CA2" s="1">
        <f>BZ2/BY2</f>
        <v>2560.6374227745646</v>
      </c>
    </row>
    <row r="3" spans="1:79" x14ac:dyDescent="0.25">
      <c r="A3" s="11" t="str" cm="1">
        <f t="array" aca="1" ref="A3" ca="1">MID(CELL("filename",A2),FIND("]",CELL("filename",A2))+1,255)&amp;"_"&amp;T3&amp;"m_1"</f>
        <v>PC1_77_36m_1</v>
      </c>
      <c r="B3" s="11" t="str" cm="1">
        <f t="array" aca="1" ref="B3" ca="1">MID(CELL("filename",A2),FIND("]",CELL("filename",A2))+1,255)&amp;"_"&amp;T3&amp;"m_1"</f>
        <v>PC1_77_36m_1</v>
      </c>
      <c r="Q3" s="22"/>
      <c r="R3" s="19">
        <v>36</v>
      </c>
      <c r="S3" s="13">
        <f>T3+32</f>
        <v>68</v>
      </c>
      <c r="T3" s="13">
        <v>36</v>
      </c>
      <c r="AE3" s="14" t="s">
        <v>66</v>
      </c>
      <c r="AF3" s="14" t="s">
        <v>66</v>
      </c>
      <c r="AG3" s="15">
        <v>4</v>
      </c>
      <c r="AH3" s="16">
        <f t="shared" ref="AH3:AH4" si="4">ROUND(60.94*BN3/100*1000,-2)</f>
        <v>46900</v>
      </c>
      <c r="AI3" s="16">
        <f t="shared" ref="AI3:AI4" si="5">ROUND(52.79*BN3/100*1000,-2)</f>
        <v>40600</v>
      </c>
      <c r="AJ3" s="16">
        <f t="shared" ref="AJ3:AJ23" si="6">ROUND(3*AI3,-2)</f>
        <v>121800</v>
      </c>
      <c r="AK3" s="16">
        <v>0.7</v>
      </c>
      <c r="AL3" s="16">
        <v>1</v>
      </c>
      <c r="AM3" s="18">
        <v>1E-4</v>
      </c>
      <c r="AN3" s="16">
        <f t="shared" ref="AN3:AN4" si="7">ROUND((168.52+88.89*BN3/100)*1000,-2)</f>
        <v>237000</v>
      </c>
      <c r="AO3" s="16">
        <f t="shared" ref="AO3:AO4" si="8">ROUND(0.0945*BN3+24.651,0)</f>
        <v>32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0.25</v>
      </c>
      <c r="AX3" s="15">
        <v>20</v>
      </c>
      <c r="AY3" s="15">
        <f t="shared" ref="AY3:AY23" si="9">ROUND( 0.0102*BN3 + 0.3167,1)</f>
        <v>1.1000000000000001</v>
      </c>
      <c r="AZ3" s="15">
        <f t="shared" ref="AZ3:AZ23" si="10" xml:space="preserve"> ROUND(0.1007*BN3 - 2.0895,1)</f>
        <v>5.7</v>
      </c>
      <c r="BA3" s="15" t="s">
        <v>67</v>
      </c>
      <c r="BB3" s="10">
        <v>0</v>
      </c>
      <c r="BC3" s="15">
        <v>2000</v>
      </c>
      <c r="BD3" s="15">
        <v>2000</v>
      </c>
      <c r="BE3" s="15">
        <v>2.4</v>
      </c>
      <c r="BF3" s="15">
        <v>2.6</v>
      </c>
      <c r="BG3" s="15">
        <v>2.5</v>
      </c>
      <c r="BH3" s="15">
        <f t="shared" ref="BH3:BH16" si="11">BY3</f>
        <v>25</v>
      </c>
      <c r="BI3" s="15">
        <v>0</v>
      </c>
      <c r="BJ3" s="15">
        <v>0</v>
      </c>
      <c r="BK3" s="15">
        <v>0.6</v>
      </c>
      <c r="BL3" s="15" t="s">
        <v>68</v>
      </c>
      <c r="BM3" s="15">
        <v>0.9</v>
      </c>
      <c r="BN3" s="17">
        <v>77</v>
      </c>
      <c r="BO3" s="17" t="s">
        <v>1</v>
      </c>
      <c r="BP3" s="17" t="s">
        <v>79</v>
      </c>
      <c r="BQ3" s="17">
        <f t="shared" ref="BQ3:BQ23" si="12">BQ2+AG3</f>
        <v>8</v>
      </c>
      <c r="BR3" s="17">
        <f t="shared" ref="BR3:BR23" si="13">BQ2+AG3/2</f>
        <v>6</v>
      </c>
      <c r="BS3" s="17">
        <f t="shared" si="3"/>
        <v>60</v>
      </c>
      <c r="BT3" s="35">
        <f t="shared" ref="BT3:BT23" si="14">BS3*AY3</f>
        <v>66</v>
      </c>
      <c r="BU3" s="17">
        <f t="shared" ref="BU3:BU16" si="15">100*(BS3/100)^0.9</f>
        <v>63.144586748935524</v>
      </c>
      <c r="BV3" s="34">
        <v>0</v>
      </c>
      <c r="BW3" s="29">
        <v>0.36</v>
      </c>
      <c r="BX3" s="17">
        <f t="shared" ref="BX3:BX16" si="16">BW3*BU3</f>
        <v>22.732051229616786</v>
      </c>
      <c r="BY3" s="17">
        <f t="shared" ref="BY3:BY23" si="17">ROUND(BX3/BM3,0)</f>
        <v>25</v>
      </c>
      <c r="BZ3">
        <f t="shared" ref="BZ3:BZ23" si="18">AN3*(MIN(BS3,BT3)/100)^AK3</f>
        <v>165750.26112821978</v>
      </c>
      <c r="CA3" s="1">
        <f t="shared" ref="CA3:CA23" si="19">BZ3/BY3</f>
        <v>6630.0104451287907</v>
      </c>
    </row>
    <row r="4" spans="1:79" x14ac:dyDescent="0.25">
      <c r="Q4" s="22"/>
      <c r="R4" s="22"/>
      <c r="T4" s="2"/>
      <c r="AE4" s="14" t="s">
        <v>66</v>
      </c>
      <c r="AF4" s="14" t="s">
        <v>66</v>
      </c>
      <c r="AG4" s="15">
        <v>4</v>
      </c>
      <c r="AH4" s="16">
        <f t="shared" si="4"/>
        <v>46900</v>
      </c>
      <c r="AI4" s="16">
        <f t="shared" si="5"/>
        <v>40600</v>
      </c>
      <c r="AJ4" s="16">
        <f t="shared" si="6"/>
        <v>121800</v>
      </c>
      <c r="AK4" s="16">
        <v>0.7</v>
      </c>
      <c r="AL4" s="16">
        <v>1</v>
      </c>
      <c r="AM4" s="18">
        <v>1E-4</v>
      </c>
      <c r="AN4" s="16">
        <f t="shared" si="7"/>
        <v>237000</v>
      </c>
      <c r="AO4" s="16">
        <f t="shared" si="8"/>
        <v>32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0.25</v>
      </c>
      <c r="AX4" s="15">
        <v>20</v>
      </c>
      <c r="AY4" s="15">
        <f t="shared" si="9"/>
        <v>1.1000000000000001</v>
      </c>
      <c r="AZ4" s="15">
        <f t="shared" si="10"/>
        <v>5.7</v>
      </c>
      <c r="BA4" s="15" t="s">
        <v>67</v>
      </c>
      <c r="BB4" s="10">
        <v>0</v>
      </c>
      <c r="BC4" s="15">
        <v>2000</v>
      </c>
      <c r="BD4" s="15">
        <v>2000</v>
      </c>
      <c r="BE4" s="15">
        <v>2.4</v>
      </c>
      <c r="BF4" s="15">
        <v>2.6</v>
      </c>
      <c r="BG4" s="15">
        <v>2.5</v>
      </c>
      <c r="BH4" s="15">
        <f t="shared" si="11"/>
        <v>40</v>
      </c>
      <c r="BI4" s="15">
        <v>0</v>
      </c>
      <c r="BJ4" s="15">
        <v>0</v>
      </c>
      <c r="BK4" s="15">
        <v>0.6</v>
      </c>
      <c r="BL4" s="15" t="s">
        <v>68</v>
      </c>
      <c r="BM4" s="15">
        <v>0.9</v>
      </c>
      <c r="BN4" s="17">
        <v>77</v>
      </c>
      <c r="BO4" s="17" t="s">
        <v>1</v>
      </c>
      <c r="BP4" s="17" t="s">
        <v>79</v>
      </c>
      <c r="BQ4" s="17">
        <f t="shared" si="12"/>
        <v>12</v>
      </c>
      <c r="BR4" s="17">
        <f t="shared" si="13"/>
        <v>10</v>
      </c>
      <c r="BS4" s="17">
        <f t="shared" si="3"/>
        <v>100</v>
      </c>
      <c r="BT4" s="35">
        <f t="shared" si="14"/>
        <v>110.00000000000001</v>
      </c>
      <c r="BU4" s="17">
        <f t="shared" si="15"/>
        <v>100</v>
      </c>
      <c r="BV4" s="34">
        <v>0</v>
      </c>
      <c r="BW4" s="29">
        <v>0.36</v>
      </c>
      <c r="BX4" s="17">
        <f t="shared" si="16"/>
        <v>36</v>
      </c>
      <c r="BY4" s="17">
        <f t="shared" si="17"/>
        <v>40</v>
      </c>
      <c r="BZ4">
        <f t="shared" si="18"/>
        <v>237000</v>
      </c>
      <c r="CA4" s="1">
        <f t="shared" si="19"/>
        <v>5925</v>
      </c>
    </row>
    <row r="5" spans="1:79" x14ac:dyDescent="0.25">
      <c r="Q5" s="22"/>
      <c r="R5" s="22"/>
      <c r="T5" s="2"/>
      <c r="AE5" s="14" t="s">
        <v>66</v>
      </c>
      <c r="AF5" s="14" t="s">
        <v>66</v>
      </c>
      <c r="AG5" s="15">
        <v>4</v>
      </c>
      <c r="AH5" s="16">
        <f t="shared" ref="AH5:AH8" si="20">ROUND(60.94*BN5/100*1000,-2)</f>
        <v>46900</v>
      </c>
      <c r="AI5" s="16">
        <f t="shared" ref="AI5:AI8" si="21">ROUND(52.79*BN5/100*1000,-2)</f>
        <v>40600</v>
      </c>
      <c r="AJ5" s="16">
        <f t="shared" si="6"/>
        <v>121800</v>
      </c>
      <c r="AK5" s="16">
        <v>0.7</v>
      </c>
      <c r="AL5" s="16">
        <v>1</v>
      </c>
      <c r="AM5" s="18">
        <v>1E-4</v>
      </c>
      <c r="AN5" s="16">
        <f t="shared" ref="AN5:AN8" si="22">ROUND((168.52+88.89*BN5/100)*1000,-2)</f>
        <v>237000</v>
      </c>
      <c r="AO5" s="16">
        <f t="shared" ref="AO5:AO8" si="23">ROUND(0.0945*BN5+24.651,0)</f>
        <v>32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0.25</v>
      </c>
      <c r="AX5" s="15">
        <v>20</v>
      </c>
      <c r="AY5" s="15">
        <f t="shared" si="9"/>
        <v>1.1000000000000001</v>
      </c>
      <c r="AZ5" s="15">
        <f t="shared" si="10"/>
        <v>5.7</v>
      </c>
      <c r="BA5" s="15" t="s">
        <v>67</v>
      </c>
      <c r="BB5" s="10">
        <v>0</v>
      </c>
      <c r="BC5" s="15">
        <v>2000</v>
      </c>
      <c r="BD5" s="15">
        <v>2000</v>
      </c>
      <c r="BE5" s="15">
        <v>2.4</v>
      </c>
      <c r="BF5" s="15">
        <v>2.6</v>
      </c>
      <c r="BG5" s="15">
        <v>2.5</v>
      </c>
      <c r="BH5" s="15">
        <f t="shared" si="11"/>
        <v>54</v>
      </c>
      <c r="BI5" s="15">
        <v>0</v>
      </c>
      <c r="BJ5" s="15">
        <v>0</v>
      </c>
      <c r="BK5" s="15">
        <v>0.6</v>
      </c>
      <c r="BL5" s="15" t="s">
        <v>68</v>
      </c>
      <c r="BM5" s="15">
        <v>0.9</v>
      </c>
      <c r="BN5" s="17">
        <v>77</v>
      </c>
      <c r="BO5" s="17" t="s">
        <v>1</v>
      </c>
      <c r="BP5" s="17" t="s">
        <v>79</v>
      </c>
      <c r="BQ5" s="17">
        <f t="shared" si="12"/>
        <v>16</v>
      </c>
      <c r="BR5" s="17">
        <f t="shared" si="13"/>
        <v>14</v>
      </c>
      <c r="BS5" s="17">
        <f t="shared" si="3"/>
        <v>140</v>
      </c>
      <c r="BT5" s="35">
        <f t="shared" si="14"/>
        <v>154</v>
      </c>
      <c r="BU5" s="17">
        <f t="shared" si="15"/>
        <v>135.36775676840483</v>
      </c>
      <c r="BV5" s="34">
        <v>0</v>
      </c>
      <c r="BW5" s="29">
        <v>0.36</v>
      </c>
      <c r="BX5" s="17">
        <f t="shared" si="16"/>
        <v>48.732392436625737</v>
      </c>
      <c r="BY5" s="17">
        <f t="shared" si="17"/>
        <v>54</v>
      </c>
      <c r="BZ5">
        <f t="shared" si="18"/>
        <v>299942.47515001945</v>
      </c>
      <c r="CA5" s="1">
        <f t="shared" si="19"/>
        <v>5554.4902805559159</v>
      </c>
    </row>
    <row r="6" spans="1:79" x14ac:dyDescent="0.25">
      <c r="L6" s="3"/>
      <c r="M6" s="3"/>
      <c r="N6" s="3"/>
      <c r="O6" s="3"/>
      <c r="P6" s="3"/>
      <c r="Q6" s="22"/>
      <c r="R6" s="22"/>
      <c r="S6" s="2"/>
      <c r="T6" s="2"/>
      <c r="W6" s="2"/>
      <c r="AE6" s="14" t="s">
        <v>66</v>
      </c>
      <c r="AF6" s="14" t="s">
        <v>66</v>
      </c>
      <c r="AG6" s="15">
        <v>4</v>
      </c>
      <c r="AH6" s="16">
        <f t="shared" si="20"/>
        <v>46900</v>
      </c>
      <c r="AI6" s="16">
        <f t="shared" si="21"/>
        <v>40600</v>
      </c>
      <c r="AJ6" s="16">
        <f t="shared" si="6"/>
        <v>121800</v>
      </c>
      <c r="AK6" s="16">
        <v>0.7</v>
      </c>
      <c r="AL6" s="16">
        <v>1</v>
      </c>
      <c r="AM6" s="18">
        <v>1E-4</v>
      </c>
      <c r="AN6" s="16">
        <f t="shared" si="22"/>
        <v>237000</v>
      </c>
      <c r="AO6" s="16">
        <f t="shared" si="23"/>
        <v>32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0.25</v>
      </c>
      <c r="AX6" s="15">
        <v>20</v>
      </c>
      <c r="AY6" s="15">
        <f t="shared" si="9"/>
        <v>1.1000000000000001</v>
      </c>
      <c r="AZ6" s="15">
        <f t="shared" si="10"/>
        <v>5.7</v>
      </c>
      <c r="BA6" s="15" t="s">
        <v>67</v>
      </c>
      <c r="BB6" s="10">
        <v>0</v>
      </c>
      <c r="BC6" s="15">
        <v>2000</v>
      </c>
      <c r="BD6" s="15">
        <v>2000</v>
      </c>
      <c r="BE6" s="15">
        <v>2.4</v>
      </c>
      <c r="BF6" s="15">
        <v>2.6</v>
      </c>
      <c r="BG6" s="15">
        <v>2.5</v>
      </c>
      <c r="BH6" s="15">
        <f t="shared" si="11"/>
        <v>68</v>
      </c>
      <c r="BI6" s="15">
        <v>0</v>
      </c>
      <c r="BJ6" s="15">
        <v>0</v>
      </c>
      <c r="BK6" s="15">
        <v>0.6</v>
      </c>
      <c r="BL6" s="15" t="s">
        <v>68</v>
      </c>
      <c r="BM6" s="15">
        <v>0.9</v>
      </c>
      <c r="BN6" s="17">
        <v>77</v>
      </c>
      <c r="BO6" s="17" t="s">
        <v>1</v>
      </c>
      <c r="BP6" s="17" t="s">
        <v>79</v>
      </c>
      <c r="BQ6" s="17">
        <f t="shared" si="12"/>
        <v>20</v>
      </c>
      <c r="BR6" s="17">
        <f t="shared" si="13"/>
        <v>18</v>
      </c>
      <c r="BS6" s="17">
        <f t="shared" si="3"/>
        <v>180</v>
      </c>
      <c r="BT6" s="35">
        <f t="shared" si="14"/>
        <v>198.00000000000003</v>
      </c>
      <c r="BU6" s="17">
        <f t="shared" si="15"/>
        <v>169.72478007257303</v>
      </c>
      <c r="BV6" s="34">
        <v>0</v>
      </c>
      <c r="BW6" s="29">
        <v>0.36</v>
      </c>
      <c r="BX6" s="17">
        <f t="shared" si="16"/>
        <v>61.100920826126284</v>
      </c>
      <c r="BY6" s="17">
        <f t="shared" si="17"/>
        <v>68</v>
      </c>
      <c r="BZ6">
        <f t="shared" si="18"/>
        <v>357634.24658412673</v>
      </c>
      <c r="CA6" s="1">
        <f t="shared" si="19"/>
        <v>5259.3271556489226</v>
      </c>
    </row>
    <row r="7" spans="1:79" x14ac:dyDescent="0.25">
      <c r="L7" s="3"/>
      <c r="M7" s="3"/>
      <c r="N7" s="3"/>
      <c r="O7" s="3"/>
      <c r="P7" s="3"/>
      <c r="Q7" s="22"/>
      <c r="R7" s="22"/>
      <c r="S7" s="2"/>
      <c r="T7" s="2"/>
      <c r="W7" s="2"/>
      <c r="AE7" s="14" t="s">
        <v>66</v>
      </c>
      <c r="AF7" s="14" t="s">
        <v>66</v>
      </c>
      <c r="AG7" s="15">
        <v>4</v>
      </c>
      <c r="AH7" s="16">
        <f t="shared" si="20"/>
        <v>46900</v>
      </c>
      <c r="AI7" s="16">
        <f t="shared" si="21"/>
        <v>40600</v>
      </c>
      <c r="AJ7" s="16">
        <f t="shared" si="6"/>
        <v>121800</v>
      </c>
      <c r="AK7" s="16">
        <v>0.7</v>
      </c>
      <c r="AL7" s="16">
        <v>1</v>
      </c>
      <c r="AM7" s="18">
        <v>1E-4</v>
      </c>
      <c r="AN7" s="16">
        <f t="shared" si="22"/>
        <v>237000</v>
      </c>
      <c r="AO7" s="16">
        <f t="shared" si="23"/>
        <v>32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0.25</v>
      </c>
      <c r="AX7" s="15">
        <v>20</v>
      </c>
      <c r="AY7" s="15">
        <f t="shared" si="9"/>
        <v>1.1000000000000001</v>
      </c>
      <c r="AZ7" s="15">
        <f t="shared" si="10"/>
        <v>5.7</v>
      </c>
      <c r="BA7" s="15" t="s">
        <v>67</v>
      </c>
      <c r="BB7" s="10">
        <v>0</v>
      </c>
      <c r="BC7" s="15">
        <v>2000</v>
      </c>
      <c r="BD7" s="15">
        <v>2000</v>
      </c>
      <c r="BE7" s="15">
        <v>2.4</v>
      </c>
      <c r="BF7" s="15">
        <v>2.6</v>
      </c>
      <c r="BG7" s="15">
        <v>2.5</v>
      </c>
      <c r="BH7" s="15">
        <f t="shared" si="11"/>
        <v>81</v>
      </c>
      <c r="BI7" s="15">
        <v>0</v>
      </c>
      <c r="BJ7" s="15">
        <v>0</v>
      </c>
      <c r="BK7" s="15">
        <v>0.6</v>
      </c>
      <c r="BL7" s="15" t="s">
        <v>68</v>
      </c>
      <c r="BM7" s="15">
        <v>0.9</v>
      </c>
      <c r="BN7" s="17">
        <v>77</v>
      </c>
      <c r="BO7" s="17" t="s">
        <v>1</v>
      </c>
      <c r="BP7" s="17" t="s">
        <v>79</v>
      </c>
      <c r="BQ7" s="17">
        <f t="shared" si="12"/>
        <v>24</v>
      </c>
      <c r="BR7" s="17">
        <f t="shared" si="13"/>
        <v>22</v>
      </c>
      <c r="BS7" s="17">
        <f t="shared" si="3"/>
        <v>220</v>
      </c>
      <c r="BT7" s="35">
        <f t="shared" si="14"/>
        <v>242.00000000000003</v>
      </c>
      <c r="BU7" s="17">
        <f t="shared" si="15"/>
        <v>203.32014593038656</v>
      </c>
      <c r="BV7" s="34">
        <v>0</v>
      </c>
      <c r="BW7" s="29">
        <v>0.36</v>
      </c>
      <c r="BX7" s="17">
        <f t="shared" si="16"/>
        <v>73.195252534939158</v>
      </c>
      <c r="BY7" s="17">
        <f t="shared" si="17"/>
        <v>81</v>
      </c>
      <c r="BZ7">
        <f t="shared" si="18"/>
        <v>411570.48498776276</v>
      </c>
      <c r="CA7" s="1">
        <f t="shared" si="19"/>
        <v>5081.1170986143552</v>
      </c>
    </row>
    <row r="8" spans="1:79" x14ac:dyDescent="0.25">
      <c r="L8" s="3"/>
      <c r="M8" s="3"/>
      <c r="N8" s="3"/>
      <c r="O8" s="3"/>
      <c r="P8" s="3"/>
      <c r="Q8" s="22"/>
      <c r="R8" s="22"/>
      <c r="S8" s="2"/>
      <c r="T8" s="2"/>
      <c r="W8" s="2"/>
      <c r="AE8" s="14" t="s">
        <v>66</v>
      </c>
      <c r="AF8" s="14" t="s">
        <v>66</v>
      </c>
      <c r="AG8" s="15">
        <v>4</v>
      </c>
      <c r="AH8" s="16">
        <f t="shared" si="20"/>
        <v>46900</v>
      </c>
      <c r="AI8" s="16">
        <f t="shared" si="21"/>
        <v>40600</v>
      </c>
      <c r="AJ8" s="16">
        <f t="shared" si="6"/>
        <v>121800</v>
      </c>
      <c r="AK8" s="16">
        <v>0.7</v>
      </c>
      <c r="AL8" s="16">
        <v>1</v>
      </c>
      <c r="AM8" s="18">
        <v>1E-4</v>
      </c>
      <c r="AN8" s="16">
        <f t="shared" si="22"/>
        <v>237000</v>
      </c>
      <c r="AO8" s="16">
        <f t="shared" si="23"/>
        <v>32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0.25</v>
      </c>
      <c r="AX8" s="15">
        <v>20</v>
      </c>
      <c r="AY8" s="15">
        <f t="shared" si="9"/>
        <v>1.1000000000000001</v>
      </c>
      <c r="AZ8" s="15">
        <f t="shared" si="10"/>
        <v>5.7</v>
      </c>
      <c r="BA8" s="15" t="s">
        <v>67</v>
      </c>
      <c r="BB8" s="10">
        <v>0</v>
      </c>
      <c r="BC8" s="15">
        <v>2000</v>
      </c>
      <c r="BD8" s="15">
        <v>2000</v>
      </c>
      <c r="BE8" s="15">
        <v>2.4</v>
      </c>
      <c r="BF8" s="15">
        <v>2.6</v>
      </c>
      <c r="BG8" s="15">
        <v>2.5</v>
      </c>
      <c r="BH8" s="15">
        <f t="shared" si="11"/>
        <v>95</v>
      </c>
      <c r="BI8" s="15">
        <v>0</v>
      </c>
      <c r="BJ8" s="15">
        <v>0</v>
      </c>
      <c r="BK8" s="15">
        <v>0.6</v>
      </c>
      <c r="BL8" s="15" t="s">
        <v>68</v>
      </c>
      <c r="BM8" s="15">
        <v>0.9</v>
      </c>
      <c r="BN8" s="17">
        <v>77</v>
      </c>
      <c r="BO8" s="17" t="s">
        <v>1</v>
      </c>
      <c r="BP8" s="17" t="s">
        <v>79</v>
      </c>
      <c r="BQ8" s="17">
        <f t="shared" si="12"/>
        <v>28</v>
      </c>
      <c r="BR8" s="17">
        <f t="shared" si="13"/>
        <v>26</v>
      </c>
      <c r="BS8" s="17">
        <f t="shared" si="3"/>
        <v>260</v>
      </c>
      <c r="BT8" s="35">
        <f t="shared" si="14"/>
        <v>286</v>
      </c>
      <c r="BU8" s="17">
        <f t="shared" si="15"/>
        <v>236.30668793283914</v>
      </c>
      <c r="BV8" s="34">
        <v>0</v>
      </c>
      <c r="BW8" s="29">
        <v>0.36</v>
      </c>
      <c r="BX8" s="17">
        <f t="shared" si="16"/>
        <v>85.070407655822081</v>
      </c>
      <c r="BY8" s="17">
        <f t="shared" si="17"/>
        <v>95</v>
      </c>
      <c r="BZ8">
        <f t="shared" si="18"/>
        <v>462625.63007163024</v>
      </c>
      <c r="CA8" s="1">
        <f t="shared" si="19"/>
        <v>4869.7434744382126</v>
      </c>
    </row>
    <row r="9" spans="1:79" x14ac:dyDescent="0.25">
      <c r="L9" s="3"/>
      <c r="M9" s="3"/>
      <c r="N9" s="3"/>
      <c r="O9" s="3"/>
      <c r="P9" s="3"/>
      <c r="Q9" s="22"/>
      <c r="R9" s="22"/>
      <c r="S9" s="2"/>
      <c r="T9" s="2"/>
      <c r="W9" s="2"/>
      <c r="AE9" s="14" t="s">
        <v>66</v>
      </c>
      <c r="AF9" s="14" t="s">
        <v>66</v>
      </c>
      <c r="AG9" s="15">
        <v>4</v>
      </c>
      <c r="AH9" s="16">
        <f t="shared" ref="AH9:AH16" si="24">ROUND(60.94*BN9/100*1000,-2)</f>
        <v>46900</v>
      </c>
      <c r="AI9" s="16">
        <f t="shared" ref="AI9:AI16" si="25">ROUND(52.79*BN9/100*1000,-2)</f>
        <v>40600</v>
      </c>
      <c r="AJ9" s="16">
        <f t="shared" si="6"/>
        <v>121800</v>
      </c>
      <c r="AK9" s="16">
        <v>0.7</v>
      </c>
      <c r="AL9" s="16">
        <v>1</v>
      </c>
      <c r="AM9" s="18">
        <v>1E-4</v>
      </c>
      <c r="AN9" s="16">
        <f t="shared" ref="AN9:AN16" si="26">ROUND((168.52+88.89*BN9/100)*1000,-2)</f>
        <v>237000</v>
      </c>
      <c r="AO9" s="16">
        <f t="shared" ref="AO9:AO16" si="27">ROUND(0.0945*BN9+24.651,0)</f>
        <v>32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0.25</v>
      </c>
      <c r="AX9" s="15">
        <v>20</v>
      </c>
      <c r="AY9" s="15">
        <f t="shared" si="9"/>
        <v>1.1000000000000001</v>
      </c>
      <c r="AZ9" s="15">
        <f t="shared" si="10"/>
        <v>5.7</v>
      </c>
      <c r="BA9" s="15" t="s">
        <v>67</v>
      </c>
      <c r="BB9" s="10">
        <v>0</v>
      </c>
      <c r="BC9" s="15">
        <v>2000</v>
      </c>
      <c r="BD9" s="15">
        <v>2000</v>
      </c>
      <c r="BE9" s="15">
        <v>2.4</v>
      </c>
      <c r="BF9" s="15">
        <v>2.6</v>
      </c>
      <c r="BG9" s="15">
        <v>2.5</v>
      </c>
      <c r="BH9" s="15">
        <f t="shared" si="11"/>
        <v>108</v>
      </c>
      <c r="BI9" s="15">
        <v>0</v>
      </c>
      <c r="BJ9" s="15">
        <v>0</v>
      </c>
      <c r="BK9" s="15">
        <v>0.6</v>
      </c>
      <c r="BL9" s="15" t="s">
        <v>68</v>
      </c>
      <c r="BM9" s="15">
        <v>0.9</v>
      </c>
      <c r="BN9" s="17">
        <v>77</v>
      </c>
      <c r="BO9" s="17" t="s">
        <v>1</v>
      </c>
      <c r="BP9" s="17" t="s">
        <v>79</v>
      </c>
      <c r="BQ9" s="17">
        <f t="shared" si="12"/>
        <v>32</v>
      </c>
      <c r="BR9" s="17">
        <f t="shared" si="13"/>
        <v>30</v>
      </c>
      <c r="BS9" s="17">
        <f t="shared" si="3"/>
        <v>300</v>
      </c>
      <c r="BT9" s="35">
        <f t="shared" si="14"/>
        <v>330</v>
      </c>
      <c r="BU9" s="17">
        <f t="shared" si="15"/>
        <v>268.78753795222872</v>
      </c>
      <c r="BV9" s="34">
        <v>0</v>
      </c>
      <c r="BW9" s="29">
        <v>0.36</v>
      </c>
      <c r="BX9" s="17">
        <f t="shared" si="16"/>
        <v>96.763513662802339</v>
      </c>
      <c r="BY9" s="17">
        <f t="shared" si="17"/>
        <v>108</v>
      </c>
      <c r="BZ9">
        <f t="shared" si="18"/>
        <v>511367.61935397855</v>
      </c>
      <c r="CA9" s="1">
        <f t="shared" si="19"/>
        <v>4734.8853643886905</v>
      </c>
    </row>
    <row r="10" spans="1:79" x14ac:dyDescent="0.25">
      <c r="L10" s="3"/>
      <c r="M10" s="3"/>
      <c r="N10" s="3"/>
      <c r="O10" s="3"/>
      <c r="P10" s="3"/>
      <c r="Q10" s="24"/>
      <c r="R10" s="24"/>
      <c r="S10" s="2"/>
      <c r="T10" s="2"/>
      <c r="W10" s="2"/>
      <c r="AE10" s="14" t="s">
        <v>66</v>
      </c>
      <c r="AF10" s="14" t="s">
        <v>66</v>
      </c>
      <c r="AG10" s="15">
        <v>4</v>
      </c>
      <c r="AH10" s="16">
        <f t="shared" si="24"/>
        <v>46900</v>
      </c>
      <c r="AI10" s="16">
        <f t="shared" si="25"/>
        <v>40600</v>
      </c>
      <c r="AJ10" s="16">
        <f t="shared" si="6"/>
        <v>121800</v>
      </c>
      <c r="AK10" s="16">
        <v>0.7</v>
      </c>
      <c r="AL10" s="16">
        <v>1</v>
      </c>
      <c r="AM10" s="18">
        <v>1E-4</v>
      </c>
      <c r="AN10" s="16">
        <f t="shared" si="26"/>
        <v>237000</v>
      </c>
      <c r="AO10" s="16">
        <f t="shared" si="27"/>
        <v>32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0.25</v>
      </c>
      <c r="AX10" s="15">
        <v>20</v>
      </c>
      <c r="AY10" s="15">
        <f t="shared" si="9"/>
        <v>1.1000000000000001</v>
      </c>
      <c r="AZ10" s="15">
        <f t="shared" si="10"/>
        <v>5.7</v>
      </c>
      <c r="BA10" s="15" t="s">
        <v>67</v>
      </c>
      <c r="BB10" s="10">
        <v>0</v>
      </c>
      <c r="BC10" s="15">
        <v>2000</v>
      </c>
      <c r="BD10" s="15">
        <v>2000</v>
      </c>
      <c r="BE10" s="15">
        <v>2.4</v>
      </c>
      <c r="BF10" s="15">
        <v>2.6</v>
      </c>
      <c r="BG10" s="15">
        <v>2.5</v>
      </c>
      <c r="BH10" s="15">
        <f t="shared" si="11"/>
        <v>120</v>
      </c>
      <c r="BI10" s="15">
        <v>0</v>
      </c>
      <c r="BJ10" s="15">
        <v>0</v>
      </c>
      <c r="BK10" s="15">
        <v>0.6</v>
      </c>
      <c r="BL10" s="15" t="s">
        <v>68</v>
      </c>
      <c r="BM10" s="15">
        <v>0.9</v>
      </c>
      <c r="BN10" s="17">
        <v>77</v>
      </c>
      <c r="BO10" s="17" t="s">
        <v>1</v>
      </c>
      <c r="BP10" s="17" t="s">
        <v>79</v>
      </c>
      <c r="BQ10" s="17">
        <f t="shared" si="12"/>
        <v>36</v>
      </c>
      <c r="BR10" s="17">
        <f t="shared" si="13"/>
        <v>34</v>
      </c>
      <c r="BS10" s="17">
        <f t="shared" si="3"/>
        <v>340</v>
      </c>
      <c r="BT10" s="35">
        <f t="shared" si="14"/>
        <v>374.00000000000006</v>
      </c>
      <c r="BU10" s="17">
        <f t="shared" si="15"/>
        <v>300.83684495397364</v>
      </c>
      <c r="BV10" s="34">
        <v>0</v>
      </c>
      <c r="BW10" s="29">
        <v>0.36</v>
      </c>
      <c r="BX10" s="17">
        <f t="shared" si="16"/>
        <v>108.3012641834305</v>
      </c>
      <c r="BY10" s="17">
        <f t="shared" si="17"/>
        <v>120</v>
      </c>
      <c r="BZ10">
        <f t="shared" si="18"/>
        <v>558191.97435209132</v>
      </c>
      <c r="CA10" s="1">
        <f t="shared" si="19"/>
        <v>4651.5997862674276</v>
      </c>
    </row>
    <row r="11" spans="1:79" x14ac:dyDescent="0.25">
      <c r="L11" s="3"/>
      <c r="M11" s="3"/>
      <c r="N11" s="3"/>
      <c r="O11" s="3"/>
      <c r="P11" s="3"/>
      <c r="Q11" s="24"/>
      <c r="R11" s="24"/>
      <c r="S11" s="2"/>
      <c r="T11" s="2"/>
      <c r="U11" s="2"/>
      <c r="V11" s="2"/>
      <c r="W11" s="2"/>
      <c r="AE11" s="14" t="s">
        <v>66</v>
      </c>
      <c r="AF11" s="14" t="s">
        <v>66</v>
      </c>
      <c r="AG11" s="15">
        <v>4</v>
      </c>
      <c r="AH11" s="16">
        <f t="shared" si="24"/>
        <v>46900</v>
      </c>
      <c r="AI11" s="16">
        <f t="shared" si="25"/>
        <v>40600</v>
      </c>
      <c r="AJ11" s="16">
        <f t="shared" si="6"/>
        <v>121800</v>
      </c>
      <c r="AK11" s="16">
        <v>0.7</v>
      </c>
      <c r="AL11" s="16">
        <v>1</v>
      </c>
      <c r="AM11" s="18">
        <v>1E-4</v>
      </c>
      <c r="AN11" s="16">
        <f t="shared" si="26"/>
        <v>237000</v>
      </c>
      <c r="AO11" s="16">
        <f t="shared" si="27"/>
        <v>32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0.25</v>
      </c>
      <c r="AX11" s="15">
        <v>20</v>
      </c>
      <c r="AY11" s="15">
        <f t="shared" si="9"/>
        <v>1.1000000000000001</v>
      </c>
      <c r="AZ11" s="15">
        <f t="shared" si="10"/>
        <v>5.7</v>
      </c>
      <c r="BA11" s="15" t="s">
        <v>67</v>
      </c>
      <c r="BB11" s="10">
        <v>0</v>
      </c>
      <c r="BC11" s="15">
        <v>2000</v>
      </c>
      <c r="BD11" s="15">
        <v>2000</v>
      </c>
      <c r="BE11" s="15">
        <v>2.4</v>
      </c>
      <c r="BF11" s="15">
        <v>2.6</v>
      </c>
      <c r="BG11" s="15">
        <v>2.5</v>
      </c>
      <c r="BH11" s="15">
        <f t="shared" si="11"/>
        <v>133</v>
      </c>
      <c r="BI11" s="15">
        <v>0</v>
      </c>
      <c r="BJ11" s="15">
        <v>0</v>
      </c>
      <c r="BK11" s="15">
        <v>0.6</v>
      </c>
      <c r="BL11" s="15" t="s">
        <v>68</v>
      </c>
      <c r="BM11" s="15">
        <v>0.9</v>
      </c>
      <c r="BN11" s="17">
        <v>77</v>
      </c>
      <c r="BO11" s="17" t="s">
        <v>1</v>
      </c>
      <c r="BP11" s="17" t="s">
        <v>79</v>
      </c>
      <c r="BQ11" s="17">
        <f t="shared" si="12"/>
        <v>40</v>
      </c>
      <c r="BR11" s="17">
        <f t="shared" si="13"/>
        <v>38</v>
      </c>
      <c r="BS11" s="17">
        <f t="shared" si="3"/>
        <v>380</v>
      </c>
      <c r="BT11" s="35">
        <f t="shared" si="14"/>
        <v>418.00000000000006</v>
      </c>
      <c r="BU11" s="17">
        <f t="shared" si="15"/>
        <v>332.5104027415324</v>
      </c>
      <c r="BV11" s="34">
        <v>0</v>
      </c>
      <c r="BW11" s="29">
        <v>0.36</v>
      </c>
      <c r="BX11" s="17">
        <f t="shared" si="16"/>
        <v>119.70374498695166</v>
      </c>
      <c r="BY11" s="17">
        <f t="shared" si="17"/>
        <v>133</v>
      </c>
      <c r="BZ11">
        <f t="shared" si="18"/>
        <v>603388.2706955052</v>
      </c>
      <c r="CA11" s="1">
        <f t="shared" si="19"/>
        <v>4536.7539150037983</v>
      </c>
    </row>
    <row r="12" spans="1:79" x14ac:dyDescent="0.25">
      <c r="L12" s="3"/>
      <c r="M12" s="3"/>
      <c r="N12" s="3"/>
      <c r="O12" s="3"/>
      <c r="P12" s="3"/>
      <c r="Q12" s="24"/>
      <c r="R12" s="24"/>
      <c r="S12" s="2"/>
      <c r="W12" s="2"/>
      <c r="AE12" s="14" t="s">
        <v>66</v>
      </c>
      <c r="AF12" s="14" t="s">
        <v>66</v>
      </c>
      <c r="AG12" s="15">
        <v>4</v>
      </c>
      <c r="AH12" s="16">
        <f t="shared" si="24"/>
        <v>46900</v>
      </c>
      <c r="AI12" s="16">
        <f t="shared" si="25"/>
        <v>40600</v>
      </c>
      <c r="AJ12" s="16">
        <f t="shared" si="6"/>
        <v>121800</v>
      </c>
      <c r="AK12" s="16">
        <v>0.7</v>
      </c>
      <c r="AL12" s="16">
        <v>1</v>
      </c>
      <c r="AM12" s="18">
        <v>1E-4</v>
      </c>
      <c r="AN12" s="16">
        <f t="shared" si="26"/>
        <v>237000</v>
      </c>
      <c r="AO12" s="16">
        <f t="shared" si="27"/>
        <v>32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0.25</v>
      </c>
      <c r="AX12" s="15">
        <v>20</v>
      </c>
      <c r="AY12" s="15">
        <f t="shared" si="9"/>
        <v>1.1000000000000001</v>
      </c>
      <c r="AZ12" s="15">
        <f t="shared" si="10"/>
        <v>5.7</v>
      </c>
      <c r="BA12" s="15" t="s">
        <v>67</v>
      </c>
      <c r="BB12" s="10">
        <v>0</v>
      </c>
      <c r="BC12" s="15">
        <v>2000</v>
      </c>
      <c r="BD12" s="15">
        <v>2000</v>
      </c>
      <c r="BE12" s="15">
        <v>2.4</v>
      </c>
      <c r="BF12" s="15">
        <v>2.6</v>
      </c>
      <c r="BG12" s="15">
        <v>2.5</v>
      </c>
      <c r="BH12" s="15">
        <f t="shared" si="11"/>
        <v>146</v>
      </c>
      <c r="BI12" s="15">
        <v>0</v>
      </c>
      <c r="BJ12" s="15">
        <v>0</v>
      </c>
      <c r="BK12" s="15">
        <v>0.6</v>
      </c>
      <c r="BL12" s="15" t="s">
        <v>68</v>
      </c>
      <c r="BM12" s="15">
        <v>0.9</v>
      </c>
      <c r="BN12" s="17">
        <v>77</v>
      </c>
      <c r="BO12" s="17" t="s">
        <v>1</v>
      </c>
      <c r="BP12" s="17" t="s">
        <v>79</v>
      </c>
      <c r="BQ12" s="17">
        <f t="shared" si="12"/>
        <v>44</v>
      </c>
      <c r="BR12" s="17">
        <f t="shared" si="13"/>
        <v>42</v>
      </c>
      <c r="BS12" s="17">
        <f t="shared" si="3"/>
        <v>420</v>
      </c>
      <c r="BT12" s="35">
        <f t="shared" si="14"/>
        <v>462.00000000000006</v>
      </c>
      <c r="BU12" s="17">
        <f t="shared" si="15"/>
        <v>363.85166059895676</v>
      </c>
      <c r="BV12" s="34">
        <v>0</v>
      </c>
      <c r="BW12" s="29">
        <v>0.36</v>
      </c>
      <c r="BX12" s="17">
        <f t="shared" si="16"/>
        <v>130.98659781562444</v>
      </c>
      <c r="BY12" s="17">
        <f t="shared" si="17"/>
        <v>146</v>
      </c>
      <c r="BZ12">
        <f t="shared" si="18"/>
        <v>647176.66439073975</v>
      </c>
      <c r="CA12" s="1">
        <f t="shared" si="19"/>
        <v>4432.7168793886285</v>
      </c>
    </row>
    <row r="13" spans="1:79" x14ac:dyDescent="0.25">
      <c r="L13" s="3"/>
      <c r="M13" s="3"/>
      <c r="N13" s="3"/>
      <c r="O13" s="3"/>
      <c r="P13" s="3"/>
      <c r="Q13" s="24"/>
      <c r="R13" s="24"/>
      <c r="S13" s="2"/>
      <c r="T13" s="2"/>
      <c r="AE13" s="14" t="s">
        <v>66</v>
      </c>
      <c r="AF13" s="14" t="s">
        <v>66</v>
      </c>
      <c r="AG13" s="15">
        <v>4</v>
      </c>
      <c r="AH13" s="16">
        <f t="shared" si="24"/>
        <v>46900</v>
      </c>
      <c r="AI13" s="16">
        <f t="shared" si="25"/>
        <v>40600</v>
      </c>
      <c r="AJ13" s="16">
        <f t="shared" si="6"/>
        <v>121800</v>
      </c>
      <c r="AK13" s="16">
        <v>0.7</v>
      </c>
      <c r="AL13" s="16">
        <v>1</v>
      </c>
      <c r="AM13" s="18">
        <v>1E-4</v>
      </c>
      <c r="AN13" s="16">
        <f t="shared" si="26"/>
        <v>237000</v>
      </c>
      <c r="AO13" s="16">
        <f t="shared" si="27"/>
        <v>32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0.25</v>
      </c>
      <c r="AX13" s="15">
        <v>20</v>
      </c>
      <c r="AY13" s="15">
        <f t="shared" si="9"/>
        <v>1.1000000000000001</v>
      </c>
      <c r="AZ13" s="15">
        <f t="shared" si="10"/>
        <v>5.7</v>
      </c>
      <c r="BA13" s="15" t="s">
        <v>67</v>
      </c>
      <c r="BB13" s="10">
        <v>0</v>
      </c>
      <c r="BC13" s="15">
        <v>2000</v>
      </c>
      <c r="BD13" s="15">
        <v>2000</v>
      </c>
      <c r="BE13" s="15">
        <v>2.4</v>
      </c>
      <c r="BF13" s="15">
        <v>2.6</v>
      </c>
      <c r="BG13" s="15">
        <v>2.5</v>
      </c>
      <c r="BH13" s="15">
        <f t="shared" si="11"/>
        <v>158</v>
      </c>
      <c r="BI13" s="15">
        <v>0</v>
      </c>
      <c r="BJ13" s="15">
        <v>0</v>
      </c>
      <c r="BK13" s="15">
        <v>0.6</v>
      </c>
      <c r="BL13" s="15" t="s">
        <v>68</v>
      </c>
      <c r="BM13" s="15">
        <v>0.9</v>
      </c>
      <c r="BN13" s="17">
        <v>77</v>
      </c>
      <c r="BO13" s="17" t="s">
        <v>1</v>
      </c>
      <c r="BP13" s="17" t="s">
        <v>79</v>
      </c>
      <c r="BQ13" s="17">
        <f t="shared" si="12"/>
        <v>48</v>
      </c>
      <c r="BR13" s="17">
        <f t="shared" si="13"/>
        <v>46</v>
      </c>
      <c r="BS13" s="17">
        <f t="shared" si="3"/>
        <v>460</v>
      </c>
      <c r="BT13" s="35">
        <f t="shared" si="14"/>
        <v>506.00000000000006</v>
      </c>
      <c r="BU13" s="17">
        <f t="shared" si="15"/>
        <v>394.89537608019469</v>
      </c>
      <c r="BV13" s="34">
        <v>0</v>
      </c>
      <c r="BW13" s="29">
        <v>0.36</v>
      </c>
      <c r="BX13" s="17">
        <f t="shared" si="16"/>
        <v>142.16233538887008</v>
      </c>
      <c r="BY13" s="17">
        <f t="shared" si="17"/>
        <v>158</v>
      </c>
      <c r="BZ13">
        <f t="shared" si="18"/>
        <v>689729.54265240429</v>
      </c>
      <c r="CA13" s="1">
        <f t="shared" si="19"/>
        <v>4365.3768522304072</v>
      </c>
    </row>
    <row r="14" spans="1:79" x14ac:dyDescent="0.25">
      <c r="L14" s="3"/>
      <c r="M14" s="3"/>
      <c r="N14" s="3"/>
      <c r="O14" s="3"/>
      <c r="P14" s="3"/>
      <c r="Q14" s="22"/>
      <c r="R14" s="22"/>
      <c r="T14" s="23"/>
      <c r="U14" s="23"/>
      <c r="V14" s="23"/>
      <c r="AE14" s="14" t="s">
        <v>66</v>
      </c>
      <c r="AF14" s="14" t="s">
        <v>66</v>
      </c>
      <c r="AG14" s="15">
        <v>4</v>
      </c>
      <c r="AH14" s="16">
        <f t="shared" si="24"/>
        <v>46900</v>
      </c>
      <c r="AI14" s="16">
        <f t="shared" si="25"/>
        <v>40600</v>
      </c>
      <c r="AJ14" s="16">
        <f t="shared" si="6"/>
        <v>121800</v>
      </c>
      <c r="AK14" s="16">
        <v>0.7</v>
      </c>
      <c r="AL14" s="16">
        <v>1</v>
      </c>
      <c r="AM14" s="18">
        <v>1E-4</v>
      </c>
      <c r="AN14" s="16">
        <f t="shared" si="26"/>
        <v>237000</v>
      </c>
      <c r="AO14" s="16">
        <f t="shared" si="27"/>
        <v>32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0.25</v>
      </c>
      <c r="AX14" s="15">
        <v>20</v>
      </c>
      <c r="AY14" s="15">
        <f t="shared" si="9"/>
        <v>1.1000000000000001</v>
      </c>
      <c r="AZ14" s="15">
        <f t="shared" si="10"/>
        <v>5.7</v>
      </c>
      <c r="BA14" s="15" t="s">
        <v>67</v>
      </c>
      <c r="BB14" s="10">
        <v>0</v>
      </c>
      <c r="BC14" s="15">
        <v>2000</v>
      </c>
      <c r="BD14" s="15">
        <v>2000</v>
      </c>
      <c r="BE14" s="15">
        <v>2.4</v>
      </c>
      <c r="BF14" s="15">
        <v>2.6</v>
      </c>
      <c r="BG14" s="15">
        <v>2.5</v>
      </c>
      <c r="BH14" s="15">
        <f t="shared" si="11"/>
        <v>170</v>
      </c>
      <c r="BI14" s="15">
        <v>0</v>
      </c>
      <c r="BJ14" s="15">
        <v>0</v>
      </c>
      <c r="BK14" s="15">
        <v>0.6</v>
      </c>
      <c r="BL14" s="15" t="s">
        <v>68</v>
      </c>
      <c r="BM14" s="15">
        <v>0.9</v>
      </c>
      <c r="BN14" s="17">
        <v>77</v>
      </c>
      <c r="BO14" s="17" t="s">
        <v>1</v>
      </c>
      <c r="BP14" s="17" t="s">
        <v>79</v>
      </c>
      <c r="BQ14" s="17">
        <f t="shared" si="12"/>
        <v>52</v>
      </c>
      <c r="BR14" s="17">
        <f t="shared" si="13"/>
        <v>50</v>
      </c>
      <c r="BS14" s="17">
        <f t="shared" si="3"/>
        <v>500</v>
      </c>
      <c r="BT14" s="35">
        <f t="shared" si="14"/>
        <v>550</v>
      </c>
      <c r="BU14" s="17">
        <f t="shared" si="15"/>
        <v>425.66996126039231</v>
      </c>
      <c r="BV14" s="34">
        <v>0</v>
      </c>
      <c r="BW14" s="29">
        <v>0.36</v>
      </c>
      <c r="BX14" s="17">
        <f t="shared" si="16"/>
        <v>153.24118605374122</v>
      </c>
      <c r="BY14" s="17">
        <f t="shared" si="17"/>
        <v>170</v>
      </c>
      <c r="BZ14">
        <f t="shared" si="18"/>
        <v>731185.12732321129</v>
      </c>
      <c r="CA14" s="1">
        <f t="shared" si="19"/>
        <v>4301.0889842541837</v>
      </c>
    </row>
    <row r="15" spans="1:79" x14ac:dyDescent="0.25">
      <c r="L15" s="3"/>
      <c r="M15" s="3"/>
      <c r="N15" s="3"/>
      <c r="O15" s="3"/>
      <c r="P15" s="3"/>
      <c r="Q15" s="25"/>
      <c r="R15" s="24"/>
      <c r="T15" s="23"/>
      <c r="U15" s="23"/>
      <c r="V15" s="23"/>
      <c r="AE15" s="14" t="s">
        <v>66</v>
      </c>
      <c r="AF15" s="14" t="s">
        <v>66</v>
      </c>
      <c r="AG15" s="15">
        <v>4</v>
      </c>
      <c r="AH15" s="16">
        <f t="shared" si="24"/>
        <v>46900</v>
      </c>
      <c r="AI15" s="16">
        <f t="shared" si="25"/>
        <v>40600</v>
      </c>
      <c r="AJ15" s="16">
        <f t="shared" si="6"/>
        <v>121800</v>
      </c>
      <c r="AK15" s="16">
        <v>0.7</v>
      </c>
      <c r="AL15" s="16">
        <v>1</v>
      </c>
      <c r="AM15" s="18">
        <v>1E-4</v>
      </c>
      <c r="AN15" s="16">
        <f t="shared" si="26"/>
        <v>237000</v>
      </c>
      <c r="AO15" s="16">
        <f t="shared" si="27"/>
        <v>32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0.25</v>
      </c>
      <c r="AX15" s="15">
        <v>20</v>
      </c>
      <c r="AY15" s="15">
        <f t="shared" si="9"/>
        <v>1.1000000000000001</v>
      </c>
      <c r="AZ15" s="15">
        <f t="shared" si="10"/>
        <v>5.7</v>
      </c>
      <c r="BA15" s="15" t="s">
        <v>67</v>
      </c>
      <c r="BB15" s="10">
        <v>0</v>
      </c>
      <c r="BC15" s="15">
        <v>2000</v>
      </c>
      <c r="BD15" s="15">
        <v>2000</v>
      </c>
      <c r="BE15" s="15">
        <v>2.4</v>
      </c>
      <c r="BF15" s="15">
        <v>2.6</v>
      </c>
      <c r="BG15" s="15">
        <v>2.5</v>
      </c>
      <c r="BH15" s="15">
        <f t="shared" si="11"/>
        <v>182</v>
      </c>
      <c r="BI15" s="15">
        <v>0</v>
      </c>
      <c r="BJ15" s="15">
        <v>0</v>
      </c>
      <c r="BK15" s="15">
        <v>0.6</v>
      </c>
      <c r="BL15" s="15" t="s">
        <v>68</v>
      </c>
      <c r="BM15" s="15">
        <v>0.9</v>
      </c>
      <c r="BN15" s="17">
        <v>77</v>
      </c>
      <c r="BO15" s="17" t="s">
        <v>1</v>
      </c>
      <c r="BP15" s="17" t="s">
        <v>79</v>
      </c>
      <c r="BQ15" s="17">
        <f t="shared" si="12"/>
        <v>56</v>
      </c>
      <c r="BR15" s="17">
        <f t="shared" si="13"/>
        <v>54</v>
      </c>
      <c r="BS15" s="17">
        <f t="shared" si="3"/>
        <v>540</v>
      </c>
      <c r="BT15" s="35">
        <f t="shared" si="14"/>
        <v>594</v>
      </c>
      <c r="BU15" s="17">
        <f t="shared" si="15"/>
        <v>456.19905765190384</v>
      </c>
      <c r="BV15" s="34">
        <v>0</v>
      </c>
      <c r="BW15" s="29">
        <v>0.36</v>
      </c>
      <c r="BX15" s="17">
        <f t="shared" si="16"/>
        <v>164.23166075468538</v>
      </c>
      <c r="BY15" s="17">
        <f t="shared" si="17"/>
        <v>182</v>
      </c>
      <c r="BZ15">
        <f t="shared" si="18"/>
        <v>771656.42732142902</v>
      </c>
      <c r="CA15" s="1">
        <f t="shared" si="19"/>
        <v>4239.8704797880719</v>
      </c>
    </row>
    <row r="16" spans="1:79" x14ac:dyDescent="0.25">
      <c r="L16" s="3"/>
      <c r="M16" s="3"/>
      <c r="N16" s="3"/>
      <c r="O16" s="3"/>
      <c r="P16" s="3"/>
      <c r="T16" s="23"/>
      <c r="U16" s="23"/>
      <c r="V16" s="23"/>
      <c r="AE16" s="14" t="s">
        <v>66</v>
      </c>
      <c r="AF16" s="14" t="s">
        <v>66</v>
      </c>
      <c r="AG16" s="15">
        <v>4</v>
      </c>
      <c r="AH16" s="16">
        <f t="shared" si="24"/>
        <v>46900</v>
      </c>
      <c r="AI16" s="16">
        <f t="shared" si="25"/>
        <v>40600</v>
      </c>
      <c r="AJ16" s="16">
        <f t="shared" si="6"/>
        <v>121800</v>
      </c>
      <c r="AK16" s="16">
        <v>0.7</v>
      </c>
      <c r="AL16" s="16">
        <v>1</v>
      </c>
      <c r="AM16" s="18">
        <v>1E-4</v>
      </c>
      <c r="AN16" s="16">
        <f t="shared" si="26"/>
        <v>237000</v>
      </c>
      <c r="AO16" s="16">
        <f t="shared" si="27"/>
        <v>32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0.25</v>
      </c>
      <c r="AX16" s="15">
        <v>20</v>
      </c>
      <c r="AY16" s="15">
        <f t="shared" si="9"/>
        <v>1.1000000000000001</v>
      </c>
      <c r="AZ16" s="15">
        <f t="shared" si="10"/>
        <v>5.7</v>
      </c>
      <c r="BA16" s="15" t="s">
        <v>67</v>
      </c>
      <c r="BB16" s="10">
        <v>0</v>
      </c>
      <c r="BC16" s="15">
        <v>2000</v>
      </c>
      <c r="BD16" s="15">
        <v>2000</v>
      </c>
      <c r="BE16" s="15">
        <v>2.4</v>
      </c>
      <c r="BF16" s="15">
        <v>2.6</v>
      </c>
      <c r="BG16" s="15">
        <v>2.5</v>
      </c>
      <c r="BH16" s="15">
        <f t="shared" si="11"/>
        <v>195</v>
      </c>
      <c r="BI16" s="15">
        <v>0</v>
      </c>
      <c r="BJ16" s="15">
        <v>0</v>
      </c>
      <c r="BK16" s="15">
        <v>0.6</v>
      </c>
      <c r="BL16" s="15" t="s">
        <v>68</v>
      </c>
      <c r="BM16" s="15">
        <v>0.9</v>
      </c>
      <c r="BN16" s="17">
        <v>77</v>
      </c>
      <c r="BO16" s="17" t="s">
        <v>1</v>
      </c>
      <c r="BP16" s="17" t="s">
        <v>79</v>
      </c>
      <c r="BQ16" s="17">
        <f t="shared" si="12"/>
        <v>60</v>
      </c>
      <c r="BR16" s="17">
        <f t="shared" si="13"/>
        <v>58</v>
      </c>
      <c r="BS16" s="17">
        <f t="shared" si="3"/>
        <v>580</v>
      </c>
      <c r="BT16" s="35">
        <f t="shared" si="14"/>
        <v>638</v>
      </c>
      <c r="BU16" s="17">
        <f t="shared" si="15"/>
        <v>486.50263204955513</v>
      </c>
      <c r="BV16" s="34">
        <v>0</v>
      </c>
      <c r="BW16" s="29">
        <v>0.36</v>
      </c>
      <c r="BX16" s="17">
        <f t="shared" si="16"/>
        <v>175.14094753783985</v>
      </c>
      <c r="BY16" s="17">
        <f t="shared" si="17"/>
        <v>195</v>
      </c>
      <c r="BZ16">
        <f t="shared" si="18"/>
        <v>811237.35709460115</v>
      </c>
      <c r="CA16" s="1">
        <f t="shared" si="19"/>
        <v>4160.1915748441088</v>
      </c>
    </row>
    <row r="17" spans="12:79" x14ac:dyDescent="0.25">
      <c r="L17" s="3"/>
      <c r="M17" s="3"/>
      <c r="N17" s="3"/>
      <c r="O17" s="3"/>
      <c r="P17" s="3"/>
      <c r="T17" s="23"/>
      <c r="U17" s="23"/>
      <c r="V17" s="23"/>
      <c r="AE17" s="14" t="s">
        <v>66</v>
      </c>
      <c r="AF17" s="14" t="s">
        <v>66</v>
      </c>
      <c r="AG17" s="15">
        <v>4</v>
      </c>
      <c r="AH17" s="16">
        <f t="shared" ref="AH17:AH18" si="28">ROUND(60.94*BN17/100*1000,-2)</f>
        <v>46900</v>
      </c>
      <c r="AI17" s="16">
        <f t="shared" ref="AI17:AI18" si="29">ROUND(52.79*BN17/100*1000,-2)</f>
        <v>40600</v>
      </c>
      <c r="AJ17" s="16">
        <f t="shared" si="6"/>
        <v>121800</v>
      </c>
      <c r="AK17" s="16">
        <v>0.7</v>
      </c>
      <c r="AL17" s="16">
        <v>1</v>
      </c>
      <c r="AM17" s="18">
        <v>1E-4</v>
      </c>
      <c r="AN17" s="16">
        <f t="shared" ref="AN17:AN18" si="30">ROUND((168.52+88.89*BN17/100)*1000,-2)</f>
        <v>237000</v>
      </c>
      <c r="AO17" s="16">
        <f t="shared" ref="AO17:AO18" si="31">ROUND(0.0945*BN17+24.651,0)</f>
        <v>32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0.25</v>
      </c>
      <c r="AX17" s="15">
        <v>20</v>
      </c>
      <c r="AY17" s="15">
        <f t="shared" si="9"/>
        <v>1.1000000000000001</v>
      </c>
      <c r="AZ17" s="15">
        <f t="shared" si="10"/>
        <v>5.7</v>
      </c>
      <c r="BA17" s="15" t="s">
        <v>67</v>
      </c>
      <c r="BB17" s="10">
        <v>0</v>
      </c>
      <c r="BC17" s="15">
        <v>2000</v>
      </c>
      <c r="BD17" s="15">
        <v>2000</v>
      </c>
      <c r="BE17" s="15">
        <v>2.4</v>
      </c>
      <c r="BF17" s="15">
        <v>2.6</v>
      </c>
      <c r="BG17" s="15">
        <v>2.5</v>
      </c>
      <c r="BH17" s="15">
        <f t="shared" ref="BH17:BH18" si="32">BY17</f>
        <v>207</v>
      </c>
      <c r="BI17" s="15">
        <v>0</v>
      </c>
      <c r="BJ17" s="15">
        <v>0</v>
      </c>
      <c r="BK17" s="15">
        <v>0.6</v>
      </c>
      <c r="BL17" s="15" t="s">
        <v>68</v>
      </c>
      <c r="BM17" s="15">
        <v>0.9</v>
      </c>
      <c r="BN17" s="17">
        <v>77</v>
      </c>
      <c r="BO17" s="17" t="s">
        <v>1</v>
      </c>
      <c r="BP17" s="17" t="s">
        <v>79</v>
      </c>
      <c r="BQ17" s="17">
        <f t="shared" si="12"/>
        <v>64</v>
      </c>
      <c r="BR17" s="17">
        <f t="shared" si="13"/>
        <v>62</v>
      </c>
      <c r="BS17" s="17">
        <f t="shared" si="3"/>
        <v>620</v>
      </c>
      <c r="BT17" s="35">
        <f t="shared" si="14"/>
        <v>682</v>
      </c>
      <c r="BU17" s="17">
        <f t="shared" ref="BU17:BU18" si="33">100*(BS17/100)^0.9</f>
        <v>516.59776218265336</v>
      </c>
      <c r="BV17" s="34">
        <v>0</v>
      </c>
      <c r="BW17" s="29">
        <v>0.36</v>
      </c>
      <c r="BX17" s="17">
        <f t="shared" ref="BX17:BX18" si="34">BW17*BU17</f>
        <v>185.9751943857552</v>
      </c>
      <c r="BY17" s="17">
        <f t="shared" si="17"/>
        <v>207</v>
      </c>
      <c r="BZ17">
        <f t="shared" si="18"/>
        <v>850007.05170277669</v>
      </c>
      <c r="CA17" s="1">
        <f t="shared" si="19"/>
        <v>4106.3142594337041</v>
      </c>
    </row>
    <row r="18" spans="12:79" x14ac:dyDescent="0.25">
      <c r="L18" s="3"/>
      <c r="M18" s="3"/>
      <c r="N18" s="3"/>
      <c r="O18" s="3"/>
      <c r="P18" s="3"/>
      <c r="T18" s="23"/>
      <c r="U18" s="23"/>
      <c r="V18" s="23"/>
      <c r="AE18" s="14" t="s">
        <v>66</v>
      </c>
      <c r="AF18" s="14" t="s">
        <v>66</v>
      </c>
      <c r="AG18" s="15">
        <v>4</v>
      </c>
      <c r="AH18" s="16">
        <f t="shared" si="28"/>
        <v>46900</v>
      </c>
      <c r="AI18" s="16">
        <f t="shared" si="29"/>
        <v>40600</v>
      </c>
      <c r="AJ18" s="16">
        <f t="shared" si="6"/>
        <v>121800</v>
      </c>
      <c r="AK18" s="16">
        <v>0.7</v>
      </c>
      <c r="AL18" s="16">
        <v>1</v>
      </c>
      <c r="AM18" s="18">
        <v>1E-4</v>
      </c>
      <c r="AN18" s="16">
        <f t="shared" si="30"/>
        <v>237000</v>
      </c>
      <c r="AO18" s="16">
        <f t="shared" si="31"/>
        <v>32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0.25</v>
      </c>
      <c r="AX18" s="15">
        <v>20</v>
      </c>
      <c r="AY18" s="15">
        <f t="shared" si="9"/>
        <v>1.1000000000000001</v>
      </c>
      <c r="AZ18" s="15">
        <f t="shared" si="10"/>
        <v>5.7</v>
      </c>
      <c r="BA18" s="15" t="s">
        <v>67</v>
      </c>
      <c r="BB18" s="10">
        <v>0</v>
      </c>
      <c r="BC18" s="15">
        <v>2000</v>
      </c>
      <c r="BD18" s="15">
        <v>2000</v>
      </c>
      <c r="BE18" s="15">
        <v>2.4</v>
      </c>
      <c r="BF18" s="15">
        <v>2.6</v>
      </c>
      <c r="BG18" s="15">
        <v>2.5</v>
      </c>
      <c r="BH18" s="15">
        <f t="shared" si="32"/>
        <v>219</v>
      </c>
      <c r="BI18" s="15">
        <v>0</v>
      </c>
      <c r="BJ18" s="15">
        <v>0</v>
      </c>
      <c r="BK18" s="15">
        <v>0.6</v>
      </c>
      <c r="BL18" s="15" t="s">
        <v>68</v>
      </c>
      <c r="BM18" s="15">
        <v>0.9</v>
      </c>
      <c r="BN18" s="17">
        <v>77</v>
      </c>
      <c r="BO18" s="17" t="s">
        <v>1</v>
      </c>
      <c r="BP18" s="17" t="s">
        <v>79</v>
      </c>
      <c r="BQ18" s="17">
        <f t="shared" si="12"/>
        <v>68</v>
      </c>
      <c r="BR18" s="17">
        <f t="shared" si="13"/>
        <v>66</v>
      </c>
      <c r="BS18" s="17">
        <f t="shared" si="3"/>
        <v>660</v>
      </c>
      <c r="BT18" s="35">
        <f t="shared" si="14"/>
        <v>726.00000000000011</v>
      </c>
      <c r="BU18" s="17">
        <f t="shared" si="33"/>
        <v>546.49921440716435</v>
      </c>
      <c r="BV18" s="34">
        <v>0</v>
      </c>
      <c r="BW18" s="29">
        <v>0.36</v>
      </c>
      <c r="BX18" s="17">
        <f t="shared" si="34"/>
        <v>196.73971718657916</v>
      </c>
      <c r="BY18" s="17">
        <f t="shared" si="17"/>
        <v>219</v>
      </c>
      <c r="BZ18">
        <f t="shared" si="18"/>
        <v>888032.99200233992</v>
      </c>
      <c r="CA18" s="1">
        <f t="shared" si="19"/>
        <v>4054.9451689604562</v>
      </c>
    </row>
    <row r="19" spans="12:79" x14ac:dyDescent="0.25">
      <c r="L19" s="3"/>
      <c r="M19" s="3"/>
      <c r="N19" s="3"/>
      <c r="O19" s="3"/>
      <c r="P19" s="3"/>
      <c r="T19" s="23"/>
      <c r="U19" s="23"/>
      <c r="V19" s="23"/>
      <c r="AE19" s="14" t="s">
        <v>66</v>
      </c>
      <c r="AF19" s="14" t="s">
        <v>66</v>
      </c>
      <c r="AG19" s="15">
        <v>4</v>
      </c>
      <c r="AH19" s="16">
        <f t="shared" ref="AH19:AH23" si="35">ROUND(60.94*BN19/100*1000,-2)</f>
        <v>46900</v>
      </c>
      <c r="AI19" s="16">
        <f t="shared" ref="AI19:AI23" si="36">ROUND(52.79*BN19/100*1000,-2)</f>
        <v>40600</v>
      </c>
      <c r="AJ19" s="16">
        <f t="shared" si="6"/>
        <v>121800</v>
      </c>
      <c r="AK19" s="16">
        <v>0.7</v>
      </c>
      <c r="AL19" s="16">
        <v>1</v>
      </c>
      <c r="AM19" s="18">
        <v>1E-4</v>
      </c>
      <c r="AN19" s="16">
        <f t="shared" ref="AN19:AN23" si="37">ROUND((168.52+88.89*BN19/100)*1000,-2)</f>
        <v>237000</v>
      </c>
      <c r="AO19" s="16">
        <f t="shared" ref="AO19:AO23" si="38">ROUND(0.0945*BN19+24.651,0)</f>
        <v>32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0.25</v>
      </c>
      <c r="AX19" s="15">
        <v>20</v>
      </c>
      <c r="AY19" s="15">
        <f t="shared" si="9"/>
        <v>1.1000000000000001</v>
      </c>
      <c r="AZ19" s="15">
        <f t="shared" si="10"/>
        <v>5.7</v>
      </c>
      <c r="BA19" s="15" t="s">
        <v>67</v>
      </c>
      <c r="BB19" s="10">
        <v>0</v>
      </c>
      <c r="BC19" s="15">
        <v>2000</v>
      </c>
      <c r="BD19" s="15">
        <v>2000</v>
      </c>
      <c r="BE19" s="15">
        <v>2.4</v>
      </c>
      <c r="BF19" s="15">
        <v>2.6</v>
      </c>
      <c r="BG19" s="15">
        <v>2.5</v>
      </c>
      <c r="BH19" s="15">
        <f t="shared" ref="BH19:BH23" si="39">BY19</f>
        <v>230</v>
      </c>
      <c r="BI19" s="15">
        <v>0</v>
      </c>
      <c r="BJ19" s="15">
        <v>0</v>
      </c>
      <c r="BK19" s="15">
        <v>0.6</v>
      </c>
      <c r="BL19" s="15" t="s">
        <v>68</v>
      </c>
      <c r="BM19" s="15">
        <v>0.9</v>
      </c>
      <c r="BN19" s="17">
        <v>77</v>
      </c>
      <c r="BO19" s="17" t="s">
        <v>1</v>
      </c>
      <c r="BP19" s="17" t="s">
        <v>79</v>
      </c>
      <c r="BQ19" s="17">
        <f t="shared" si="12"/>
        <v>72</v>
      </c>
      <c r="BR19" s="17">
        <f t="shared" si="13"/>
        <v>70</v>
      </c>
      <c r="BS19" s="17">
        <f t="shared" si="3"/>
        <v>700</v>
      </c>
      <c r="BT19" s="35">
        <f t="shared" si="14"/>
        <v>770.00000000000011</v>
      </c>
      <c r="BU19" s="17">
        <f t="shared" ref="BU19:BU23" si="40">100*(BS19/100)^0.9</f>
        <v>576.21987779513097</v>
      </c>
      <c r="BV19" s="34">
        <v>0</v>
      </c>
      <c r="BW19" s="29">
        <v>0.36</v>
      </c>
      <c r="BX19" s="17">
        <f t="shared" ref="BX19:BX23" si="41">BW19*BU19</f>
        <v>207.43915600624715</v>
      </c>
      <c r="BY19" s="17">
        <f t="shared" si="17"/>
        <v>230</v>
      </c>
      <c r="BZ19">
        <f t="shared" si="18"/>
        <v>925373.32017808489</v>
      </c>
      <c r="CA19" s="1">
        <f t="shared" si="19"/>
        <v>4023.3622616438474</v>
      </c>
    </row>
    <row r="20" spans="12:79" x14ac:dyDescent="0.25">
      <c r="L20" s="3"/>
      <c r="M20" s="3"/>
      <c r="N20" s="3"/>
      <c r="O20" s="3"/>
      <c r="P20" s="3"/>
      <c r="T20" s="23"/>
      <c r="U20" s="23"/>
      <c r="V20" s="23"/>
      <c r="AE20" s="14" t="s">
        <v>66</v>
      </c>
      <c r="AF20" s="14" t="s">
        <v>66</v>
      </c>
      <c r="AG20" s="15">
        <v>4</v>
      </c>
      <c r="AH20" s="16">
        <f t="shared" si="35"/>
        <v>46900</v>
      </c>
      <c r="AI20" s="16">
        <f t="shared" si="36"/>
        <v>40600</v>
      </c>
      <c r="AJ20" s="16">
        <f t="shared" si="6"/>
        <v>121800</v>
      </c>
      <c r="AK20" s="16">
        <v>0.7</v>
      </c>
      <c r="AL20" s="16">
        <v>1</v>
      </c>
      <c r="AM20" s="18">
        <v>1E-4</v>
      </c>
      <c r="AN20" s="16">
        <f t="shared" si="37"/>
        <v>237000</v>
      </c>
      <c r="AO20" s="16">
        <f t="shared" si="38"/>
        <v>32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0.25</v>
      </c>
      <c r="AX20" s="15">
        <v>20</v>
      </c>
      <c r="AY20" s="15">
        <f t="shared" si="9"/>
        <v>1.1000000000000001</v>
      </c>
      <c r="AZ20" s="15">
        <f t="shared" si="10"/>
        <v>5.7</v>
      </c>
      <c r="BA20" s="15" t="s">
        <v>67</v>
      </c>
      <c r="BB20" s="10">
        <v>0</v>
      </c>
      <c r="BC20" s="15">
        <v>2000</v>
      </c>
      <c r="BD20" s="15">
        <v>2000</v>
      </c>
      <c r="BE20" s="15">
        <v>2.4</v>
      </c>
      <c r="BF20" s="15">
        <v>2.6</v>
      </c>
      <c r="BG20" s="15">
        <v>2.5</v>
      </c>
      <c r="BH20" s="15">
        <f t="shared" si="39"/>
        <v>242</v>
      </c>
      <c r="BI20" s="15">
        <v>0</v>
      </c>
      <c r="BJ20" s="15">
        <v>0</v>
      </c>
      <c r="BK20" s="15">
        <v>0.6</v>
      </c>
      <c r="BL20" s="15" t="s">
        <v>68</v>
      </c>
      <c r="BM20" s="15">
        <v>0.9</v>
      </c>
      <c r="BN20" s="17">
        <v>77</v>
      </c>
      <c r="BO20" s="17" t="s">
        <v>1</v>
      </c>
      <c r="BP20" s="17" t="s">
        <v>79</v>
      </c>
      <c r="BQ20" s="17">
        <f t="shared" si="12"/>
        <v>76</v>
      </c>
      <c r="BR20" s="17">
        <f t="shared" si="13"/>
        <v>74</v>
      </c>
      <c r="BS20" s="17">
        <f t="shared" si="3"/>
        <v>740</v>
      </c>
      <c r="BT20" s="35">
        <f t="shared" si="14"/>
        <v>814.00000000000011</v>
      </c>
      <c r="BU20" s="17">
        <f t="shared" si="40"/>
        <v>605.77109650796069</v>
      </c>
      <c r="BV20" s="34">
        <v>0</v>
      </c>
      <c r="BW20" s="29">
        <v>0.36</v>
      </c>
      <c r="BX20" s="17">
        <f t="shared" si="41"/>
        <v>218.07759474286584</v>
      </c>
      <c r="BY20" s="17">
        <f t="shared" si="17"/>
        <v>242</v>
      </c>
      <c r="BZ20">
        <f t="shared" si="18"/>
        <v>962078.58958305628</v>
      </c>
      <c r="CA20" s="1">
        <f t="shared" si="19"/>
        <v>3975.5313619134558</v>
      </c>
    </row>
    <row r="21" spans="12:79" x14ac:dyDescent="0.25">
      <c r="L21" s="3"/>
      <c r="M21" s="3"/>
      <c r="N21" s="3"/>
      <c r="O21" s="3"/>
      <c r="P21" s="3"/>
      <c r="T21" s="23"/>
      <c r="U21" s="23"/>
      <c r="V21" s="23"/>
      <c r="AE21" s="14" t="s">
        <v>66</v>
      </c>
      <c r="AF21" s="14" t="s">
        <v>66</v>
      </c>
      <c r="AG21" s="15">
        <v>4</v>
      </c>
      <c r="AH21" s="16">
        <f t="shared" si="35"/>
        <v>46900</v>
      </c>
      <c r="AI21" s="16">
        <f t="shared" si="36"/>
        <v>40600</v>
      </c>
      <c r="AJ21" s="16">
        <f t="shared" si="6"/>
        <v>121800</v>
      </c>
      <c r="AK21" s="16">
        <v>0.7</v>
      </c>
      <c r="AL21" s="16">
        <v>1</v>
      </c>
      <c r="AM21" s="18">
        <v>1E-4</v>
      </c>
      <c r="AN21" s="16">
        <f t="shared" si="37"/>
        <v>237000</v>
      </c>
      <c r="AO21" s="16">
        <f t="shared" si="38"/>
        <v>32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0.25</v>
      </c>
      <c r="AX21" s="15">
        <v>20</v>
      </c>
      <c r="AY21" s="15">
        <f t="shared" si="9"/>
        <v>1.1000000000000001</v>
      </c>
      <c r="AZ21" s="15">
        <f t="shared" si="10"/>
        <v>5.7</v>
      </c>
      <c r="BA21" s="15" t="s">
        <v>67</v>
      </c>
      <c r="BB21" s="10">
        <v>0</v>
      </c>
      <c r="BC21" s="15">
        <v>2000</v>
      </c>
      <c r="BD21" s="15">
        <v>2000</v>
      </c>
      <c r="BE21" s="15">
        <v>2.4</v>
      </c>
      <c r="BF21" s="15">
        <v>2.6</v>
      </c>
      <c r="BG21" s="15">
        <v>2.5</v>
      </c>
      <c r="BH21" s="15">
        <f t="shared" si="39"/>
        <v>254</v>
      </c>
      <c r="BI21" s="15">
        <v>0</v>
      </c>
      <c r="BJ21" s="15">
        <v>0</v>
      </c>
      <c r="BK21" s="15">
        <v>0.6</v>
      </c>
      <c r="BL21" s="15" t="s">
        <v>68</v>
      </c>
      <c r="BM21" s="15">
        <v>0.9</v>
      </c>
      <c r="BN21" s="17">
        <v>77</v>
      </c>
      <c r="BO21" s="17" t="s">
        <v>1</v>
      </c>
      <c r="BP21" s="17" t="s">
        <v>79</v>
      </c>
      <c r="BQ21" s="17">
        <f t="shared" si="12"/>
        <v>80</v>
      </c>
      <c r="BR21" s="17">
        <f t="shared" si="13"/>
        <v>78</v>
      </c>
      <c r="BS21" s="17">
        <f t="shared" si="3"/>
        <v>780</v>
      </c>
      <c r="BT21" s="35">
        <f t="shared" si="14"/>
        <v>858.00000000000011</v>
      </c>
      <c r="BU21" s="17">
        <f t="shared" si="40"/>
        <v>635.16292851113462</v>
      </c>
      <c r="BV21" s="34">
        <v>0</v>
      </c>
      <c r="BW21" s="29">
        <v>0.36</v>
      </c>
      <c r="BX21" s="17">
        <f t="shared" si="41"/>
        <v>228.65865426400845</v>
      </c>
      <c r="BY21" s="17">
        <f t="shared" si="17"/>
        <v>254</v>
      </c>
      <c r="BZ21">
        <f t="shared" si="18"/>
        <v>998193.11013444676</v>
      </c>
      <c r="CA21" s="1">
        <f t="shared" si="19"/>
        <v>3929.8941343875858</v>
      </c>
    </row>
    <row r="22" spans="12:79" x14ac:dyDescent="0.25">
      <c r="L22" s="3"/>
      <c r="M22" s="3"/>
      <c r="N22" s="3"/>
      <c r="O22" s="3"/>
      <c r="P22" s="3"/>
      <c r="T22" s="23"/>
      <c r="U22" s="23"/>
      <c r="V22" s="23"/>
      <c r="AE22" s="14" t="s">
        <v>66</v>
      </c>
      <c r="AF22" s="14" t="s">
        <v>66</v>
      </c>
      <c r="AG22" s="15">
        <v>4</v>
      </c>
      <c r="AH22" s="16">
        <f t="shared" si="35"/>
        <v>46900</v>
      </c>
      <c r="AI22" s="16">
        <f t="shared" si="36"/>
        <v>40600</v>
      </c>
      <c r="AJ22" s="16">
        <f t="shared" si="6"/>
        <v>121800</v>
      </c>
      <c r="AK22" s="16">
        <v>0.7</v>
      </c>
      <c r="AL22" s="16">
        <v>1</v>
      </c>
      <c r="AM22" s="18">
        <v>1E-4</v>
      </c>
      <c r="AN22" s="16">
        <f t="shared" si="37"/>
        <v>237000</v>
      </c>
      <c r="AO22" s="16">
        <f t="shared" si="38"/>
        <v>32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0.25</v>
      </c>
      <c r="AX22" s="15">
        <v>20</v>
      </c>
      <c r="AY22" s="15">
        <f t="shared" si="9"/>
        <v>1.1000000000000001</v>
      </c>
      <c r="AZ22" s="15">
        <f t="shared" si="10"/>
        <v>5.7</v>
      </c>
      <c r="BA22" s="15" t="s">
        <v>67</v>
      </c>
      <c r="BB22" s="10">
        <v>0</v>
      </c>
      <c r="BC22" s="15">
        <v>2000</v>
      </c>
      <c r="BD22" s="15">
        <v>2000</v>
      </c>
      <c r="BE22" s="15">
        <v>2.4</v>
      </c>
      <c r="BF22" s="15">
        <v>2.6</v>
      </c>
      <c r="BG22" s="15">
        <v>2.5</v>
      </c>
      <c r="BH22" s="15">
        <f t="shared" si="39"/>
        <v>266</v>
      </c>
      <c r="BI22" s="15">
        <v>0</v>
      </c>
      <c r="BJ22" s="15">
        <v>0</v>
      </c>
      <c r="BK22" s="15">
        <v>0.6</v>
      </c>
      <c r="BL22" s="15" t="s">
        <v>68</v>
      </c>
      <c r="BM22" s="15">
        <v>0.9</v>
      </c>
      <c r="BN22" s="17">
        <v>77</v>
      </c>
      <c r="BO22" s="17" t="s">
        <v>1</v>
      </c>
      <c r="BP22" s="17" t="s">
        <v>79</v>
      </c>
      <c r="BQ22" s="17">
        <f t="shared" si="12"/>
        <v>84</v>
      </c>
      <c r="BR22" s="17">
        <f t="shared" si="13"/>
        <v>82</v>
      </c>
      <c r="BS22" s="17">
        <f t="shared" si="3"/>
        <v>820</v>
      </c>
      <c r="BT22" s="35">
        <f t="shared" si="14"/>
        <v>902.00000000000011</v>
      </c>
      <c r="BU22" s="17">
        <f t="shared" si="40"/>
        <v>664.40434990225629</v>
      </c>
      <c r="BV22" s="34">
        <v>0</v>
      </c>
      <c r="BW22" s="29">
        <v>0.36</v>
      </c>
      <c r="BX22" s="17">
        <f t="shared" si="41"/>
        <v>239.18556596481224</v>
      </c>
      <c r="BY22" s="17">
        <f t="shared" si="17"/>
        <v>266</v>
      </c>
      <c r="BZ22">
        <f t="shared" si="18"/>
        <v>1033755.99864782</v>
      </c>
      <c r="CA22" s="1">
        <f t="shared" si="19"/>
        <v>3886.3007467963157</v>
      </c>
    </row>
    <row r="23" spans="12:79" x14ac:dyDescent="0.25">
      <c r="L23" s="3"/>
      <c r="M23" s="3"/>
      <c r="N23" s="3"/>
      <c r="O23" s="3"/>
      <c r="P23" s="3"/>
      <c r="T23" s="23"/>
      <c r="U23" s="23"/>
      <c r="V23" s="23"/>
      <c r="AE23" s="14" t="s">
        <v>66</v>
      </c>
      <c r="AF23" s="14" t="s">
        <v>66</v>
      </c>
      <c r="AG23" s="15">
        <v>4</v>
      </c>
      <c r="AH23" s="16">
        <f t="shared" si="35"/>
        <v>46900</v>
      </c>
      <c r="AI23" s="16">
        <f t="shared" si="36"/>
        <v>40600</v>
      </c>
      <c r="AJ23" s="16">
        <f t="shared" si="6"/>
        <v>121800</v>
      </c>
      <c r="AK23" s="16">
        <v>0.7</v>
      </c>
      <c r="AL23" s="16">
        <v>1</v>
      </c>
      <c r="AM23" s="18">
        <v>1E-4</v>
      </c>
      <c r="AN23" s="16">
        <f t="shared" si="37"/>
        <v>237000</v>
      </c>
      <c r="AO23" s="16">
        <f t="shared" si="38"/>
        <v>32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0.25</v>
      </c>
      <c r="AX23" s="15">
        <v>20</v>
      </c>
      <c r="AY23" s="15">
        <f t="shared" si="9"/>
        <v>1.1000000000000001</v>
      </c>
      <c r="AZ23" s="15">
        <f t="shared" si="10"/>
        <v>5.7</v>
      </c>
      <c r="BA23" s="15" t="s">
        <v>67</v>
      </c>
      <c r="BB23" s="10">
        <v>0</v>
      </c>
      <c r="BC23" s="15">
        <v>2000</v>
      </c>
      <c r="BD23" s="15">
        <v>2000</v>
      </c>
      <c r="BE23" s="15">
        <v>2.4</v>
      </c>
      <c r="BF23" s="15">
        <v>2.6</v>
      </c>
      <c r="BG23" s="15">
        <v>2.5</v>
      </c>
      <c r="BH23" s="15">
        <f t="shared" si="39"/>
        <v>277</v>
      </c>
      <c r="BI23" s="15">
        <v>0</v>
      </c>
      <c r="BJ23" s="15">
        <v>0</v>
      </c>
      <c r="BK23" s="15">
        <v>0.6</v>
      </c>
      <c r="BL23" s="15" t="s">
        <v>68</v>
      </c>
      <c r="BM23" s="15">
        <v>0.9</v>
      </c>
      <c r="BN23" s="17">
        <v>77</v>
      </c>
      <c r="BO23" s="17" t="s">
        <v>1</v>
      </c>
      <c r="BP23" s="17" t="s">
        <v>79</v>
      </c>
      <c r="BQ23" s="17">
        <f t="shared" si="12"/>
        <v>88</v>
      </c>
      <c r="BR23" s="17">
        <f t="shared" si="13"/>
        <v>86</v>
      </c>
      <c r="BS23" s="17">
        <f t="shared" si="3"/>
        <v>860</v>
      </c>
      <c r="BT23" s="35">
        <f t="shared" si="14"/>
        <v>946.00000000000011</v>
      </c>
      <c r="BU23" s="17">
        <f t="shared" si="40"/>
        <v>693.50341838554584</v>
      </c>
      <c r="BV23" s="34">
        <v>0</v>
      </c>
      <c r="BW23" s="29">
        <v>0.36</v>
      </c>
      <c r="BX23" s="17">
        <f t="shared" si="41"/>
        <v>249.66123061879648</v>
      </c>
      <c r="BY23" s="17">
        <f t="shared" si="17"/>
        <v>277</v>
      </c>
      <c r="BZ23">
        <f t="shared" si="18"/>
        <v>1068802.010023908</v>
      </c>
      <c r="CA23" s="1">
        <f t="shared" si="19"/>
        <v>3858.4910109166353</v>
      </c>
    </row>
    <row r="24" spans="12:79" x14ac:dyDescent="0.25">
      <c r="L24" s="3"/>
      <c r="M24" s="3"/>
      <c r="N24" s="3"/>
      <c r="O24" s="3"/>
      <c r="P24" s="3"/>
      <c r="T24" s="23"/>
      <c r="U24" s="23"/>
      <c r="V24" s="23"/>
    </row>
    <row r="25" spans="12:79" x14ac:dyDescent="0.25">
      <c r="L25" s="3"/>
      <c r="M25" s="3"/>
      <c r="N25" s="3"/>
      <c r="O25" s="3"/>
      <c r="P25" s="3"/>
      <c r="T25" s="23"/>
      <c r="U25" s="23"/>
      <c r="V25" s="23"/>
    </row>
    <row r="26" spans="12:79" x14ac:dyDescent="0.25">
      <c r="T26" s="27"/>
      <c r="U26" s="27"/>
      <c r="V26" s="27"/>
    </row>
    <row r="27" spans="12:79" x14ac:dyDescent="0.25">
      <c r="T27" s="27"/>
      <c r="U27" s="27"/>
      <c r="V27" s="27"/>
    </row>
    <row r="28" spans="12:79" x14ac:dyDescent="0.25">
      <c r="T28" s="27"/>
      <c r="U28" s="27"/>
      <c r="V28" s="27"/>
    </row>
    <row r="29" spans="12:79" x14ac:dyDescent="0.25">
      <c r="R29" s="4"/>
      <c r="S29" s="4"/>
      <c r="T29" s="27"/>
      <c r="U29" s="27"/>
      <c r="V29" s="27"/>
    </row>
    <row r="30" spans="12:79" x14ac:dyDescent="0.25">
      <c r="R30" s="4"/>
      <c r="S30" s="4"/>
      <c r="T30" s="27"/>
      <c r="U30" s="27"/>
      <c r="V30" s="27"/>
    </row>
    <row r="31" spans="12:79" x14ac:dyDescent="0.25">
      <c r="R31" s="4"/>
      <c r="S31" s="4"/>
      <c r="T31" s="27"/>
      <c r="U31" s="27"/>
      <c r="V31" s="27"/>
    </row>
    <row r="32" spans="12:79" x14ac:dyDescent="0.25">
      <c r="R32" s="4"/>
      <c r="S32" s="4"/>
      <c r="T32" s="27"/>
      <c r="U32" s="27"/>
      <c r="V32" s="27"/>
    </row>
    <row r="33" spans="18:22" x14ac:dyDescent="0.25">
      <c r="R33" s="4"/>
      <c r="S33" s="4"/>
      <c r="T33" s="27"/>
      <c r="U33" s="27"/>
      <c r="V33" s="27"/>
    </row>
    <row r="34" spans="18:22" x14ac:dyDescent="0.25">
      <c r="R34" s="4"/>
      <c r="S34" s="4"/>
      <c r="T34" s="27"/>
      <c r="U34" s="27"/>
      <c r="V34" s="27"/>
    </row>
    <row r="35" spans="18:22" x14ac:dyDescent="0.25">
      <c r="R35" s="4"/>
      <c r="S35" s="4"/>
      <c r="T35" s="27"/>
      <c r="U35" s="27"/>
      <c r="V35" s="27"/>
    </row>
    <row r="36" spans="18:22" x14ac:dyDescent="0.25">
      <c r="R36" s="4"/>
      <c r="S36" s="4"/>
      <c r="T36" s="27"/>
      <c r="U36" s="27"/>
      <c r="V36" s="27"/>
    </row>
    <row r="37" spans="18:22" x14ac:dyDescent="0.25">
      <c r="R37" s="4"/>
      <c r="S37" s="4"/>
      <c r="T37" s="27"/>
      <c r="U37" s="27"/>
      <c r="V37" s="27"/>
    </row>
    <row r="38" spans="18:22" x14ac:dyDescent="0.25">
      <c r="R38" s="4"/>
      <c r="S38" s="4"/>
      <c r="T38" s="27"/>
      <c r="U38" s="27"/>
      <c r="V38" s="27"/>
    </row>
    <row r="39" spans="18:22" x14ac:dyDescent="0.25">
      <c r="R39" s="4"/>
      <c r="S39" s="4"/>
      <c r="T39" s="27"/>
      <c r="U39" s="27"/>
      <c r="V39" s="27"/>
    </row>
    <row r="40" spans="18:22" x14ac:dyDescent="0.25">
      <c r="R40" s="4"/>
      <c r="S40" s="4"/>
      <c r="T40" s="20"/>
      <c r="U40" s="20"/>
      <c r="V40" s="20"/>
    </row>
    <row r="41" spans="18:22" x14ac:dyDescent="0.25">
      <c r="R41" s="4"/>
      <c r="S41" s="4"/>
      <c r="T41" s="20"/>
      <c r="U41" s="20"/>
      <c r="V41" s="20"/>
    </row>
    <row r="42" spans="18:22" x14ac:dyDescent="0.25">
      <c r="R42" s="4"/>
      <c r="S42" s="4"/>
      <c r="T42" s="20"/>
      <c r="U42" s="20"/>
      <c r="V42" s="20"/>
    </row>
    <row r="43" spans="18:22" x14ac:dyDescent="0.25">
      <c r="R43" s="4"/>
      <c r="S43" s="4"/>
      <c r="T43" s="20"/>
      <c r="U43" s="20"/>
      <c r="V43" s="20"/>
    </row>
    <row r="44" spans="18:22" x14ac:dyDescent="0.25">
      <c r="R44" s="4"/>
      <c r="S44" s="4"/>
      <c r="T44" s="20"/>
      <c r="U44" s="20"/>
      <c r="V44" s="20"/>
    </row>
    <row r="45" spans="18:22" x14ac:dyDescent="0.25">
      <c r="R45" s="4"/>
      <c r="S45" s="4"/>
      <c r="T45" s="20"/>
      <c r="U45" s="20"/>
      <c r="V45" s="20"/>
    </row>
    <row r="46" spans="18:22" x14ac:dyDescent="0.25">
      <c r="R46" s="4"/>
      <c r="S46" s="4"/>
      <c r="T46" s="20"/>
      <c r="U46" s="20"/>
      <c r="V46" s="20"/>
    </row>
    <row r="47" spans="18:22" x14ac:dyDescent="0.25">
      <c r="R47" s="4"/>
      <c r="S47" s="4"/>
      <c r="T47" s="20"/>
      <c r="U47" s="20"/>
      <c r="V47" s="20"/>
    </row>
    <row r="48" spans="18:22" x14ac:dyDescent="0.25">
      <c r="R48" s="4"/>
      <c r="S48" s="4"/>
      <c r="T48" s="20"/>
      <c r="U48" s="20"/>
      <c r="V48" s="20"/>
    </row>
    <row r="49" spans="18:22" x14ac:dyDescent="0.25">
      <c r="R49" s="4"/>
      <c r="S49" s="4"/>
      <c r="T49" s="20"/>
      <c r="U49" s="20"/>
      <c r="V49" s="20"/>
    </row>
    <row r="50" spans="18:22" x14ac:dyDescent="0.25">
      <c r="R50" s="4"/>
      <c r="S50" s="4"/>
      <c r="T50" s="20"/>
      <c r="U50" s="20"/>
      <c r="V50" s="20"/>
    </row>
    <row r="51" spans="18:22" x14ac:dyDescent="0.25">
      <c r="R51" s="4"/>
      <c r="S51" s="4"/>
      <c r="T51" s="20"/>
      <c r="U51" s="20"/>
      <c r="V51" s="20"/>
    </row>
    <row r="52" spans="18:22" x14ac:dyDescent="0.25">
      <c r="R52" s="4"/>
      <c r="S52" s="4"/>
      <c r="T52" s="20"/>
      <c r="U52" s="20"/>
      <c r="V52" s="20"/>
    </row>
    <row r="53" spans="18:22" x14ac:dyDescent="0.25">
      <c r="R53" s="4"/>
      <c r="S53" s="4"/>
      <c r="T53" s="20"/>
      <c r="U53" s="20"/>
      <c r="V53" s="20"/>
    </row>
    <row r="54" spans="18:22" x14ac:dyDescent="0.25">
      <c r="R54" s="4"/>
      <c r="S54" s="4"/>
      <c r="T54" s="20"/>
      <c r="U54" s="20"/>
      <c r="V54" s="20"/>
    </row>
    <row r="55" spans="18:22" x14ac:dyDescent="0.25">
      <c r="R55" s="4"/>
      <c r="S55" s="4"/>
      <c r="T55" s="20"/>
      <c r="U55" s="20"/>
      <c r="V55" s="20"/>
    </row>
    <row r="56" spans="18:22" x14ac:dyDescent="0.25">
      <c r="R56" s="4"/>
      <c r="S56" s="4"/>
      <c r="T56" s="20"/>
      <c r="U56" s="20"/>
      <c r="V56" s="20"/>
    </row>
    <row r="57" spans="18:22" x14ac:dyDescent="0.25">
      <c r="T57" s="20"/>
      <c r="U57" s="20"/>
      <c r="V57" s="20"/>
    </row>
    <row r="58" spans="18:22" x14ac:dyDescent="0.25">
      <c r="T58" s="20"/>
      <c r="U58" s="20"/>
      <c r="V58" s="20"/>
    </row>
    <row r="59" spans="18:22" x14ac:dyDescent="0.25">
      <c r="T59" s="20"/>
      <c r="U59" s="20"/>
      <c r="V59" s="20"/>
    </row>
    <row r="60" spans="18:22" x14ac:dyDescent="0.25">
      <c r="T60" s="20"/>
      <c r="U60" s="20"/>
      <c r="V60" s="20"/>
    </row>
    <row r="61" spans="18:22" x14ac:dyDescent="0.25">
      <c r="T61" s="20"/>
      <c r="U61" s="20"/>
      <c r="V61" s="20"/>
    </row>
    <row r="62" spans="18:22" x14ac:dyDescent="0.25">
      <c r="T62" s="20"/>
      <c r="U62" s="20"/>
      <c r="V62" s="20"/>
    </row>
    <row r="63" spans="18:22" x14ac:dyDescent="0.25">
      <c r="T63" s="20"/>
      <c r="U63" s="20"/>
      <c r="V63" s="20"/>
    </row>
    <row r="64" spans="18:22" x14ac:dyDescent="0.25">
      <c r="T64" s="20"/>
      <c r="U64" s="20"/>
      <c r="V64" s="20"/>
    </row>
    <row r="65" spans="20:22" x14ac:dyDescent="0.25">
      <c r="T65" s="20"/>
      <c r="U65" s="20"/>
      <c r="V65" s="20"/>
    </row>
    <row r="66" spans="20:22" x14ac:dyDescent="0.25">
      <c r="T66" s="20"/>
      <c r="U66" s="20"/>
      <c r="V66" s="20"/>
    </row>
    <row r="67" spans="20:22" x14ac:dyDescent="0.25">
      <c r="T67" s="20"/>
      <c r="U67" s="20"/>
      <c r="V67" s="20"/>
    </row>
    <row r="68" spans="20:22" x14ac:dyDescent="0.25">
      <c r="T68" s="27"/>
      <c r="U68" s="27"/>
      <c r="V68" s="27"/>
    </row>
    <row r="69" spans="20:22" x14ac:dyDescent="0.25">
      <c r="T69" s="27"/>
      <c r="U69" s="27"/>
      <c r="V69" s="27"/>
    </row>
    <row r="70" spans="20:22" x14ac:dyDescent="0.25">
      <c r="T70" s="27"/>
      <c r="U70" s="27"/>
      <c r="V70" s="27"/>
    </row>
    <row r="71" spans="20:22" x14ac:dyDescent="0.25">
      <c r="T71" s="27"/>
      <c r="U71" s="27"/>
      <c r="V71" s="27"/>
    </row>
    <row r="72" spans="20:22" x14ac:dyDescent="0.25">
      <c r="T72" s="27"/>
      <c r="U72" s="27"/>
      <c r="V72" s="27"/>
    </row>
    <row r="73" spans="20:22" x14ac:dyDescent="0.25">
      <c r="T73" s="27"/>
      <c r="U73" s="27"/>
      <c r="V73" s="27"/>
    </row>
    <row r="74" spans="20:22" x14ac:dyDescent="0.25">
      <c r="T74" s="27"/>
      <c r="U74" s="27"/>
      <c r="V74" s="27"/>
    </row>
    <row r="75" spans="20:22" x14ac:dyDescent="0.25">
      <c r="T75" s="27"/>
      <c r="U75" s="27"/>
      <c r="V75" s="27"/>
    </row>
    <row r="76" spans="20:22" x14ac:dyDescent="0.25">
      <c r="T76" s="27"/>
      <c r="U76" s="27"/>
      <c r="V76" s="27"/>
    </row>
    <row r="77" spans="20:22" x14ac:dyDescent="0.25">
      <c r="T77" s="27"/>
      <c r="U77" s="27"/>
      <c r="V77" s="27"/>
    </row>
    <row r="78" spans="20:22" x14ac:dyDescent="0.25">
      <c r="T78" s="27"/>
      <c r="U78" s="27"/>
      <c r="V78" s="27"/>
    </row>
    <row r="79" spans="20:22" x14ac:dyDescent="0.25">
      <c r="T79" s="27"/>
      <c r="U79" s="27"/>
      <c r="V79" s="27"/>
    </row>
    <row r="80" spans="20:22" x14ac:dyDescent="0.25">
      <c r="T80" s="27"/>
      <c r="U80" s="27"/>
      <c r="V80" s="27"/>
    </row>
    <row r="81" spans="20:22" x14ac:dyDescent="0.25">
      <c r="T81" s="27"/>
      <c r="U81" s="27"/>
      <c r="V81" s="27"/>
    </row>
    <row r="82" spans="20:22" x14ac:dyDescent="0.25">
      <c r="T82" s="27"/>
      <c r="U82" s="27"/>
      <c r="V82" s="27"/>
    </row>
  </sheetData>
  <phoneticPr fontId="16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0B81-A864-42B9-92B3-7E1152C86C35}">
  <sheetPr>
    <tabColor rgb="FF92D050"/>
  </sheetPr>
  <dimension ref="A1:CA82"/>
  <sheetViews>
    <sheetView topLeftCell="BA1" zoomScaleNormal="100" workbookViewId="0">
      <selection activeCell="F7" sqref="F7"/>
    </sheetView>
  </sheetViews>
  <sheetFormatPr defaultColWidth="10.28515625" defaultRowHeight="15" x14ac:dyDescent="0.25"/>
  <cols>
    <col min="1" max="2" width="46.5703125" style="1" customWidth="1"/>
    <col min="3" max="3" width="25.85546875" style="1" customWidth="1"/>
    <col min="4" max="4" width="23.85546875" style="1" customWidth="1"/>
    <col min="5" max="8" width="20.140625" style="1" customWidth="1"/>
    <col min="9" max="14" width="22.5703125" style="1" customWidth="1"/>
    <col min="15" max="15" width="10.7109375" style="1" bestFit="1" customWidth="1"/>
    <col min="16" max="16" width="10" style="1" bestFit="1" customWidth="1"/>
    <col min="17" max="17" width="10.5703125" style="26" bestFit="1" customWidth="1"/>
    <col min="18" max="18" width="14.5703125" style="26" bestFit="1" customWidth="1"/>
    <col min="19" max="19" width="12.42578125" style="1" bestFit="1" customWidth="1"/>
    <col min="20" max="20" width="13.85546875" style="1" bestFit="1" customWidth="1"/>
    <col min="21" max="21" width="12" style="1" bestFit="1" customWidth="1"/>
    <col min="22" max="22" width="10" style="1" bestFit="1" customWidth="1"/>
    <col min="23" max="23" width="8.5703125" style="1" bestFit="1" customWidth="1"/>
    <col min="24" max="24" width="11" style="1" bestFit="1" customWidth="1"/>
    <col min="25" max="25" width="17.140625" style="1" bestFit="1" customWidth="1"/>
    <col min="26" max="26" width="10.28515625" style="1"/>
    <col min="27" max="27" width="9" style="1" customWidth="1"/>
    <col min="28" max="28" width="10.28515625" style="1"/>
    <col min="29" max="29" width="13.85546875" style="1" bestFit="1" customWidth="1"/>
    <col min="30" max="30" width="12.7109375" style="1" bestFit="1" customWidth="1"/>
    <col min="31" max="32" width="20.7109375" style="1" customWidth="1"/>
    <col min="33" max="33" width="10.28515625" style="1"/>
    <col min="34" max="34" width="10.7109375" style="1" customWidth="1"/>
    <col min="35" max="38" width="10.28515625" style="1"/>
    <col min="39" max="39" width="11.28515625" style="1" bestFit="1" customWidth="1"/>
    <col min="40" max="40" width="11.28515625" style="1" customWidth="1"/>
    <col min="41" max="41" width="8.28515625" style="1" bestFit="1" customWidth="1"/>
    <col min="42" max="42" width="5.42578125" style="1" customWidth="1"/>
    <col min="43" max="43" width="6.85546875" style="1" customWidth="1"/>
    <col min="44" max="44" width="8.42578125" style="1" customWidth="1"/>
    <col min="45" max="45" width="16.140625" style="1" customWidth="1"/>
    <col min="46" max="46" width="9" style="1" customWidth="1"/>
    <col min="47" max="47" width="7.7109375" style="1" customWidth="1"/>
    <col min="48" max="49" width="6" style="1" customWidth="1"/>
    <col min="50" max="53" width="9.28515625" style="1" customWidth="1"/>
    <col min="54" max="55" width="10.42578125" style="1" customWidth="1"/>
    <col min="56" max="56" width="9.28515625" style="1" customWidth="1"/>
    <col min="57" max="58" width="11.85546875" style="1" customWidth="1"/>
    <col min="59" max="59" width="14.7109375" style="1" customWidth="1"/>
    <col min="60" max="62" width="9.28515625" style="1" customWidth="1"/>
    <col min="63" max="63" width="10.85546875" style="1" customWidth="1"/>
    <col min="64" max="64" width="10.5703125" style="1" customWidth="1"/>
    <col min="65" max="65" width="12.5703125" style="1" customWidth="1"/>
    <col min="66" max="66" width="12.85546875" style="1" customWidth="1"/>
    <col min="67" max="67" width="14.5703125" style="1" customWidth="1"/>
    <col min="68" max="68" width="25.28515625" style="1" bestFit="1" customWidth="1"/>
    <col min="69" max="74" width="12.85546875" style="1" customWidth="1"/>
    <col min="75" max="75" width="17.85546875" style="28" bestFit="1" customWidth="1"/>
    <col min="76" max="76" width="17.140625" style="1" bestFit="1" customWidth="1"/>
    <col min="77" max="77" width="30.140625" style="1" bestFit="1" customWidth="1"/>
    <col min="79" max="16384" width="10.28515625" style="1"/>
  </cols>
  <sheetData>
    <row r="1" spans="1:79" ht="12" thickBot="1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0</v>
      </c>
      <c r="F1" s="5" t="s">
        <v>10</v>
      </c>
      <c r="G1" s="5" t="s">
        <v>11</v>
      </c>
      <c r="H1" s="5" t="s">
        <v>12</v>
      </c>
      <c r="I1" s="6" t="s">
        <v>13</v>
      </c>
      <c r="J1" s="5" t="s">
        <v>14</v>
      </c>
      <c r="K1" s="5" t="s">
        <v>74</v>
      </c>
      <c r="L1" s="5" t="s">
        <v>15</v>
      </c>
      <c r="M1" s="5" t="s">
        <v>16</v>
      </c>
      <c r="N1" s="5" t="s">
        <v>69</v>
      </c>
      <c r="O1" s="5" t="s">
        <v>17</v>
      </c>
      <c r="P1" s="7" t="s">
        <v>18</v>
      </c>
      <c r="Q1" s="21" t="s">
        <v>19</v>
      </c>
      <c r="R1" s="21" t="s">
        <v>20</v>
      </c>
      <c r="S1" s="5" t="s">
        <v>21</v>
      </c>
      <c r="T1" s="5" t="s">
        <v>22</v>
      </c>
      <c r="U1" s="6" t="s">
        <v>23</v>
      </c>
      <c r="V1" s="8" t="s">
        <v>24</v>
      </c>
      <c r="W1" s="7" t="s">
        <v>25</v>
      </c>
      <c r="X1" s="5" t="s">
        <v>26</v>
      </c>
      <c r="Y1" s="6" t="s">
        <v>27</v>
      </c>
      <c r="Z1" s="7" t="s">
        <v>28</v>
      </c>
      <c r="AA1" s="6" t="s">
        <v>29</v>
      </c>
      <c r="AB1" s="5" t="s">
        <v>70</v>
      </c>
      <c r="AC1" s="5" t="s">
        <v>30</v>
      </c>
      <c r="AD1" s="5" t="s">
        <v>31</v>
      </c>
      <c r="AE1" s="5" t="s">
        <v>54</v>
      </c>
      <c r="AF1" s="5" t="s">
        <v>71</v>
      </c>
      <c r="AG1" s="7" t="s">
        <v>32</v>
      </c>
      <c r="AH1" s="5" t="s">
        <v>33</v>
      </c>
      <c r="AI1" s="5" t="s">
        <v>34</v>
      </c>
      <c r="AJ1" s="5" t="s">
        <v>35</v>
      </c>
      <c r="AK1" s="5" t="s">
        <v>2</v>
      </c>
      <c r="AL1" s="5" t="s">
        <v>37</v>
      </c>
      <c r="AM1" s="5" t="s">
        <v>38</v>
      </c>
      <c r="AN1" s="5" t="s">
        <v>5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36</v>
      </c>
      <c r="AX1" s="9" t="s">
        <v>43</v>
      </c>
      <c r="AY1" s="9" t="s">
        <v>4</v>
      </c>
      <c r="AZ1" s="9" t="s">
        <v>73</v>
      </c>
      <c r="BA1" s="9" t="s">
        <v>44</v>
      </c>
      <c r="BB1" s="9" t="s">
        <v>45</v>
      </c>
      <c r="BC1" s="9" t="s">
        <v>72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53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5" t="s">
        <v>3</v>
      </c>
      <c r="BO1" s="5" t="s">
        <v>64</v>
      </c>
      <c r="BP1" s="5" t="s">
        <v>78</v>
      </c>
      <c r="BQ1" s="5" t="s">
        <v>75</v>
      </c>
      <c r="BR1" s="5" t="s">
        <v>76</v>
      </c>
      <c r="BS1" s="5" t="s">
        <v>77</v>
      </c>
      <c r="BT1" s="5" t="s">
        <v>105</v>
      </c>
      <c r="BU1" s="5" t="s">
        <v>65</v>
      </c>
      <c r="BV1" s="5" t="s">
        <v>106</v>
      </c>
      <c r="BW1" s="5" t="s">
        <v>80</v>
      </c>
      <c r="BX1" s="5" t="s">
        <v>98</v>
      </c>
      <c r="BY1" s="5" t="s">
        <v>82</v>
      </c>
      <c r="BZ1" s="32" t="s">
        <v>83</v>
      </c>
      <c r="CA1" s="32" t="s">
        <v>84</v>
      </c>
    </row>
    <row r="2" spans="1:79" x14ac:dyDescent="0.25">
      <c r="A2" s="11" t="str" cm="1">
        <f t="array" aca="1" ref="A2" ca="1">MID(CELL("filename",A1),FIND("]",CELL("filename",A1))+1,255)&amp;"_"&amp;T2&amp;"m_1"</f>
        <v>PC1_80_44m_1</v>
      </c>
      <c r="B2" s="11" t="str" cm="1">
        <f t="array" aca="1" ref="B2" ca="1">MID(CELL("filename",A1),FIND("]",CELL("filename",A1))+1,255)&amp;"_"&amp;T2&amp;"m_1"</f>
        <v>PC1_80_44m_1</v>
      </c>
      <c r="C2" s="11" t="s">
        <v>50</v>
      </c>
      <c r="D2" s="12" t="s">
        <v>51</v>
      </c>
      <c r="E2" s="11" t="s">
        <v>52</v>
      </c>
      <c r="F2" s="12">
        <v>0</v>
      </c>
      <c r="G2" s="12">
        <v>1</v>
      </c>
      <c r="H2" s="12">
        <v>0</v>
      </c>
      <c r="I2" s="12">
        <v>0</v>
      </c>
      <c r="J2" s="12">
        <v>0</v>
      </c>
      <c r="K2" s="12">
        <v>0.5</v>
      </c>
      <c r="L2" s="12">
        <v>1</v>
      </c>
      <c r="M2" s="12">
        <v>1</v>
      </c>
      <c r="N2" s="12">
        <v>0</v>
      </c>
      <c r="O2" s="12">
        <v>0</v>
      </c>
      <c r="P2" s="12">
        <v>9.5</v>
      </c>
      <c r="Q2" s="19">
        <v>0.09</v>
      </c>
      <c r="R2" s="19">
        <v>44</v>
      </c>
      <c r="S2" s="13">
        <f>T2+32</f>
        <v>76</v>
      </c>
      <c r="T2" s="13">
        <v>44</v>
      </c>
      <c r="U2" s="13">
        <v>1</v>
      </c>
      <c r="V2" s="13">
        <v>33.4</v>
      </c>
      <c r="W2" s="13">
        <v>-100</v>
      </c>
      <c r="X2" s="13">
        <v>0</v>
      </c>
      <c r="Y2" s="13">
        <v>0</v>
      </c>
      <c r="Z2" s="13">
        <f>0.005*0.1*3</f>
        <v>1.5E-3</v>
      </c>
      <c r="AA2" s="13">
        <f>0.11*0.4*2.5</f>
        <v>0.11000000000000001</v>
      </c>
      <c r="AB2" s="13">
        <v>0</v>
      </c>
      <c r="AC2" s="13">
        <v>0</v>
      </c>
      <c r="AD2" s="13">
        <v>0</v>
      </c>
      <c r="AE2" s="14" t="s">
        <v>66</v>
      </c>
      <c r="AF2" s="14" t="s">
        <v>66</v>
      </c>
      <c r="AG2" s="15">
        <v>4</v>
      </c>
      <c r="AH2" s="16">
        <f t="shared" ref="AH2:AH23" si="0">ROUND(60.94*BN2/100*1000,-2)</f>
        <v>48800</v>
      </c>
      <c r="AI2" s="16">
        <f t="shared" ref="AI2:AI23" si="1">ROUND(52.79*BN2/100*1000,-2)</f>
        <v>42200</v>
      </c>
      <c r="AJ2" s="16">
        <f>ROUND(3*AI2,-2)</f>
        <v>126600</v>
      </c>
      <c r="AK2" s="16">
        <v>0.7</v>
      </c>
      <c r="AL2" s="16">
        <v>1</v>
      </c>
      <c r="AM2" s="18">
        <v>1E-4</v>
      </c>
      <c r="AN2" s="16">
        <f t="shared" ref="AN2:AN23" si="2">ROUND((168.52+88.89*BN2/100)*1000,-2)</f>
        <v>239600</v>
      </c>
      <c r="AO2" s="16">
        <f>ROUND(0.0945*BN2+24.651,0)</f>
        <v>32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0.25</v>
      </c>
      <c r="AX2" s="15">
        <v>20</v>
      </c>
      <c r="AY2" s="15">
        <f>ROUND( 0.0102*BN2 + 0.3167,1)</f>
        <v>1.1000000000000001</v>
      </c>
      <c r="AZ2" s="15">
        <f xml:space="preserve"> ROUND(0.1007*BN2 - 2.0895,1)</f>
        <v>6</v>
      </c>
      <c r="BA2" s="15" t="s">
        <v>67</v>
      </c>
      <c r="BB2" s="10">
        <v>0</v>
      </c>
      <c r="BC2" s="15">
        <v>2000</v>
      </c>
      <c r="BD2" s="15">
        <v>2000</v>
      </c>
      <c r="BE2" s="15">
        <v>3.3</v>
      </c>
      <c r="BF2" s="15">
        <v>3.7</v>
      </c>
      <c r="BG2" s="15">
        <v>3.5</v>
      </c>
      <c r="BH2" s="15">
        <f>BY2</f>
        <v>30</v>
      </c>
      <c r="BI2" s="15">
        <v>0</v>
      </c>
      <c r="BJ2" s="15">
        <v>0</v>
      </c>
      <c r="BK2" s="15">
        <v>0.6</v>
      </c>
      <c r="BL2" s="15" t="s">
        <v>68</v>
      </c>
      <c r="BM2" s="15">
        <v>0.9</v>
      </c>
      <c r="BN2" s="17">
        <v>80</v>
      </c>
      <c r="BO2" s="17" t="s">
        <v>1</v>
      </c>
      <c r="BP2" t="s">
        <v>85</v>
      </c>
      <c r="BQ2" s="30">
        <f>AG2</f>
        <v>4</v>
      </c>
      <c r="BR2" s="30">
        <f>BQ2/2</f>
        <v>2</v>
      </c>
      <c r="BS2" s="31">
        <f t="shared" ref="BS2:BS23" si="3">BR2*(AX2-10)</f>
        <v>20</v>
      </c>
      <c r="BT2" s="31">
        <f>BS2*AY2</f>
        <v>22</v>
      </c>
      <c r="BU2" s="17">
        <f>100*(BS2/100)^0.9</f>
        <v>23.492378861760379</v>
      </c>
      <c r="BV2" s="34">
        <v>0</v>
      </c>
      <c r="BW2" s="29">
        <v>0.5</v>
      </c>
      <c r="BX2" s="17">
        <f>BW2*BU2</f>
        <v>11.74618943088019</v>
      </c>
      <c r="BY2" s="17">
        <v>30</v>
      </c>
      <c r="BZ2">
        <f>AN2*(MIN(BS2,BT2)/100)^AK2</f>
        <v>77661.864113517178</v>
      </c>
      <c r="CA2" s="1">
        <f>BZ2/BY2</f>
        <v>2588.7288037839057</v>
      </c>
    </row>
    <row r="3" spans="1:79" x14ac:dyDescent="0.25">
      <c r="A3" s="11" t="str" cm="1">
        <f t="array" aca="1" ref="A3" ca="1">MID(CELL("filename",A2),FIND("]",CELL("filename",A2))+1,255)&amp;"_"&amp;T3&amp;"m_1"</f>
        <v>PC1_80_36m_1</v>
      </c>
      <c r="B3" s="11" t="str" cm="1">
        <f t="array" aca="1" ref="B3" ca="1">MID(CELL("filename",A2),FIND("]",CELL("filename",A2))+1,255)&amp;"_"&amp;T3&amp;"m_1"</f>
        <v>PC1_80_36m_1</v>
      </c>
      <c r="Q3" s="22"/>
      <c r="R3" s="19">
        <v>36</v>
      </c>
      <c r="S3" s="13">
        <f>T3+32</f>
        <v>68</v>
      </c>
      <c r="T3" s="13">
        <v>36</v>
      </c>
      <c r="AE3" s="14" t="s">
        <v>66</v>
      </c>
      <c r="AF3" s="14" t="s">
        <v>66</v>
      </c>
      <c r="AG3" s="15">
        <v>4</v>
      </c>
      <c r="AH3" s="16">
        <f t="shared" si="0"/>
        <v>48800</v>
      </c>
      <c r="AI3" s="16">
        <f t="shared" si="1"/>
        <v>42200</v>
      </c>
      <c r="AJ3" s="16">
        <f t="shared" ref="AJ3:AJ23" si="4">ROUND(3*AI3,-2)</f>
        <v>126600</v>
      </c>
      <c r="AK3" s="16">
        <v>0.7</v>
      </c>
      <c r="AL3" s="16">
        <v>1</v>
      </c>
      <c r="AM3" s="18">
        <v>1E-4</v>
      </c>
      <c r="AN3" s="16">
        <f t="shared" si="2"/>
        <v>239600</v>
      </c>
      <c r="AO3" s="16">
        <f t="shared" ref="AO3:AO23" si="5">ROUND(0.0945*BN3+24.651,0)</f>
        <v>32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0.25</v>
      </c>
      <c r="AX3" s="15">
        <v>20</v>
      </c>
      <c r="AY3" s="15">
        <f t="shared" ref="AY3:AY23" si="6">ROUND( 0.0102*BN3 + 0.3167,1)</f>
        <v>1.1000000000000001</v>
      </c>
      <c r="AZ3" s="15">
        <f t="shared" ref="AZ3:AZ23" si="7" xml:space="preserve"> ROUND(0.1007*BN3 - 2.0895,1)</f>
        <v>6</v>
      </c>
      <c r="BA3" s="15" t="s">
        <v>67</v>
      </c>
      <c r="BB3" s="10">
        <v>0</v>
      </c>
      <c r="BC3" s="15">
        <v>2000</v>
      </c>
      <c r="BD3" s="15">
        <v>2000</v>
      </c>
      <c r="BE3" s="15">
        <v>3.3</v>
      </c>
      <c r="BF3" s="15">
        <v>3.7</v>
      </c>
      <c r="BG3" s="15">
        <v>3.5</v>
      </c>
      <c r="BH3" s="15">
        <f t="shared" ref="BH3:BH23" si="8">BY3</f>
        <v>35</v>
      </c>
      <c r="BI3" s="15">
        <v>0</v>
      </c>
      <c r="BJ3" s="15">
        <v>0</v>
      </c>
      <c r="BK3" s="15">
        <v>0.6</v>
      </c>
      <c r="BL3" s="15" t="s">
        <v>68</v>
      </c>
      <c r="BM3" s="15">
        <v>0.9</v>
      </c>
      <c r="BN3" s="17">
        <v>80</v>
      </c>
      <c r="BO3" s="17" t="s">
        <v>1</v>
      </c>
      <c r="BP3" t="s">
        <v>85</v>
      </c>
      <c r="BQ3" s="17">
        <f t="shared" ref="BQ3:BQ23" si="9">BQ2+AG3</f>
        <v>8</v>
      </c>
      <c r="BR3" s="17">
        <f t="shared" ref="BR3:BR23" si="10">BQ2+AG3/2</f>
        <v>6</v>
      </c>
      <c r="BS3" s="17">
        <f t="shared" si="3"/>
        <v>60</v>
      </c>
      <c r="BT3" s="35">
        <f t="shared" ref="BT3:BT23" si="11">BS3*AY3</f>
        <v>66</v>
      </c>
      <c r="BU3" s="17">
        <f t="shared" ref="BU3:BU23" si="12">100*(BS3/100)^0.9</f>
        <v>63.144586748935524</v>
      </c>
      <c r="BV3" s="34">
        <v>0</v>
      </c>
      <c r="BW3" s="29">
        <v>0.5</v>
      </c>
      <c r="BX3" s="17">
        <f t="shared" ref="BX3:BX23" si="13">BW3*BU3</f>
        <v>31.572293374467762</v>
      </c>
      <c r="BY3" s="17">
        <f t="shared" ref="BY3:BY23" si="14">ROUND(BX3/BM3,0)</f>
        <v>35</v>
      </c>
      <c r="BZ3">
        <f t="shared" ref="BZ3:BZ23" si="15">AN3*(MIN(BS3,BT3)/100)^AK3</f>
        <v>167568.6184232973</v>
      </c>
      <c r="CA3" s="1">
        <f t="shared" ref="CA3:CA23" si="16">BZ3/BY3</f>
        <v>4787.6748120942084</v>
      </c>
    </row>
    <row r="4" spans="1:79" x14ac:dyDescent="0.25">
      <c r="Q4" s="22"/>
      <c r="R4" s="22"/>
      <c r="T4" s="2"/>
      <c r="AE4" s="14" t="s">
        <v>66</v>
      </c>
      <c r="AF4" s="14" t="s">
        <v>66</v>
      </c>
      <c r="AG4" s="15">
        <v>4</v>
      </c>
      <c r="AH4" s="16">
        <f t="shared" si="0"/>
        <v>48800</v>
      </c>
      <c r="AI4" s="16">
        <f t="shared" si="1"/>
        <v>42200</v>
      </c>
      <c r="AJ4" s="16">
        <f t="shared" si="4"/>
        <v>126600</v>
      </c>
      <c r="AK4" s="16">
        <v>0.7</v>
      </c>
      <c r="AL4" s="16">
        <v>1</v>
      </c>
      <c r="AM4" s="18">
        <v>1E-4</v>
      </c>
      <c r="AN4" s="16">
        <f t="shared" si="2"/>
        <v>239600</v>
      </c>
      <c r="AO4" s="16">
        <f t="shared" si="5"/>
        <v>32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0.25</v>
      </c>
      <c r="AX4" s="15">
        <v>20</v>
      </c>
      <c r="AY4" s="15">
        <f t="shared" si="6"/>
        <v>1.1000000000000001</v>
      </c>
      <c r="AZ4" s="15">
        <f t="shared" si="7"/>
        <v>6</v>
      </c>
      <c r="BA4" s="15" t="s">
        <v>67</v>
      </c>
      <c r="BB4" s="10">
        <v>0</v>
      </c>
      <c r="BC4" s="15">
        <v>2000</v>
      </c>
      <c r="BD4" s="15">
        <v>2000</v>
      </c>
      <c r="BE4" s="15">
        <v>3.3</v>
      </c>
      <c r="BF4" s="15">
        <v>3.7</v>
      </c>
      <c r="BG4" s="15">
        <v>3.5</v>
      </c>
      <c r="BH4" s="15">
        <f t="shared" si="8"/>
        <v>56</v>
      </c>
      <c r="BI4" s="15">
        <v>0</v>
      </c>
      <c r="BJ4" s="15">
        <v>0</v>
      </c>
      <c r="BK4" s="15">
        <v>0.6</v>
      </c>
      <c r="BL4" s="15" t="s">
        <v>68</v>
      </c>
      <c r="BM4" s="15">
        <v>0.9</v>
      </c>
      <c r="BN4" s="17">
        <v>80</v>
      </c>
      <c r="BO4" s="17" t="s">
        <v>1</v>
      </c>
      <c r="BP4" t="s">
        <v>85</v>
      </c>
      <c r="BQ4" s="17">
        <f t="shared" si="9"/>
        <v>12</v>
      </c>
      <c r="BR4" s="17">
        <f t="shared" si="10"/>
        <v>10</v>
      </c>
      <c r="BS4" s="17">
        <f t="shared" si="3"/>
        <v>100</v>
      </c>
      <c r="BT4" s="35">
        <f t="shared" si="11"/>
        <v>110.00000000000001</v>
      </c>
      <c r="BU4" s="17">
        <f t="shared" si="12"/>
        <v>100</v>
      </c>
      <c r="BV4" s="34">
        <v>0</v>
      </c>
      <c r="BW4" s="29">
        <v>0.5</v>
      </c>
      <c r="BX4" s="17">
        <f t="shared" si="13"/>
        <v>50</v>
      </c>
      <c r="BY4" s="17">
        <f t="shared" si="14"/>
        <v>56</v>
      </c>
      <c r="BZ4">
        <f t="shared" si="15"/>
        <v>239600</v>
      </c>
      <c r="CA4" s="1">
        <f t="shared" si="16"/>
        <v>4278.5714285714284</v>
      </c>
    </row>
    <row r="5" spans="1:79" x14ac:dyDescent="0.25">
      <c r="Q5" s="22"/>
      <c r="R5" s="22"/>
      <c r="T5" s="2"/>
      <c r="AE5" s="14" t="s">
        <v>66</v>
      </c>
      <c r="AF5" s="14" t="s">
        <v>66</v>
      </c>
      <c r="AG5" s="15">
        <v>4</v>
      </c>
      <c r="AH5" s="16">
        <f t="shared" si="0"/>
        <v>48800</v>
      </c>
      <c r="AI5" s="16">
        <f t="shared" si="1"/>
        <v>42200</v>
      </c>
      <c r="AJ5" s="16">
        <f t="shared" si="4"/>
        <v>126600</v>
      </c>
      <c r="AK5" s="16">
        <v>0.7</v>
      </c>
      <c r="AL5" s="16">
        <v>1</v>
      </c>
      <c r="AM5" s="18">
        <v>1E-4</v>
      </c>
      <c r="AN5" s="16">
        <f t="shared" si="2"/>
        <v>239600</v>
      </c>
      <c r="AO5" s="16">
        <f t="shared" si="5"/>
        <v>32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0.25</v>
      </c>
      <c r="AX5" s="15">
        <v>20</v>
      </c>
      <c r="AY5" s="15">
        <f t="shared" si="6"/>
        <v>1.1000000000000001</v>
      </c>
      <c r="AZ5" s="15">
        <f t="shared" si="7"/>
        <v>6</v>
      </c>
      <c r="BA5" s="15" t="s">
        <v>67</v>
      </c>
      <c r="BB5" s="10">
        <v>0</v>
      </c>
      <c r="BC5" s="15">
        <v>2000</v>
      </c>
      <c r="BD5" s="15">
        <v>2000</v>
      </c>
      <c r="BE5" s="15">
        <v>3.3</v>
      </c>
      <c r="BF5" s="15">
        <v>3.7</v>
      </c>
      <c r="BG5" s="15">
        <v>3.5</v>
      </c>
      <c r="BH5" s="15">
        <f t="shared" si="8"/>
        <v>75</v>
      </c>
      <c r="BI5" s="15">
        <v>0</v>
      </c>
      <c r="BJ5" s="15">
        <v>0</v>
      </c>
      <c r="BK5" s="15">
        <v>0.6</v>
      </c>
      <c r="BL5" s="15" t="s">
        <v>68</v>
      </c>
      <c r="BM5" s="15">
        <v>0.9</v>
      </c>
      <c r="BN5" s="17">
        <v>80</v>
      </c>
      <c r="BO5" s="17" t="s">
        <v>1</v>
      </c>
      <c r="BP5" t="s">
        <v>85</v>
      </c>
      <c r="BQ5" s="17">
        <f t="shared" si="9"/>
        <v>16</v>
      </c>
      <c r="BR5" s="17">
        <f t="shared" si="10"/>
        <v>14</v>
      </c>
      <c r="BS5" s="17">
        <f t="shared" si="3"/>
        <v>140</v>
      </c>
      <c r="BT5" s="35">
        <f t="shared" si="11"/>
        <v>154</v>
      </c>
      <c r="BU5" s="17">
        <f t="shared" si="12"/>
        <v>135.36775676840483</v>
      </c>
      <c r="BV5" s="34">
        <v>0</v>
      </c>
      <c r="BW5" s="29">
        <v>0.5</v>
      </c>
      <c r="BX5" s="17">
        <f t="shared" si="13"/>
        <v>67.683878384202416</v>
      </c>
      <c r="BY5" s="17">
        <f t="shared" si="14"/>
        <v>75</v>
      </c>
      <c r="BZ5">
        <f t="shared" si="15"/>
        <v>303232.98331622221</v>
      </c>
      <c r="CA5" s="1">
        <f t="shared" si="16"/>
        <v>4043.106444216296</v>
      </c>
    </row>
    <row r="6" spans="1:79" x14ac:dyDescent="0.25">
      <c r="L6" s="3"/>
      <c r="M6" s="3"/>
      <c r="N6" s="3"/>
      <c r="O6" s="3"/>
      <c r="P6" s="3"/>
      <c r="Q6" s="22"/>
      <c r="R6" s="22"/>
      <c r="S6" s="2"/>
      <c r="T6" s="2"/>
      <c r="W6" s="2"/>
      <c r="AE6" s="14" t="s">
        <v>66</v>
      </c>
      <c r="AF6" s="14" t="s">
        <v>66</v>
      </c>
      <c r="AG6" s="15">
        <v>4</v>
      </c>
      <c r="AH6" s="16">
        <f t="shared" si="0"/>
        <v>48800</v>
      </c>
      <c r="AI6" s="16">
        <f t="shared" si="1"/>
        <v>42200</v>
      </c>
      <c r="AJ6" s="16">
        <f t="shared" si="4"/>
        <v>126600</v>
      </c>
      <c r="AK6" s="16">
        <v>0.7</v>
      </c>
      <c r="AL6" s="16">
        <v>1</v>
      </c>
      <c r="AM6" s="18">
        <v>1E-4</v>
      </c>
      <c r="AN6" s="16">
        <f t="shared" si="2"/>
        <v>239600</v>
      </c>
      <c r="AO6" s="16">
        <f t="shared" si="5"/>
        <v>32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0.25</v>
      </c>
      <c r="AX6" s="15">
        <v>20</v>
      </c>
      <c r="AY6" s="15">
        <f t="shared" si="6"/>
        <v>1.1000000000000001</v>
      </c>
      <c r="AZ6" s="15">
        <f t="shared" si="7"/>
        <v>6</v>
      </c>
      <c r="BA6" s="15" t="s">
        <v>67</v>
      </c>
      <c r="BB6" s="10">
        <v>0</v>
      </c>
      <c r="BC6" s="15">
        <v>2000</v>
      </c>
      <c r="BD6" s="15">
        <v>2000</v>
      </c>
      <c r="BE6" s="15">
        <v>3.3</v>
      </c>
      <c r="BF6" s="15">
        <v>3.7</v>
      </c>
      <c r="BG6" s="15">
        <v>3.5</v>
      </c>
      <c r="BH6" s="15">
        <f t="shared" si="8"/>
        <v>94</v>
      </c>
      <c r="BI6" s="15">
        <v>0</v>
      </c>
      <c r="BJ6" s="15">
        <v>0</v>
      </c>
      <c r="BK6" s="15">
        <v>0.6</v>
      </c>
      <c r="BL6" s="15" t="s">
        <v>68</v>
      </c>
      <c r="BM6" s="15">
        <v>0.9</v>
      </c>
      <c r="BN6" s="17">
        <v>80</v>
      </c>
      <c r="BO6" s="17" t="s">
        <v>1</v>
      </c>
      <c r="BP6" t="s">
        <v>85</v>
      </c>
      <c r="BQ6" s="17">
        <f t="shared" si="9"/>
        <v>20</v>
      </c>
      <c r="BR6" s="17">
        <f t="shared" si="10"/>
        <v>18</v>
      </c>
      <c r="BS6" s="17">
        <f t="shared" si="3"/>
        <v>180</v>
      </c>
      <c r="BT6" s="35">
        <f t="shared" si="11"/>
        <v>198.00000000000003</v>
      </c>
      <c r="BU6" s="17">
        <f t="shared" si="12"/>
        <v>169.72478007257303</v>
      </c>
      <c r="BV6" s="34">
        <v>0</v>
      </c>
      <c r="BW6" s="29">
        <v>0.5</v>
      </c>
      <c r="BX6" s="17">
        <f t="shared" si="13"/>
        <v>84.862390036286513</v>
      </c>
      <c r="BY6" s="17">
        <f t="shared" si="14"/>
        <v>94</v>
      </c>
      <c r="BZ6">
        <f t="shared" si="15"/>
        <v>361557.66025973321</v>
      </c>
      <c r="CA6" s="1">
        <f t="shared" si="16"/>
        <v>3846.358087869502</v>
      </c>
    </row>
    <row r="7" spans="1:79" x14ac:dyDescent="0.25">
      <c r="L7" s="3"/>
      <c r="M7" s="3"/>
      <c r="N7" s="3"/>
      <c r="O7" s="3"/>
      <c r="P7" s="3"/>
      <c r="Q7" s="22"/>
      <c r="R7" s="22"/>
      <c r="S7" s="2"/>
      <c r="T7" s="2"/>
      <c r="W7" s="2"/>
      <c r="AE7" s="14" t="s">
        <v>66</v>
      </c>
      <c r="AF7" s="14" t="s">
        <v>66</v>
      </c>
      <c r="AG7" s="15">
        <v>4</v>
      </c>
      <c r="AH7" s="16">
        <f t="shared" si="0"/>
        <v>48800</v>
      </c>
      <c r="AI7" s="16">
        <f t="shared" si="1"/>
        <v>42200</v>
      </c>
      <c r="AJ7" s="16">
        <f t="shared" si="4"/>
        <v>126600</v>
      </c>
      <c r="AK7" s="16">
        <v>0.7</v>
      </c>
      <c r="AL7" s="16">
        <v>1</v>
      </c>
      <c r="AM7" s="18">
        <v>1E-4</v>
      </c>
      <c r="AN7" s="16">
        <f t="shared" si="2"/>
        <v>239600</v>
      </c>
      <c r="AO7" s="16">
        <f t="shared" si="5"/>
        <v>32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0.25</v>
      </c>
      <c r="AX7" s="15">
        <v>20</v>
      </c>
      <c r="AY7" s="15">
        <f t="shared" si="6"/>
        <v>1.1000000000000001</v>
      </c>
      <c r="AZ7" s="15">
        <f t="shared" si="7"/>
        <v>6</v>
      </c>
      <c r="BA7" s="15" t="s">
        <v>67</v>
      </c>
      <c r="BB7" s="10">
        <v>0</v>
      </c>
      <c r="BC7" s="15">
        <v>2000</v>
      </c>
      <c r="BD7" s="15">
        <v>2000</v>
      </c>
      <c r="BE7" s="15">
        <v>3.3</v>
      </c>
      <c r="BF7" s="15">
        <v>3.7</v>
      </c>
      <c r="BG7" s="15">
        <v>3.5</v>
      </c>
      <c r="BH7" s="15">
        <f t="shared" si="8"/>
        <v>113</v>
      </c>
      <c r="BI7" s="15">
        <v>0</v>
      </c>
      <c r="BJ7" s="15">
        <v>0</v>
      </c>
      <c r="BK7" s="15">
        <v>0.6</v>
      </c>
      <c r="BL7" s="15" t="s">
        <v>68</v>
      </c>
      <c r="BM7" s="15">
        <v>0.9</v>
      </c>
      <c r="BN7" s="17">
        <v>80</v>
      </c>
      <c r="BO7" s="17" t="s">
        <v>1</v>
      </c>
      <c r="BP7" t="s">
        <v>85</v>
      </c>
      <c r="BQ7" s="17">
        <f t="shared" si="9"/>
        <v>24</v>
      </c>
      <c r="BR7" s="17">
        <f t="shared" si="10"/>
        <v>22</v>
      </c>
      <c r="BS7" s="17">
        <f t="shared" si="3"/>
        <v>220</v>
      </c>
      <c r="BT7" s="35">
        <f t="shared" si="11"/>
        <v>242.00000000000003</v>
      </c>
      <c r="BU7" s="17">
        <f t="shared" si="12"/>
        <v>203.32014593038656</v>
      </c>
      <c r="BV7" s="34">
        <v>0</v>
      </c>
      <c r="BW7" s="29">
        <v>0.5</v>
      </c>
      <c r="BX7" s="17">
        <f t="shared" si="13"/>
        <v>101.66007296519328</v>
      </c>
      <c r="BY7" s="17">
        <f t="shared" si="14"/>
        <v>113</v>
      </c>
      <c r="BZ7">
        <f t="shared" si="15"/>
        <v>416085.60423235421</v>
      </c>
      <c r="CA7" s="1">
        <f t="shared" si="16"/>
        <v>3682.1734887818957</v>
      </c>
    </row>
    <row r="8" spans="1:79" x14ac:dyDescent="0.25">
      <c r="L8" s="3"/>
      <c r="M8" s="3"/>
      <c r="N8" s="3"/>
      <c r="O8" s="3"/>
      <c r="P8" s="3"/>
      <c r="Q8" s="22"/>
      <c r="R8" s="22"/>
      <c r="S8" s="2"/>
      <c r="T8" s="2"/>
      <c r="W8" s="2"/>
      <c r="AE8" s="14" t="s">
        <v>66</v>
      </c>
      <c r="AF8" s="14" t="s">
        <v>66</v>
      </c>
      <c r="AG8" s="15">
        <v>4</v>
      </c>
      <c r="AH8" s="16">
        <f t="shared" si="0"/>
        <v>48800</v>
      </c>
      <c r="AI8" s="16">
        <f t="shared" si="1"/>
        <v>42200</v>
      </c>
      <c r="AJ8" s="16">
        <f t="shared" si="4"/>
        <v>126600</v>
      </c>
      <c r="AK8" s="16">
        <v>0.7</v>
      </c>
      <c r="AL8" s="16">
        <v>1</v>
      </c>
      <c r="AM8" s="18">
        <v>1E-4</v>
      </c>
      <c r="AN8" s="16">
        <f t="shared" si="2"/>
        <v>239600</v>
      </c>
      <c r="AO8" s="16">
        <f t="shared" si="5"/>
        <v>32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0.25</v>
      </c>
      <c r="AX8" s="15">
        <v>20</v>
      </c>
      <c r="AY8" s="15">
        <f t="shared" si="6"/>
        <v>1.1000000000000001</v>
      </c>
      <c r="AZ8" s="15">
        <f t="shared" si="7"/>
        <v>6</v>
      </c>
      <c r="BA8" s="15" t="s">
        <v>67</v>
      </c>
      <c r="BB8" s="10">
        <v>0</v>
      </c>
      <c r="BC8" s="15">
        <v>2000</v>
      </c>
      <c r="BD8" s="15">
        <v>2000</v>
      </c>
      <c r="BE8" s="15">
        <v>3.3</v>
      </c>
      <c r="BF8" s="15">
        <v>3.7</v>
      </c>
      <c r="BG8" s="15">
        <v>3.5</v>
      </c>
      <c r="BH8" s="15">
        <f t="shared" si="8"/>
        <v>131</v>
      </c>
      <c r="BI8" s="15">
        <v>0</v>
      </c>
      <c r="BJ8" s="15">
        <v>0</v>
      </c>
      <c r="BK8" s="15">
        <v>0.6</v>
      </c>
      <c r="BL8" s="15" t="s">
        <v>68</v>
      </c>
      <c r="BM8" s="15">
        <v>0.9</v>
      </c>
      <c r="BN8" s="17">
        <v>80</v>
      </c>
      <c r="BO8" s="17" t="s">
        <v>1</v>
      </c>
      <c r="BP8" t="s">
        <v>85</v>
      </c>
      <c r="BQ8" s="17">
        <f t="shared" si="9"/>
        <v>28</v>
      </c>
      <c r="BR8" s="17">
        <f t="shared" si="10"/>
        <v>26</v>
      </c>
      <c r="BS8" s="17">
        <f t="shared" si="3"/>
        <v>260</v>
      </c>
      <c r="BT8" s="35">
        <f t="shared" si="11"/>
        <v>286</v>
      </c>
      <c r="BU8" s="17">
        <f t="shared" si="12"/>
        <v>236.30668793283914</v>
      </c>
      <c r="BV8" s="34">
        <v>0</v>
      </c>
      <c r="BW8" s="29">
        <v>0.5</v>
      </c>
      <c r="BX8" s="17">
        <f t="shared" si="13"/>
        <v>118.15334396641957</v>
      </c>
      <c r="BY8" s="17">
        <f t="shared" si="14"/>
        <v>131</v>
      </c>
      <c r="BZ8">
        <f t="shared" si="15"/>
        <v>467700.84795427258</v>
      </c>
      <c r="CA8" s="1">
        <f t="shared" si="16"/>
        <v>3570.2354805669661</v>
      </c>
    </row>
    <row r="9" spans="1:79" x14ac:dyDescent="0.25">
      <c r="L9" s="3"/>
      <c r="M9" s="3"/>
      <c r="N9" s="3"/>
      <c r="O9" s="3"/>
      <c r="P9" s="3"/>
      <c r="Q9" s="22"/>
      <c r="R9" s="22"/>
      <c r="S9" s="2"/>
      <c r="T9" s="2"/>
      <c r="W9" s="2"/>
      <c r="AE9" s="14" t="s">
        <v>66</v>
      </c>
      <c r="AF9" s="14" t="s">
        <v>66</v>
      </c>
      <c r="AG9" s="15">
        <v>4</v>
      </c>
      <c r="AH9" s="16">
        <f t="shared" si="0"/>
        <v>48800</v>
      </c>
      <c r="AI9" s="16">
        <f t="shared" si="1"/>
        <v>42200</v>
      </c>
      <c r="AJ9" s="16">
        <f t="shared" si="4"/>
        <v>126600</v>
      </c>
      <c r="AK9" s="16">
        <v>0.7</v>
      </c>
      <c r="AL9" s="16">
        <v>1</v>
      </c>
      <c r="AM9" s="18">
        <v>1E-4</v>
      </c>
      <c r="AN9" s="16">
        <f t="shared" si="2"/>
        <v>239600</v>
      </c>
      <c r="AO9" s="16">
        <f t="shared" si="5"/>
        <v>32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0.25</v>
      </c>
      <c r="AX9" s="15">
        <v>20</v>
      </c>
      <c r="AY9" s="15">
        <f t="shared" si="6"/>
        <v>1.1000000000000001</v>
      </c>
      <c r="AZ9" s="15">
        <f t="shared" si="7"/>
        <v>6</v>
      </c>
      <c r="BA9" s="15" t="s">
        <v>67</v>
      </c>
      <c r="BB9" s="10">
        <v>0</v>
      </c>
      <c r="BC9" s="15">
        <v>2000</v>
      </c>
      <c r="BD9" s="15">
        <v>2000</v>
      </c>
      <c r="BE9" s="15">
        <v>3.3</v>
      </c>
      <c r="BF9" s="15">
        <v>3.7</v>
      </c>
      <c r="BG9" s="15">
        <v>3.5</v>
      </c>
      <c r="BH9" s="15">
        <f t="shared" si="8"/>
        <v>149</v>
      </c>
      <c r="BI9" s="15">
        <v>0</v>
      </c>
      <c r="BJ9" s="15">
        <v>0</v>
      </c>
      <c r="BK9" s="15">
        <v>0.6</v>
      </c>
      <c r="BL9" s="15" t="s">
        <v>68</v>
      </c>
      <c r="BM9" s="15">
        <v>0.9</v>
      </c>
      <c r="BN9" s="17">
        <v>80</v>
      </c>
      <c r="BO9" s="17" t="s">
        <v>1</v>
      </c>
      <c r="BP9" t="s">
        <v>85</v>
      </c>
      <c r="BQ9" s="17">
        <f t="shared" si="9"/>
        <v>32</v>
      </c>
      <c r="BR9" s="17">
        <f t="shared" si="10"/>
        <v>30</v>
      </c>
      <c r="BS9" s="17">
        <f t="shared" si="3"/>
        <v>300</v>
      </c>
      <c r="BT9" s="35">
        <f t="shared" si="11"/>
        <v>330</v>
      </c>
      <c r="BU9" s="17">
        <f t="shared" si="12"/>
        <v>268.78753795222872</v>
      </c>
      <c r="BV9" s="34">
        <v>0</v>
      </c>
      <c r="BW9" s="29">
        <v>0.5</v>
      </c>
      <c r="BX9" s="17">
        <f t="shared" si="13"/>
        <v>134.39376897611436</v>
      </c>
      <c r="BY9" s="17">
        <f t="shared" si="14"/>
        <v>149</v>
      </c>
      <c r="BZ9">
        <f t="shared" si="15"/>
        <v>516977.55948191253</v>
      </c>
      <c r="CA9" s="1">
        <f t="shared" si="16"/>
        <v>3469.6480502141781</v>
      </c>
    </row>
    <row r="10" spans="1:79" x14ac:dyDescent="0.25">
      <c r="L10" s="3"/>
      <c r="M10" s="3"/>
      <c r="N10" s="3"/>
      <c r="O10" s="3"/>
      <c r="P10" s="3"/>
      <c r="Q10" s="24"/>
      <c r="R10" s="24"/>
      <c r="S10" s="2"/>
      <c r="T10" s="2"/>
      <c r="W10" s="2"/>
      <c r="AE10" s="14" t="s">
        <v>66</v>
      </c>
      <c r="AF10" s="14" t="s">
        <v>66</v>
      </c>
      <c r="AG10" s="15">
        <v>4</v>
      </c>
      <c r="AH10" s="16">
        <f t="shared" si="0"/>
        <v>48800</v>
      </c>
      <c r="AI10" s="16">
        <f t="shared" si="1"/>
        <v>42200</v>
      </c>
      <c r="AJ10" s="16">
        <f t="shared" si="4"/>
        <v>126600</v>
      </c>
      <c r="AK10" s="16">
        <v>0.7</v>
      </c>
      <c r="AL10" s="16">
        <v>1</v>
      </c>
      <c r="AM10" s="18">
        <v>1E-4</v>
      </c>
      <c r="AN10" s="16">
        <f t="shared" si="2"/>
        <v>239600</v>
      </c>
      <c r="AO10" s="16">
        <f t="shared" si="5"/>
        <v>32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0.25</v>
      </c>
      <c r="AX10" s="15">
        <v>20</v>
      </c>
      <c r="AY10" s="15">
        <f t="shared" si="6"/>
        <v>1.1000000000000001</v>
      </c>
      <c r="AZ10" s="15">
        <f t="shared" si="7"/>
        <v>6</v>
      </c>
      <c r="BA10" s="15" t="s">
        <v>67</v>
      </c>
      <c r="BB10" s="10">
        <v>0</v>
      </c>
      <c r="BC10" s="15">
        <v>2000</v>
      </c>
      <c r="BD10" s="15">
        <v>2000</v>
      </c>
      <c r="BE10" s="15">
        <v>3.3</v>
      </c>
      <c r="BF10" s="15">
        <v>3.7</v>
      </c>
      <c r="BG10" s="15">
        <v>3.5</v>
      </c>
      <c r="BH10" s="15">
        <f t="shared" si="8"/>
        <v>167</v>
      </c>
      <c r="BI10" s="15">
        <v>0</v>
      </c>
      <c r="BJ10" s="15">
        <v>0</v>
      </c>
      <c r="BK10" s="15">
        <v>0.6</v>
      </c>
      <c r="BL10" s="15" t="s">
        <v>68</v>
      </c>
      <c r="BM10" s="15">
        <v>0.9</v>
      </c>
      <c r="BN10" s="17">
        <v>80</v>
      </c>
      <c r="BO10" s="17" t="s">
        <v>1</v>
      </c>
      <c r="BP10" t="s">
        <v>85</v>
      </c>
      <c r="BQ10" s="17">
        <f t="shared" si="9"/>
        <v>36</v>
      </c>
      <c r="BR10" s="17">
        <f t="shared" si="10"/>
        <v>34</v>
      </c>
      <c r="BS10" s="17">
        <f t="shared" si="3"/>
        <v>340</v>
      </c>
      <c r="BT10" s="35">
        <f t="shared" si="11"/>
        <v>374.00000000000006</v>
      </c>
      <c r="BU10" s="17">
        <f t="shared" si="12"/>
        <v>300.83684495397364</v>
      </c>
      <c r="BV10" s="34">
        <v>0</v>
      </c>
      <c r="BW10" s="29">
        <v>0.5</v>
      </c>
      <c r="BX10" s="17">
        <f t="shared" si="13"/>
        <v>150.41842247698682</v>
      </c>
      <c r="BY10" s="17">
        <f t="shared" si="14"/>
        <v>167</v>
      </c>
      <c r="BZ10">
        <f t="shared" si="15"/>
        <v>564315.59938717762</v>
      </c>
      <c r="CA10" s="1">
        <f t="shared" si="16"/>
        <v>3379.1353256717221</v>
      </c>
    </row>
    <row r="11" spans="1:79" x14ac:dyDescent="0.25">
      <c r="L11" s="3"/>
      <c r="M11" s="3"/>
      <c r="N11" s="3"/>
      <c r="O11" s="3"/>
      <c r="P11" s="3"/>
      <c r="Q11" s="24"/>
      <c r="R11" s="24"/>
      <c r="S11" s="2"/>
      <c r="T11" s="2"/>
      <c r="U11" s="2"/>
      <c r="V11" s="2"/>
      <c r="W11" s="2"/>
      <c r="AE11" s="14" t="s">
        <v>66</v>
      </c>
      <c r="AF11" s="14" t="s">
        <v>66</v>
      </c>
      <c r="AG11" s="15">
        <v>4</v>
      </c>
      <c r="AH11" s="16">
        <f t="shared" si="0"/>
        <v>48800</v>
      </c>
      <c r="AI11" s="16">
        <f t="shared" si="1"/>
        <v>42200</v>
      </c>
      <c r="AJ11" s="16">
        <f t="shared" si="4"/>
        <v>126600</v>
      </c>
      <c r="AK11" s="16">
        <v>0.7</v>
      </c>
      <c r="AL11" s="16">
        <v>1</v>
      </c>
      <c r="AM11" s="18">
        <v>1E-4</v>
      </c>
      <c r="AN11" s="16">
        <f t="shared" si="2"/>
        <v>239600</v>
      </c>
      <c r="AO11" s="16">
        <f t="shared" si="5"/>
        <v>32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0.25</v>
      </c>
      <c r="AX11" s="15">
        <v>20</v>
      </c>
      <c r="AY11" s="15">
        <f t="shared" si="6"/>
        <v>1.1000000000000001</v>
      </c>
      <c r="AZ11" s="15">
        <f t="shared" si="7"/>
        <v>6</v>
      </c>
      <c r="BA11" s="15" t="s">
        <v>67</v>
      </c>
      <c r="BB11" s="10">
        <v>0</v>
      </c>
      <c r="BC11" s="15">
        <v>2000</v>
      </c>
      <c r="BD11" s="15">
        <v>2000</v>
      </c>
      <c r="BE11" s="15">
        <v>3.3</v>
      </c>
      <c r="BF11" s="15">
        <v>3.7</v>
      </c>
      <c r="BG11" s="15">
        <v>3.5</v>
      </c>
      <c r="BH11" s="15">
        <f t="shared" si="8"/>
        <v>185</v>
      </c>
      <c r="BI11" s="15">
        <v>0</v>
      </c>
      <c r="BJ11" s="15">
        <v>0</v>
      </c>
      <c r="BK11" s="15">
        <v>0.6</v>
      </c>
      <c r="BL11" s="15" t="s">
        <v>68</v>
      </c>
      <c r="BM11" s="15">
        <v>0.9</v>
      </c>
      <c r="BN11" s="17">
        <v>80</v>
      </c>
      <c r="BO11" s="17" t="s">
        <v>1</v>
      </c>
      <c r="BP11" t="s">
        <v>85</v>
      </c>
      <c r="BQ11" s="17">
        <f t="shared" si="9"/>
        <v>40</v>
      </c>
      <c r="BR11" s="17">
        <f t="shared" si="10"/>
        <v>38</v>
      </c>
      <c r="BS11" s="17">
        <f t="shared" si="3"/>
        <v>380</v>
      </c>
      <c r="BT11" s="35">
        <f t="shared" si="11"/>
        <v>418.00000000000006</v>
      </c>
      <c r="BU11" s="17">
        <f t="shared" si="12"/>
        <v>332.5104027415324</v>
      </c>
      <c r="BV11" s="34">
        <v>0</v>
      </c>
      <c r="BW11" s="29">
        <v>0.5</v>
      </c>
      <c r="BX11" s="17">
        <f t="shared" si="13"/>
        <v>166.2552013707662</v>
      </c>
      <c r="BY11" s="17">
        <f t="shared" si="14"/>
        <v>185</v>
      </c>
      <c r="BZ11">
        <f t="shared" si="15"/>
        <v>610007.72007866274</v>
      </c>
      <c r="CA11" s="1">
        <f t="shared" si="16"/>
        <v>3297.3390274522312</v>
      </c>
    </row>
    <row r="12" spans="1:79" x14ac:dyDescent="0.25">
      <c r="L12" s="3"/>
      <c r="M12" s="3"/>
      <c r="N12" s="3"/>
      <c r="O12" s="3"/>
      <c r="P12" s="3"/>
      <c r="Q12" s="24"/>
      <c r="R12" s="24"/>
      <c r="S12" s="2"/>
      <c r="W12" s="2"/>
      <c r="AE12" s="14" t="s">
        <v>66</v>
      </c>
      <c r="AF12" s="14" t="s">
        <v>66</v>
      </c>
      <c r="AG12" s="15">
        <v>4</v>
      </c>
      <c r="AH12" s="16">
        <f t="shared" si="0"/>
        <v>48800</v>
      </c>
      <c r="AI12" s="16">
        <f t="shared" si="1"/>
        <v>42200</v>
      </c>
      <c r="AJ12" s="16">
        <f t="shared" si="4"/>
        <v>126600</v>
      </c>
      <c r="AK12" s="16">
        <v>0.7</v>
      </c>
      <c r="AL12" s="16">
        <v>1</v>
      </c>
      <c r="AM12" s="18">
        <v>1E-4</v>
      </c>
      <c r="AN12" s="16">
        <f t="shared" si="2"/>
        <v>239600</v>
      </c>
      <c r="AO12" s="16">
        <f t="shared" si="5"/>
        <v>32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0.25</v>
      </c>
      <c r="AX12" s="15">
        <v>20</v>
      </c>
      <c r="AY12" s="15">
        <f t="shared" si="6"/>
        <v>1.1000000000000001</v>
      </c>
      <c r="AZ12" s="15">
        <f t="shared" si="7"/>
        <v>6</v>
      </c>
      <c r="BA12" s="15" t="s">
        <v>67</v>
      </c>
      <c r="BB12" s="10">
        <v>0</v>
      </c>
      <c r="BC12" s="15">
        <v>2000</v>
      </c>
      <c r="BD12" s="15">
        <v>2000</v>
      </c>
      <c r="BE12" s="15">
        <v>3.3</v>
      </c>
      <c r="BF12" s="15">
        <v>3.7</v>
      </c>
      <c r="BG12" s="15">
        <v>3.5</v>
      </c>
      <c r="BH12" s="15">
        <f t="shared" si="8"/>
        <v>202</v>
      </c>
      <c r="BI12" s="15">
        <v>0</v>
      </c>
      <c r="BJ12" s="15">
        <v>0</v>
      </c>
      <c r="BK12" s="15">
        <v>0.6</v>
      </c>
      <c r="BL12" s="15" t="s">
        <v>68</v>
      </c>
      <c r="BM12" s="15">
        <v>0.9</v>
      </c>
      <c r="BN12" s="17">
        <v>80</v>
      </c>
      <c r="BO12" s="17" t="s">
        <v>1</v>
      </c>
      <c r="BP12" t="s">
        <v>85</v>
      </c>
      <c r="BQ12" s="17">
        <f t="shared" si="9"/>
        <v>44</v>
      </c>
      <c r="BR12" s="17">
        <f t="shared" si="10"/>
        <v>42</v>
      </c>
      <c r="BS12" s="17">
        <f t="shared" si="3"/>
        <v>420</v>
      </c>
      <c r="BT12" s="35">
        <f t="shared" si="11"/>
        <v>462.00000000000006</v>
      </c>
      <c r="BU12" s="17">
        <f t="shared" si="12"/>
        <v>363.85166059895676</v>
      </c>
      <c r="BV12" s="34">
        <v>0</v>
      </c>
      <c r="BW12" s="29">
        <v>0.5</v>
      </c>
      <c r="BX12" s="17">
        <f t="shared" si="13"/>
        <v>181.92583029947838</v>
      </c>
      <c r="BY12" s="17">
        <f t="shared" si="14"/>
        <v>202</v>
      </c>
      <c r="BZ12">
        <f t="shared" si="15"/>
        <v>654276.49277646095</v>
      </c>
      <c r="CA12" s="1">
        <f t="shared" si="16"/>
        <v>3238.9925384973312</v>
      </c>
    </row>
    <row r="13" spans="1:79" x14ac:dyDescent="0.25">
      <c r="L13" s="3"/>
      <c r="M13" s="3"/>
      <c r="N13" s="3"/>
      <c r="O13" s="3"/>
      <c r="P13" s="3"/>
      <c r="Q13" s="24"/>
      <c r="R13" s="24"/>
      <c r="S13" s="2"/>
      <c r="T13" s="2"/>
      <c r="AE13" s="14" t="s">
        <v>66</v>
      </c>
      <c r="AF13" s="14" t="s">
        <v>66</v>
      </c>
      <c r="AG13" s="15">
        <v>4</v>
      </c>
      <c r="AH13" s="16">
        <f t="shared" si="0"/>
        <v>48800</v>
      </c>
      <c r="AI13" s="16">
        <f t="shared" si="1"/>
        <v>42200</v>
      </c>
      <c r="AJ13" s="16">
        <f t="shared" si="4"/>
        <v>126600</v>
      </c>
      <c r="AK13" s="16">
        <v>0.7</v>
      </c>
      <c r="AL13" s="16">
        <v>1</v>
      </c>
      <c r="AM13" s="18">
        <v>1E-4</v>
      </c>
      <c r="AN13" s="16">
        <f t="shared" si="2"/>
        <v>239600</v>
      </c>
      <c r="AO13" s="16">
        <f t="shared" si="5"/>
        <v>32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0.25</v>
      </c>
      <c r="AX13" s="15">
        <v>20</v>
      </c>
      <c r="AY13" s="15">
        <f t="shared" si="6"/>
        <v>1.1000000000000001</v>
      </c>
      <c r="AZ13" s="15">
        <f t="shared" si="7"/>
        <v>6</v>
      </c>
      <c r="BA13" s="15" t="s">
        <v>67</v>
      </c>
      <c r="BB13" s="10">
        <v>0</v>
      </c>
      <c r="BC13" s="15">
        <v>2000</v>
      </c>
      <c r="BD13" s="15">
        <v>2000</v>
      </c>
      <c r="BE13" s="15">
        <v>3.3</v>
      </c>
      <c r="BF13" s="15">
        <v>3.7</v>
      </c>
      <c r="BG13" s="15">
        <v>3.5</v>
      </c>
      <c r="BH13" s="15">
        <f t="shared" si="8"/>
        <v>219</v>
      </c>
      <c r="BI13" s="15">
        <v>0</v>
      </c>
      <c r="BJ13" s="15">
        <v>0</v>
      </c>
      <c r="BK13" s="15">
        <v>0.6</v>
      </c>
      <c r="BL13" s="15" t="s">
        <v>68</v>
      </c>
      <c r="BM13" s="15">
        <v>0.9</v>
      </c>
      <c r="BN13" s="17">
        <v>80</v>
      </c>
      <c r="BO13" s="17" t="s">
        <v>1</v>
      </c>
      <c r="BP13" t="s">
        <v>85</v>
      </c>
      <c r="BQ13" s="17">
        <f t="shared" si="9"/>
        <v>48</v>
      </c>
      <c r="BR13" s="17">
        <f t="shared" si="10"/>
        <v>46</v>
      </c>
      <c r="BS13" s="17">
        <f t="shared" si="3"/>
        <v>460</v>
      </c>
      <c r="BT13" s="35">
        <f t="shared" si="11"/>
        <v>506.00000000000006</v>
      </c>
      <c r="BU13" s="17">
        <f t="shared" si="12"/>
        <v>394.89537608019469</v>
      </c>
      <c r="BV13" s="34">
        <v>0</v>
      </c>
      <c r="BW13" s="29">
        <v>0.5</v>
      </c>
      <c r="BX13" s="17">
        <f t="shared" si="13"/>
        <v>197.44768804009735</v>
      </c>
      <c r="BY13" s="17">
        <f t="shared" si="14"/>
        <v>219</v>
      </c>
      <c r="BZ13">
        <f t="shared" si="15"/>
        <v>697296.19586293702</v>
      </c>
      <c r="CA13" s="1">
        <f t="shared" si="16"/>
        <v>3184.0008943513108</v>
      </c>
    </row>
    <row r="14" spans="1:79" x14ac:dyDescent="0.25">
      <c r="L14" s="3"/>
      <c r="M14" s="3"/>
      <c r="N14" s="3"/>
      <c r="O14" s="3"/>
      <c r="P14" s="3"/>
      <c r="Q14" s="22"/>
      <c r="R14" s="22"/>
      <c r="T14" s="23"/>
      <c r="U14" s="23"/>
      <c r="V14" s="23"/>
      <c r="AE14" s="14" t="s">
        <v>66</v>
      </c>
      <c r="AF14" s="14" t="s">
        <v>66</v>
      </c>
      <c r="AG14" s="15">
        <v>4</v>
      </c>
      <c r="AH14" s="16">
        <f t="shared" si="0"/>
        <v>48800</v>
      </c>
      <c r="AI14" s="16">
        <f t="shared" si="1"/>
        <v>42200</v>
      </c>
      <c r="AJ14" s="16">
        <f t="shared" si="4"/>
        <v>126600</v>
      </c>
      <c r="AK14" s="16">
        <v>0.7</v>
      </c>
      <c r="AL14" s="16">
        <v>1</v>
      </c>
      <c r="AM14" s="18">
        <v>1E-4</v>
      </c>
      <c r="AN14" s="16">
        <f t="shared" si="2"/>
        <v>239600</v>
      </c>
      <c r="AO14" s="16">
        <f t="shared" si="5"/>
        <v>32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0.25</v>
      </c>
      <c r="AX14" s="15">
        <v>20</v>
      </c>
      <c r="AY14" s="15">
        <f t="shared" si="6"/>
        <v>1.1000000000000001</v>
      </c>
      <c r="AZ14" s="15">
        <f t="shared" si="7"/>
        <v>6</v>
      </c>
      <c r="BA14" s="15" t="s">
        <v>67</v>
      </c>
      <c r="BB14" s="10">
        <v>0</v>
      </c>
      <c r="BC14" s="15">
        <v>2000</v>
      </c>
      <c r="BD14" s="15">
        <v>2000</v>
      </c>
      <c r="BE14" s="15">
        <v>3.3</v>
      </c>
      <c r="BF14" s="15">
        <v>3.7</v>
      </c>
      <c r="BG14" s="15">
        <v>3.5</v>
      </c>
      <c r="BH14" s="15">
        <f t="shared" si="8"/>
        <v>236</v>
      </c>
      <c r="BI14" s="15">
        <v>0</v>
      </c>
      <c r="BJ14" s="15">
        <v>0</v>
      </c>
      <c r="BK14" s="15">
        <v>0.6</v>
      </c>
      <c r="BL14" s="15" t="s">
        <v>68</v>
      </c>
      <c r="BM14" s="15">
        <v>0.9</v>
      </c>
      <c r="BN14" s="17">
        <v>80</v>
      </c>
      <c r="BO14" s="17" t="s">
        <v>1</v>
      </c>
      <c r="BP14" t="s">
        <v>85</v>
      </c>
      <c r="BQ14" s="17">
        <f t="shared" si="9"/>
        <v>52</v>
      </c>
      <c r="BR14" s="17">
        <f t="shared" si="10"/>
        <v>50</v>
      </c>
      <c r="BS14" s="17">
        <f t="shared" si="3"/>
        <v>500</v>
      </c>
      <c r="BT14" s="35">
        <f t="shared" si="11"/>
        <v>550</v>
      </c>
      <c r="BU14" s="17">
        <f t="shared" si="12"/>
        <v>425.66996126039231</v>
      </c>
      <c r="BV14" s="34">
        <v>0</v>
      </c>
      <c r="BW14" s="29">
        <v>0.5</v>
      </c>
      <c r="BX14" s="17">
        <f t="shared" si="13"/>
        <v>212.83498063019616</v>
      </c>
      <c r="BY14" s="17">
        <f t="shared" si="14"/>
        <v>236</v>
      </c>
      <c r="BZ14">
        <f t="shared" si="15"/>
        <v>739206.56753857143</v>
      </c>
      <c r="CA14" s="1">
        <f t="shared" si="16"/>
        <v>3132.2312183837771</v>
      </c>
    </row>
    <row r="15" spans="1:79" x14ac:dyDescent="0.25">
      <c r="L15" s="3"/>
      <c r="M15" s="3"/>
      <c r="N15" s="3"/>
      <c r="O15" s="3"/>
      <c r="P15" s="3"/>
      <c r="Q15" s="25"/>
      <c r="R15" s="24"/>
      <c r="T15" s="23"/>
      <c r="U15" s="23"/>
      <c r="V15" s="23"/>
      <c r="AE15" s="14" t="s">
        <v>66</v>
      </c>
      <c r="AF15" s="14" t="s">
        <v>66</v>
      </c>
      <c r="AG15" s="15">
        <v>4</v>
      </c>
      <c r="AH15" s="16">
        <f t="shared" si="0"/>
        <v>48800</v>
      </c>
      <c r="AI15" s="16">
        <f t="shared" si="1"/>
        <v>42200</v>
      </c>
      <c r="AJ15" s="16">
        <f t="shared" si="4"/>
        <v>126600</v>
      </c>
      <c r="AK15" s="16">
        <v>0.7</v>
      </c>
      <c r="AL15" s="16">
        <v>1</v>
      </c>
      <c r="AM15" s="18">
        <v>1E-4</v>
      </c>
      <c r="AN15" s="16">
        <f t="shared" si="2"/>
        <v>239600</v>
      </c>
      <c r="AO15" s="16">
        <f t="shared" si="5"/>
        <v>32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0.25</v>
      </c>
      <c r="AX15" s="15">
        <v>20</v>
      </c>
      <c r="AY15" s="15">
        <f t="shared" si="6"/>
        <v>1.1000000000000001</v>
      </c>
      <c r="AZ15" s="15">
        <f t="shared" si="7"/>
        <v>6</v>
      </c>
      <c r="BA15" s="15" t="s">
        <v>67</v>
      </c>
      <c r="BB15" s="10">
        <v>0</v>
      </c>
      <c r="BC15" s="15">
        <v>2000</v>
      </c>
      <c r="BD15" s="15">
        <v>2000</v>
      </c>
      <c r="BE15" s="15">
        <v>3.3</v>
      </c>
      <c r="BF15" s="15">
        <v>3.7</v>
      </c>
      <c r="BG15" s="15">
        <v>3.5</v>
      </c>
      <c r="BH15" s="15">
        <f t="shared" si="8"/>
        <v>253</v>
      </c>
      <c r="BI15" s="15">
        <v>0</v>
      </c>
      <c r="BJ15" s="15">
        <v>0</v>
      </c>
      <c r="BK15" s="15">
        <v>0.6</v>
      </c>
      <c r="BL15" s="15" t="s">
        <v>68</v>
      </c>
      <c r="BM15" s="15">
        <v>0.9</v>
      </c>
      <c r="BN15" s="17">
        <v>80</v>
      </c>
      <c r="BO15" s="17" t="s">
        <v>1</v>
      </c>
      <c r="BP15" t="s">
        <v>85</v>
      </c>
      <c r="BQ15" s="17">
        <f t="shared" si="9"/>
        <v>56</v>
      </c>
      <c r="BR15" s="17">
        <f t="shared" si="10"/>
        <v>54</v>
      </c>
      <c r="BS15" s="17">
        <f t="shared" si="3"/>
        <v>540</v>
      </c>
      <c r="BT15" s="35">
        <f t="shared" si="11"/>
        <v>594</v>
      </c>
      <c r="BU15" s="17">
        <f t="shared" si="12"/>
        <v>456.19905765190384</v>
      </c>
      <c r="BV15" s="34">
        <v>0</v>
      </c>
      <c r="BW15" s="29">
        <v>0.5</v>
      </c>
      <c r="BX15" s="17">
        <f t="shared" si="13"/>
        <v>228.09952882595192</v>
      </c>
      <c r="BY15" s="17">
        <f t="shared" si="14"/>
        <v>253</v>
      </c>
      <c r="BZ15">
        <f t="shared" si="15"/>
        <v>780121.8564819172</v>
      </c>
      <c r="CA15" s="1">
        <f t="shared" si="16"/>
        <v>3083.4855987427559</v>
      </c>
    </row>
    <row r="16" spans="1:79" x14ac:dyDescent="0.25">
      <c r="L16" s="3"/>
      <c r="M16" s="3"/>
      <c r="N16" s="3"/>
      <c r="O16" s="3"/>
      <c r="P16" s="3"/>
      <c r="T16" s="23"/>
      <c r="U16" s="23"/>
      <c r="V16" s="23"/>
      <c r="AE16" s="14" t="s">
        <v>66</v>
      </c>
      <c r="AF16" s="14" t="s">
        <v>66</v>
      </c>
      <c r="AG16" s="15">
        <v>4</v>
      </c>
      <c r="AH16" s="16">
        <f t="shared" si="0"/>
        <v>48800</v>
      </c>
      <c r="AI16" s="16">
        <f t="shared" si="1"/>
        <v>42200</v>
      </c>
      <c r="AJ16" s="16">
        <f t="shared" si="4"/>
        <v>126600</v>
      </c>
      <c r="AK16" s="16">
        <v>0.7</v>
      </c>
      <c r="AL16" s="16">
        <v>1</v>
      </c>
      <c r="AM16" s="18">
        <v>1E-4</v>
      </c>
      <c r="AN16" s="16">
        <f t="shared" si="2"/>
        <v>239600</v>
      </c>
      <c r="AO16" s="16">
        <f t="shared" si="5"/>
        <v>32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0.25</v>
      </c>
      <c r="AX16" s="15">
        <v>20</v>
      </c>
      <c r="AY16" s="15">
        <f t="shared" si="6"/>
        <v>1.1000000000000001</v>
      </c>
      <c r="AZ16" s="15">
        <f t="shared" si="7"/>
        <v>6</v>
      </c>
      <c r="BA16" s="15" t="s">
        <v>67</v>
      </c>
      <c r="BB16" s="10">
        <v>0</v>
      </c>
      <c r="BC16" s="15">
        <v>2000</v>
      </c>
      <c r="BD16" s="15">
        <v>2000</v>
      </c>
      <c r="BE16" s="15">
        <v>3.3</v>
      </c>
      <c r="BF16" s="15">
        <v>3.7</v>
      </c>
      <c r="BG16" s="15">
        <v>3.5</v>
      </c>
      <c r="BH16" s="15">
        <f t="shared" si="8"/>
        <v>270</v>
      </c>
      <c r="BI16" s="15">
        <v>0</v>
      </c>
      <c r="BJ16" s="15">
        <v>0</v>
      </c>
      <c r="BK16" s="15">
        <v>0.6</v>
      </c>
      <c r="BL16" s="15" t="s">
        <v>68</v>
      </c>
      <c r="BM16" s="15">
        <v>0.9</v>
      </c>
      <c r="BN16" s="17">
        <v>80</v>
      </c>
      <c r="BO16" s="17" t="s">
        <v>1</v>
      </c>
      <c r="BP16" t="s">
        <v>85</v>
      </c>
      <c r="BQ16" s="17">
        <f t="shared" si="9"/>
        <v>60</v>
      </c>
      <c r="BR16" s="17">
        <f t="shared" si="10"/>
        <v>58</v>
      </c>
      <c r="BS16" s="17">
        <f t="shared" si="3"/>
        <v>580</v>
      </c>
      <c r="BT16" s="35">
        <f t="shared" si="11"/>
        <v>638</v>
      </c>
      <c r="BU16" s="17">
        <f t="shared" si="12"/>
        <v>486.50263204955513</v>
      </c>
      <c r="BV16" s="34">
        <v>0</v>
      </c>
      <c r="BW16" s="29">
        <v>0.5</v>
      </c>
      <c r="BX16" s="17">
        <f t="shared" si="13"/>
        <v>243.25131602477757</v>
      </c>
      <c r="BY16" s="17">
        <f t="shared" si="14"/>
        <v>270</v>
      </c>
      <c r="BZ16">
        <f t="shared" si="15"/>
        <v>820137.00742559682</v>
      </c>
      <c r="CA16" s="1">
        <f t="shared" si="16"/>
        <v>3037.544471946655</v>
      </c>
    </row>
    <row r="17" spans="12:79" x14ac:dyDescent="0.25">
      <c r="L17" s="3"/>
      <c r="M17" s="3"/>
      <c r="N17" s="3"/>
      <c r="O17" s="3"/>
      <c r="P17" s="3"/>
      <c r="T17" s="23"/>
      <c r="U17" s="23"/>
      <c r="V17" s="23"/>
      <c r="AE17" s="14" t="s">
        <v>66</v>
      </c>
      <c r="AF17" s="14" t="s">
        <v>66</v>
      </c>
      <c r="AG17" s="15">
        <v>4</v>
      </c>
      <c r="AH17" s="16">
        <f t="shared" si="0"/>
        <v>48800</v>
      </c>
      <c r="AI17" s="16">
        <f t="shared" si="1"/>
        <v>42200</v>
      </c>
      <c r="AJ17" s="16">
        <f t="shared" si="4"/>
        <v>126600</v>
      </c>
      <c r="AK17" s="16">
        <v>0.7</v>
      </c>
      <c r="AL17" s="16">
        <v>1</v>
      </c>
      <c r="AM17" s="18">
        <v>1E-4</v>
      </c>
      <c r="AN17" s="16">
        <f t="shared" si="2"/>
        <v>239600</v>
      </c>
      <c r="AO17" s="16">
        <f t="shared" si="5"/>
        <v>32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0.25</v>
      </c>
      <c r="AX17" s="15">
        <v>20</v>
      </c>
      <c r="AY17" s="15">
        <f t="shared" si="6"/>
        <v>1.1000000000000001</v>
      </c>
      <c r="AZ17" s="15">
        <f t="shared" si="7"/>
        <v>6</v>
      </c>
      <c r="BA17" s="15" t="s">
        <v>67</v>
      </c>
      <c r="BB17" s="10">
        <v>0</v>
      </c>
      <c r="BC17" s="15">
        <v>2000</v>
      </c>
      <c r="BD17" s="15">
        <v>2000</v>
      </c>
      <c r="BE17" s="15">
        <v>3.3</v>
      </c>
      <c r="BF17" s="15">
        <v>3.7</v>
      </c>
      <c r="BG17" s="15">
        <v>3.5</v>
      </c>
      <c r="BH17" s="15">
        <f t="shared" si="8"/>
        <v>287</v>
      </c>
      <c r="BI17" s="15">
        <v>0</v>
      </c>
      <c r="BJ17" s="15">
        <v>0</v>
      </c>
      <c r="BK17" s="15">
        <v>0.6</v>
      </c>
      <c r="BL17" s="15" t="s">
        <v>68</v>
      </c>
      <c r="BM17" s="15">
        <v>0.9</v>
      </c>
      <c r="BN17" s="17">
        <v>80</v>
      </c>
      <c r="BO17" s="17" t="s">
        <v>1</v>
      </c>
      <c r="BP17" t="s">
        <v>85</v>
      </c>
      <c r="BQ17" s="17">
        <f t="shared" si="9"/>
        <v>64</v>
      </c>
      <c r="BR17" s="17">
        <f t="shared" si="10"/>
        <v>62</v>
      </c>
      <c r="BS17" s="17">
        <f t="shared" si="3"/>
        <v>620</v>
      </c>
      <c r="BT17" s="35">
        <f t="shared" si="11"/>
        <v>682</v>
      </c>
      <c r="BU17" s="17">
        <f t="shared" si="12"/>
        <v>516.59776218265336</v>
      </c>
      <c r="BV17" s="34">
        <v>0</v>
      </c>
      <c r="BW17" s="29">
        <v>0.5</v>
      </c>
      <c r="BX17" s="17">
        <f t="shared" si="13"/>
        <v>258.29888109132668</v>
      </c>
      <c r="BY17" s="17">
        <f t="shared" si="14"/>
        <v>287</v>
      </c>
      <c r="BZ17">
        <f t="shared" si="15"/>
        <v>859332.02357799711</v>
      </c>
      <c r="CA17" s="1">
        <f t="shared" si="16"/>
        <v>2994.1882354634045</v>
      </c>
    </row>
    <row r="18" spans="12:79" x14ac:dyDescent="0.25">
      <c r="L18" s="3"/>
      <c r="M18" s="3"/>
      <c r="N18" s="3"/>
      <c r="O18" s="3"/>
      <c r="P18" s="3"/>
      <c r="T18" s="23"/>
      <c r="U18" s="23"/>
      <c r="V18" s="23"/>
      <c r="AE18" s="14" t="s">
        <v>66</v>
      </c>
      <c r="AF18" s="14" t="s">
        <v>66</v>
      </c>
      <c r="AG18" s="15">
        <v>4</v>
      </c>
      <c r="AH18" s="16">
        <f t="shared" si="0"/>
        <v>48800</v>
      </c>
      <c r="AI18" s="16">
        <f t="shared" si="1"/>
        <v>42200</v>
      </c>
      <c r="AJ18" s="16">
        <f t="shared" si="4"/>
        <v>126600</v>
      </c>
      <c r="AK18" s="16">
        <v>0.7</v>
      </c>
      <c r="AL18" s="16">
        <v>1</v>
      </c>
      <c r="AM18" s="18">
        <v>1E-4</v>
      </c>
      <c r="AN18" s="16">
        <f t="shared" si="2"/>
        <v>239600</v>
      </c>
      <c r="AO18" s="16">
        <f t="shared" si="5"/>
        <v>32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0.25</v>
      </c>
      <c r="AX18" s="15">
        <v>20</v>
      </c>
      <c r="AY18" s="15">
        <f t="shared" si="6"/>
        <v>1.1000000000000001</v>
      </c>
      <c r="AZ18" s="15">
        <f t="shared" si="7"/>
        <v>6</v>
      </c>
      <c r="BA18" s="15" t="s">
        <v>67</v>
      </c>
      <c r="BB18" s="10">
        <v>0</v>
      </c>
      <c r="BC18" s="15">
        <v>2000</v>
      </c>
      <c r="BD18" s="15">
        <v>2000</v>
      </c>
      <c r="BE18" s="15">
        <v>3.3</v>
      </c>
      <c r="BF18" s="15">
        <v>3.7</v>
      </c>
      <c r="BG18" s="15">
        <v>3.5</v>
      </c>
      <c r="BH18" s="15">
        <f t="shared" si="8"/>
        <v>304</v>
      </c>
      <c r="BI18" s="15">
        <v>0</v>
      </c>
      <c r="BJ18" s="15">
        <v>0</v>
      </c>
      <c r="BK18" s="15">
        <v>0.6</v>
      </c>
      <c r="BL18" s="15" t="s">
        <v>68</v>
      </c>
      <c r="BM18" s="15">
        <v>0.9</v>
      </c>
      <c r="BN18" s="17">
        <v>80</v>
      </c>
      <c r="BO18" s="17" t="s">
        <v>1</v>
      </c>
      <c r="BP18" t="s">
        <v>85</v>
      </c>
      <c r="BQ18" s="17">
        <f t="shared" si="9"/>
        <v>68</v>
      </c>
      <c r="BR18" s="17">
        <f t="shared" si="10"/>
        <v>66</v>
      </c>
      <c r="BS18" s="17">
        <f t="shared" si="3"/>
        <v>660</v>
      </c>
      <c r="BT18" s="35">
        <f t="shared" si="11"/>
        <v>726.00000000000011</v>
      </c>
      <c r="BU18" s="17">
        <f t="shared" si="12"/>
        <v>546.49921440716435</v>
      </c>
      <c r="BV18" s="34">
        <v>0</v>
      </c>
      <c r="BW18" s="29">
        <v>0.5</v>
      </c>
      <c r="BX18" s="17">
        <f t="shared" si="13"/>
        <v>273.24960720358217</v>
      </c>
      <c r="BY18" s="17">
        <f t="shared" si="14"/>
        <v>304</v>
      </c>
      <c r="BZ18">
        <f t="shared" si="15"/>
        <v>897775.12609181704</v>
      </c>
      <c r="CA18" s="1">
        <f t="shared" si="16"/>
        <v>2953.207651617819</v>
      </c>
    </row>
    <row r="19" spans="12:79" x14ac:dyDescent="0.25">
      <c r="L19" s="3"/>
      <c r="M19" s="3"/>
      <c r="N19" s="3"/>
      <c r="O19" s="3"/>
      <c r="P19" s="3"/>
      <c r="T19" s="23"/>
      <c r="U19" s="23"/>
      <c r="V19" s="23"/>
      <c r="AE19" s="14" t="s">
        <v>66</v>
      </c>
      <c r="AF19" s="14" t="s">
        <v>66</v>
      </c>
      <c r="AG19" s="15">
        <v>4</v>
      </c>
      <c r="AH19" s="16">
        <f t="shared" si="0"/>
        <v>48800</v>
      </c>
      <c r="AI19" s="16">
        <f t="shared" si="1"/>
        <v>42200</v>
      </c>
      <c r="AJ19" s="16">
        <f t="shared" si="4"/>
        <v>126600</v>
      </c>
      <c r="AK19" s="16">
        <v>0.7</v>
      </c>
      <c r="AL19" s="16">
        <v>1</v>
      </c>
      <c r="AM19" s="18">
        <v>1E-4</v>
      </c>
      <c r="AN19" s="16">
        <f t="shared" si="2"/>
        <v>239600</v>
      </c>
      <c r="AO19" s="16">
        <f t="shared" si="5"/>
        <v>32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0.25</v>
      </c>
      <c r="AX19" s="15">
        <v>20</v>
      </c>
      <c r="AY19" s="15">
        <f t="shared" si="6"/>
        <v>1.1000000000000001</v>
      </c>
      <c r="AZ19" s="15">
        <f t="shared" si="7"/>
        <v>6</v>
      </c>
      <c r="BA19" s="15" t="s">
        <v>67</v>
      </c>
      <c r="BB19" s="10">
        <v>0</v>
      </c>
      <c r="BC19" s="15">
        <v>2000</v>
      </c>
      <c r="BD19" s="15">
        <v>2000</v>
      </c>
      <c r="BE19" s="15">
        <v>3.3</v>
      </c>
      <c r="BF19" s="15">
        <v>3.7</v>
      </c>
      <c r="BG19" s="15">
        <v>3.5</v>
      </c>
      <c r="BH19" s="15">
        <f t="shared" si="8"/>
        <v>320</v>
      </c>
      <c r="BI19" s="15">
        <v>0</v>
      </c>
      <c r="BJ19" s="15">
        <v>0</v>
      </c>
      <c r="BK19" s="15">
        <v>0.6</v>
      </c>
      <c r="BL19" s="15" t="s">
        <v>68</v>
      </c>
      <c r="BM19" s="15">
        <v>0.9</v>
      </c>
      <c r="BN19" s="17">
        <v>80</v>
      </c>
      <c r="BO19" s="17" t="s">
        <v>1</v>
      </c>
      <c r="BP19" t="s">
        <v>85</v>
      </c>
      <c r="BQ19" s="17">
        <f t="shared" si="9"/>
        <v>72</v>
      </c>
      <c r="BR19" s="17">
        <f t="shared" si="10"/>
        <v>70</v>
      </c>
      <c r="BS19" s="17">
        <f t="shared" si="3"/>
        <v>700</v>
      </c>
      <c r="BT19" s="35">
        <f t="shared" si="11"/>
        <v>770.00000000000011</v>
      </c>
      <c r="BU19" s="17">
        <f t="shared" si="12"/>
        <v>576.21987779513097</v>
      </c>
      <c r="BV19" s="34">
        <v>0</v>
      </c>
      <c r="BW19" s="29">
        <v>0.5</v>
      </c>
      <c r="BX19" s="17">
        <f t="shared" si="13"/>
        <v>288.10993889756548</v>
      </c>
      <c r="BY19" s="17">
        <f t="shared" si="14"/>
        <v>320</v>
      </c>
      <c r="BZ19">
        <f t="shared" si="15"/>
        <v>935525.09499860404</v>
      </c>
      <c r="CA19" s="1">
        <f t="shared" si="16"/>
        <v>2923.5159218706376</v>
      </c>
    </row>
    <row r="20" spans="12:79" x14ac:dyDescent="0.25">
      <c r="L20" s="3"/>
      <c r="M20" s="3"/>
      <c r="N20" s="3"/>
      <c r="O20" s="3"/>
      <c r="P20" s="3"/>
      <c r="T20" s="23"/>
      <c r="U20" s="23"/>
      <c r="V20" s="23"/>
      <c r="AE20" s="14" t="s">
        <v>66</v>
      </c>
      <c r="AF20" s="14" t="s">
        <v>66</v>
      </c>
      <c r="AG20" s="15">
        <v>4</v>
      </c>
      <c r="AH20" s="16">
        <f t="shared" si="0"/>
        <v>48800</v>
      </c>
      <c r="AI20" s="16">
        <f t="shared" si="1"/>
        <v>42200</v>
      </c>
      <c r="AJ20" s="16">
        <f t="shared" si="4"/>
        <v>126600</v>
      </c>
      <c r="AK20" s="16">
        <v>0.7</v>
      </c>
      <c r="AL20" s="16">
        <v>1</v>
      </c>
      <c r="AM20" s="18">
        <v>1E-4</v>
      </c>
      <c r="AN20" s="16">
        <f t="shared" si="2"/>
        <v>239600</v>
      </c>
      <c r="AO20" s="16">
        <f t="shared" si="5"/>
        <v>32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0.25</v>
      </c>
      <c r="AX20" s="15">
        <v>20</v>
      </c>
      <c r="AY20" s="15">
        <f t="shared" si="6"/>
        <v>1.1000000000000001</v>
      </c>
      <c r="AZ20" s="15">
        <f t="shared" si="7"/>
        <v>6</v>
      </c>
      <c r="BA20" s="15" t="s">
        <v>67</v>
      </c>
      <c r="BB20" s="10">
        <v>0</v>
      </c>
      <c r="BC20" s="15">
        <v>2000</v>
      </c>
      <c r="BD20" s="15">
        <v>2000</v>
      </c>
      <c r="BE20" s="15">
        <v>3.3</v>
      </c>
      <c r="BF20" s="15">
        <v>3.7</v>
      </c>
      <c r="BG20" s="15">
        <v>3.5</v>
      </c>
      <c r="BH20" s="15">
        <f t="shared" si="8"/>
        <v>337</v>
      </c>
      <c r="BI20" s="15">
        <v>0</v>
      </c>
      <c r="BJ20" s="15">
        <v>0</v>
      </c>
      <c r="BK20" s="15">
        <v>0.6</v>
      </c>
      <c r="BL20" s="15" t="s">
        <v>68</v>
      </c>
      <c r="BM20" s="15">
        <v>0.9</v>
      </c>
      <c r="BN20" s="17">
        <v>80</v>
      </c>
      <c r="BO20" s="17" t="s">
        <v>1</v>
      </c>
      <c r="BP20" t="s">
        <v>85</v>
      </c>
      <c r="BQ20" s="17">
        <f t="shared" si="9"/>
        <v>76</v>
      </c>
      <c r="BR20" s="17">
        <f t="shared" si="10"/>
        <v>74</v>
      </c>
      <c r="BS20" s="17">
        <f t="shared" si="3"/>
        <v>740</v>
      </c>
      <c r="BT20" s="35">
        <f t="shared" si="11"/>
        <v>814.00000000000011</v>
      </c>
      <c r="BU20" s="17">
        <f t="shared" si="12"/>
        <v>605.77109650796069</v>
      </c>
      <c r="BV20" s="34">
        <v>0</v>
      </c>
      <c r="BW20" s="29">
        <v>0.5</v>
      </c>
      <c r="BX20" s="17">
        <f t="shared" si="13"/>
        <v>302.88554825398035</v>
      </c>
      <c r="BY20" s="17">
        <f t="shared" si="14"/>
        <v>337</v>
      </c>
      <c r="BZ20">
        <f t="shared" si="15"/>
        <v>972633.03824514884</v>
      </c>
      <c r="CA20" s="1">
        <f t="shared" si="16"/>
        <v>2886.151448798661</v>
      </c>
    </row>
    <row r="21" spans="12:79" x14ac:dyDescent="0.25">
      <c r="L21" s="3"/>
      <c r="M21" s="3"/>
      <c r="N21" s="3"/>
      <c r="O21" s="3"/>
      <c r="P21" s="3"/>
      <c r="T21" s="23"/>
      <c r="U21" s="23"/>
      <c r="V21" s="23"/>
      <c r="AE21" s="14" t="s">
        <v>66</v>
      </c>
      <c r="AF21" s="14" t="s">
        <v>66</v>
      </c>
      <c r="AG21" s="15">
        <v>4</v>
      </c>
      <c r="AH21" s="16">
        <f t="shared" si="0"/>
        <v>48800</v>
      </c>
      <c r="AI21" s="16">
        <f t="shared" si="1"/>
        <v>42200</v>
      </c>
      <c r="AJ21" s="16">
        <f t="shared" si="4"/>
        <v>126600</v>
      </c>
      <c r="AK21" s="16">
        <v>0.7</v>
      </c>
      <c r="AL21" s="16">
        <v>1</v>
      </c>
      <c r="AM21" s="18">
        <v>1E-4</v>
      </c>
      <c r="AN21" s="16">
        <f t="shared" si="2"/>
        <v>239600</v>
      </c>
      <c r="AO21" s="16">
        <f t="shared" si="5"/>
        <v>32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0.25</v>
      </c>
      <c r="AX21" s="15">
        <v>20</v>
      </c>
      <c r="AY21" s="15">
        <f t="shared" si="6"/>
        <v>1.1000000000000001</v>
      </c>
      <c r="AZ21" s="15">
        <f t="shared" si="7"/>
        <v>6</v>
      </c>
      <c r="BA21" s="15" t="s">
        <v>67</v>
      </c>
      <c r="BB21" s="10">
        <v>0</v>
      </c>
      <c r="BC21" s="15">
        <v>2000</v>
      </c>
      <c r="BD21" s="15">
        <v>2000</v>
      </c>
      <c r="BE21" s="15">
        <v>3.3</v>
      </c>
      <c r="BF21" s="15">
        <v>3.7</v>
      </c>
      <c r="BG21" s="15">
        <v>3.5</v>
      </c>
      <c r="BH21" s="15">
        <f t="shared" si="8"/>
        <v>353</v>
      </c>
      <c r="BI21" s="15">
        <v>0</v>
      </c>
      <c r="BJ21" s="15">
        <v>0</v>
      </c>
      <c r="BK21" s="15">
        <v>0.6</v>
      </c>
      <c r="BL21" s="15" t="s">
        <v>68</v>
      </c>
      <c r="BM21" s="15">
        <v>0.9</v>
      </c>
      <c r="BN21" s="17">
        <v>80</v>
      </c>
      <c r="BO21" s="17" t="s">
        <v>1</v>
      </c>
      <c r="BP21" t="s">
        <v>85</v>
      </c>
      <c r="BQ21" s="17">
        <f t="shared" si="9"/>
        <v>80</v>
      </c>
      <c r="BR21" s="17">
        <f t="shared" si="10"/>
        <v>78</v>
      </c>
      <c r="BS21" s="17">
        <f t="shared" si="3"/>
        <v>780</v>
      </c>
      <c r="BT21" s="35">
        <f t="shared" si="11"/>
        <v>858.00000000000011</v>
      </c>
      <c r="BU21" s="17">
        <f t="shared" si="12"/>
        <v>635.16292851113462</v>
      </c>
      <c r="BV21" s="34">
        <v>0</v>
      </c>
      <c r="BW21" s="29">
        <v>0.5</v>
      </c>
      <c r="BX21" s="17">
        <f t="shared" si="13"/>
        <v>317.58146425556731</v>
      </c>
      <c r="BY21" s="17">
        <f t="shared" si="14"/>
        <v>353</v>
      </c>
      <c r="BZ21">
        <f t="shared" si="15"/>
        <v>1009143.7518490019</v>
      </c>
      <c r="CA21" s="1">
        <f t="shared" si="16"/>
        <v>2858.7641695439147</v>
      </c>
    </row>
    <row r="22" spans="12:79" x14ac:dyDescent="0.25">
      <c r="L22" s="3"/>
      <c r="M22" s="3"/>
      <c r="N22" s="3"/>
      <c r="O22" s="3"/>
      <c r="P22" s="3"/>
      <c r="T22" s="23"/>
      <c r="U22" s="23"/>
      <c r="V22" s="23"/>
      <c r="AE22" s="14" t="s">
        <v>66</v>
      </c>
      <c r="AF22" s="14" t="s">
        <v>66</v>
      </c>
      <c r="AG22" s="15">
        <v>4</v>
      </c>
      <c r="AH22" s="16">
        <f t="shared" si="0"/>
        <v>48800</v>
      </c>
      <c r="AI22" s="16">
        <f t="shared" si="1"/>
        <v>42200</v>
      </c>
      <c r="AJ22" s="16">
        <f t="shared" si="4"/>
        <v>126600</v>
      </c>
      <c r="AK22" s="16">
        <v>0.7</v>
      </c>
      <c r="AL22" s="16">
        <v>1</v>
      </c>
      <c r="AM22" s="18">
        <v>1E-4</v>
      </c>
      <c r="AN22" s="16">
        <f t="shared" si="2"/>
        <v>239600</v>
      </c>
      <c r="AO22" s="16">
        <f t="shared" si="5"/>
        <v>32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0.25</v>
      </c>
      <c r="AX22" s="15">
        <v>20</v>
      </c>
      <c r="AY22" s="15">
        <f t="shared" si="6"/>
        <v>1.1000000000000001</v>
      </c>
      <c r="AZ22" s="15">
        <f t="shared" si="7"/>
        <v>6</v>
      </c>
      <c r="BA22" s="15" t="s">
        <v>67</v>
      </c>
      <c r="BB22" s="10">
        <v>0</v>
      </c>
      <c r="BC22" s="15">
        <v>2000</v>
      </c>
      <c r="BD22" s="15">
        <v>2000</v>
      </c>
      <c r="BE22" s="15">
        <v>3.3</v>
      </c>
      <c r="BF22" s="15">
        <v>3.7</v>
      </c>
      <c r="BG22" s="15">
        <v>3.5</v>
      </c>
      <c r="BH22" s="15">
        <f t="shared" si="8"/>
        <v>369</v>
      </c>
      <c r="BI22" s="15">
        <v>0</v>
      </c>
      <c r="BJ22" s="15">
        <v>0</v>
      </c>
      <c r="BK22" s="15">
        <v>0.6</v>
      </c>
      <c r="BL22" s="15" t="s">
        <v>68</v>
      </c>
      <c r="BM22" s="15">
        <v>0.9</v>
      </c>
      <c r="BN22" s="17">
        <v>80</v>
      </c>
      <c r="BO22" s="17" t="s">
        <v>1</v>
      </c>
      <c r="BP22" t="s">
        <v>85</v>
      </c>
      <c r="BQ22" s="17">
        <f t="shared" si="9"/>
        <v>84</v>
      </c>
      <c r="BR22" s="17">
        <f t="shared" si="10"/>
        <v>82</v>
      </c>
      <c r="BS22" s="17">
        <f t="shared" si="3"/>
        <v>820</v>
      </c>
      <c r="BT22" s="35">
        <f t="shared" si="11"/>
        <v>902.00000000000011</v>
      </c>
      <c r="BU22" s="17">
        <f t="shared" si="12"/>
        <v>664.40434990225629</v>
      </c>
      <c r="BV22" s="34">
        <v>0</v>
      </c>
      <c r="BW22" s="29">
        <v>0.5</v>
      </c>
      <c r="BX22" s="17">
        <f t="shared" si="13"/>
        <v>332.20217495112814</v>
      </c>
      <c r="BY22" s="17">
        <f t="shared" si="14"/>
        <v>369</v>
      </c>
      <c r="BZ22">
        <f t="shared" si="15"/>
        <v>1045096.7817553488</v>
      </c>
      <c r="CA22" s="1">
        <f t="shared" si="16"/>
        <v>2832.2406009630049</v>
      </c>
    </row>
    <row r="23" spans="12:79" x14ac:dyDescent="0.25">
      <c r="L23" s="3"/>
      <c r="M23" s="3"/>
      <c r="N23" s="3"/>
      <c r="O23" s="3"/>
      <c r="P23" s="3"/>
      <c r="T23" s="23"/>
      <c r="U23" s="23"/>
      <c r="V23" s="23"/>
      <c r="AE23" s="14" t="s">
        <v>66</v>
      </c>
      <c r="AF23" s="14" t="s">
        <v>66</v>
      </c>
      <c r="AG23" s="15">
        <v>4</v>
      </c>
      <c r="AH23" s="16">
        <f t="shared" si="0"/>
        <v>48800</v>
      </c>
      <c r="AI23" s="16">
        <f t="shared" si="1"/>
        <v>42200</v>
      </c>
      <c r="AJ23" s="16">
        <f t="shared" si="4"/>
        <v>126600</v>
      </c>
      <c r="AK23" s="16">
        <v>0.7</v>
      </c>
      <c r="AL23" s="16">
        <v>1</v>
      </c>
      <c r="AM23" s="18">
        <v>1E-4</v>
      </c>
      <c r="AN23" s="16">
        <f t="shared" si="2"/>
        <v>239600</v>
      </c>
      <c r="AO23" s="16">
        <f t="shared" si="5"/>
        <v>32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0.25</v>
      </c>
      <c r="AX23" s="15">
        <v>20</v>
      </c>
      <c r="AY23" s="15">
        <f t="shared" si="6"/>
        <v>1.1000000000000001</v>
      </c>
      <c r="AZ23" s="15">
        <f t="shared" si="7"/>
        <v>6</v>
      </c>
      <c r="BA23" s="15" t="s">
        <v>67</v>
      </c>
      <c r="BB23" s="10">
        <v>0</v>
      </c>
      <c r="BC23" s="15">
        <v>2000</v>
      </c>
      <c r="BD23" s="15">
        <v>2000</v>
      </c>
      <c r="BE23" s="15">
        <v>3.3</v>
      </c>
      <c r="BF23" s="15">
        <v>3.7</v>
      </c>
      <c r="BG23" s="15">
        <v>3.5</v>
      </c>
      <c r="BH23" s="15">
        <f t="shared" si="8"/>
        <v>385</v>
      </c>
      <c r="BI23" s="15">
        <v>0</v>
      </c>
      <c r="BJ23" s="15">
        <v>0</v>
      </c>
      <c r="BK23" s="15">
        <v>0.6</v>
      </c>
      <c r="BL23" s="15" t="s">
        <v>68</v>
      </c>
      <c r="BM23" s="15">
        <v>0.9</v>
      </c>
      <c r="BN23" s="17">
        <v>80</v>
      </c>
      <c r="BO23" s="17" t="s">
        <v>1</v>
      </c>
      <c r="BP23" t="s">
        <v>85</v>
      </c>
      <c r="BQ23" s="17">
        <f t="shared" si="9"/>
        <v>88</v>
      </c>
      <c r="BR23" s="17">
        <f t="shared" si="10"/>
        <v>86</v>
      </c>
      <c r="BS23" s="17">
        <f t="shared" si="3"/>
        <v>860</v>
      </c>
      <c r="BT23" s="35">
        <f t="shared" si="11"/>
        <v>946.00000000000011</v>
      </c>
      <c r="BU23" s="17">
        <f t="shared" si="12"/>
        <v>693.50341838554584</v>
      </c>
      <c r="BV23" s="34">
        <v>0</v>
      </c>
      <c r="BW23" s="29">
        <v>0.5</v>
      </c>
      <c r="BX23" s="17">
        <f t="shared" si="13"/>
        <v>346.75170919277292</v>
      </c>
      <c r="BY23" s="17">
        <f t="shared" si="14"/>
        <v>385</v>
      </c>
      <c r="BZ23">
        <f t="shared" si="15"/>
        <v>1080527.2641423137</v>
      </c>
      <c r="CA23" s="1">
        <f t="shared" si="16"/>
        <v>2806.564322447568</v>
      </c>
    </row>
    <row r="24" spans="12:79" x14ac:dyDescent="0.25">
      <c r="L24" s="3"/>
      <c r="M24" s="3"/>
      <c r="N24" s="3"/>
      <c r="O24" s="3"/>
      <c r="P24" s="3"/>
      <c r="T24" s="23"/>
      <c r="U24" s="23"/>
      <c r="V24" s="23"/>
    </row>
    <row r="25" spans="12:79" x14ac:dyDescent="0.25">
      <c r="L25" s="3"/>
      <c r="M25" s="3"/>
      <c r="N25" s="3"/>
      <c r="O25" s="3"/>
      <c r="P25" s="3"/>
      <c r="T25" s="23"/>
      <c r="U25" s="23"/>
      <c r="V25" s="23"/>
    </row>
    <row r="26" spans="12:79" x14ac:dyDescent="0.25">
      <c r="T26" s="27"/>
      <c r="U26" s="27"/>
      <c r="V26" s="27"/>
    </row>
    <row r="27" spans="12:79" x14ac:dyDescent="0.25">
      <c r="T27" s="27"/>
      <c r="U27" s="27"/>
      <c r="V27" s="27"/>
    </row>
    <row r="28" spans="12:79" x14ac:dyDescent="0.25">
      <c r="T28" s="27"/>
      <c r="U28" s="27"/>
      <c r="V28" s="27"/>
    </row>
    <row r="29" spans="12:79" x14ac:dyDescent="0.25">
      <c r="R29" s="4"/>
      <c r="S29" s="4"/>
      <c r="T29" s="27"/>
      <c r="U29" s="27"/>
      <c r="V29" s="27"/>
    </row>
    <row r="30" spans="12:79" x14ac:dyDescent="0.25">
      <c r="R30" s="4"/>
      <c r="S30" s="4"/>
      <c r="T30" s="27"/>
      <c r="U30" s="27"/>
      <c r="V30" s="27"/>
    </row>
    <row r="31" spans="12:79" x14ac:dyDescent="0.25">
      <c r="R31" s="4"/>
      <c r="S31" s="4"/>
      <c r="T31" s="27"/>
      <c r="U31" s="27"/>
      <c r="V31" s="27"/>
    </row>
    <row r="32" spans="12:79" x14ac:dyDescent="0.25">
      <c r="R32" s="4"/>
      <c r="S32" s="4"/>
      <c r="T32" s="27"/>
      <c r="U32" s="27"/>
      <c r="V32" s="27"/>
    </row>
    <row r="33" spans="18:22" x14ac:dyDescent="0.25">
      <c r="R33" s="4"/>
      <c r="S33" s="4"/>
      <c r="T33" s="27"/>
      <c r="U33" s="27"/>
      <c r="V33" s="27"/>
    </row>
    <row r="34" spans="18:22" x14ac:dyDescent="0.25">
      <c r="R34" s="4"/>
      <c r="S34" s="4"/>
      <c r="T34" s="27"/>
      <c r="U34" s="27"/>
      <c r="V34" s="27"/>
    </row>
    <row r="35" spans="18:22" x14ac:dyDescent="0.25">
      <c r="R35" s="4"/>
      <c r="S35" s="4"/>
      <c r="T35" s="27"/>
      <c r="U35" s="27"/>
      <c r="V35" s="27"/>
    </row>
    <row r="36" spans="18:22" x14ac:dyDescent="0.25">
      <c r="R36" s="4"/>
      <c r="S36" s="4"/>
      <c r="T36" s="27"/>
      <c r="U36" s="27"/>
      <c r="V36" s="27"/>
    </row>
    <row r="37" spans="18:22" x14ac:dyDescent="0.25">
      <c r="R37" s="4"/>
      <c r="S37" s="4"/>
      <c r="T37" s="27"/>
      <c r="U37" s="27"/>
      <c r="V37" s="27"/>
    </row>
    <row r="38" spans="18:22" x14ac:dyDescent="0.25">
      <c r="R38" s="4"/>
      <c r="S38" s="4"/>
      <c r="T38" s="27"/>
      <c r="U38" s="27"/>
      <c r="V38" s="27"/>
    </row>
    <row r="39" spans="18:22" x14ac:dyDescent="0.25">
      <c r="R39" s="4"/>
      <c r="S39" s="4"/>
      <c r="T39" s="27"/>
      <c r="U39" s="27"/>
      <c r="V39" s="27"/>
    </row>
    <row r="40" spans="18:22" x14ac:dyDescent="0.25">
      <c r="R40" s="4"/>
      <c r="S40" s="4"/>
      <c r="T40" s="20"/>
      <c r="U40" s="20"/>
      <c r="V40" s="20"/>
    </row>
    <row r="41" spans="18:22" x14ac:dyDescent="0.25">
      <c r="R41" s="4"/>
      <c r="S41" s="4"/>
      <c r="T41" s="20"/>
      <c r="U41" s="20"/>
      <c r="V41" s="20"/>
    </row>
    <row r="42" spans="18:22" x14ac:dyDescent="0.25">
      <c r="R42" s="4"/>
      <c r="S42" s="4"/>
      <c r="T42" s="20"/>
      <c r="U42" s="20"/>
      <c r="V42" s="20"/>
    </row>
    <row r="43" spans="18:22" x14ac:dyDescent="0.25">
      <c r="R43" s="4"/>
      <c r="S43" s="4"/>
      <c r="T43" s="20"/>
      <c r="U43" s="20"/>
      <c r="V43" s="20"/>
    </row>
    <row r="44" spans="18:22" x14ac:dyDescent="0.25">
      <c r="R44" s="4"/>
      <c r="S44" s="4"/>
      <c r="T44" s="20"/>
      <c r="U44" s="20"/>
      <c r="V44" s="20"/>
    </row>
    <row r="45" spans="18:22" x14ac:dyDescent="0.25">
      <c r="R45" s="4"/>
      <c r="S45" s="4"/>
      <c r="T45" s="20"/>
      <c r="U45" s="20"/>
      <c r="V45" s="20"/>
    </row>
    <row r="46" spans="18:22" x14ac:dyDescent="0.25">
      <c r="R46" s="4"/>
      <c r="S46" s="4"/>
      <c r="T46" s="20"/>
      <c r="U46" s="20"/>
      <c r="V46" s="20"/>
    </row>
    <row r="47" spans="18:22" x14ac:dyDescent="0.25">
      <c r="R47" s="4"/>
      <c r="S47" s="4"/>
      <c r="T47" s="20"/>
      <c r="U47" s="20"/>
      <c r="V47" s="20"/>
    </row>
    <row r="48" spans="18:22" x14ac:dyDescent="0.25">
      <c r="R48" s="4"/>
      <c r="S48" s="4"/>
      <c r="T48" s="20"/>
      <c r="U48" s="20"/>
      <c r="V48" s="20"/>
    </row>
    <row r="49" spans="18:22" x14ac:dyDescent="0.25">
      <c r="R49" s="4"/>
      <c r="S49" s="4"/>
      <c r="T49" s="20"/>
      <c r="U49" s="20"/>
      <c r="V49" s="20"/>
    </row>
    <row r="50" spans="18:22" x14ac:dyDescent="0.25">
      <c r="R50" s="4"/>
      <c r="S50" s="4"/>
      <c r="T50" s="20"/>
      <c r="U50" s="20"/>
      <c r="V50" s="20"/>
    </row>
    <row r="51" spans="18:22" x14ac:dyDescent="0.25">
      <c r="R51" s="4"/>
      <c r="S51" s="4"/>
      <c r="T51" s="20"/>
      <c r="U51" s="20"/>
      <c r="V51" s="20"/>
    </row>
    <row r="52" spans="18:22" x14ac:dyDescent="0.25">
      <c r="R52" s="4"/>
      <c r="S52" s="4"/>
      <c r="T52" s="20"/>
      <c r="U52" s="20"/>
      <c r="V52" s="20"/>
    </row>
    <row r="53" spans="18:22" x14ac:dyDescent="0.25">
      <c r="R53" s="4"/>
      <c r="S53" s="4"/>
      <c r="T53" s="20"/>
      <c r="U53" s="20"/>
      <c r="V53" s="20"/>
    </row>
    <row r="54" spans="18:22" x14ac:dyDescent="0.25">
      <c r="R54" s="4"/>
      <c r="S54" s="4"/>
      <c r="T54" s="20"/>
      <c r="U54" s="20"/>
      <c r="V54" s="20"/>
    </row>
    <row r="55" spans="18:22" x14ac:dyDescent="0.25">
      <c r="R55" s="4"/>
      <c r="S55" s="4"/>
      <c r="T55" s="20"/>
      <c r="U55" s="20"/>
      <c r="V55" s="20"/>
    </row>
    <row r="56" spans="18:22" x14ac:dyDescent="0.25">
      <c r="R56" s="4"/>
      <c r="S56" s="4"/>
      <c r="T56" s="20"/>
      <c r="U56" s="20"/>
      <c r="V56" s="20"/>
    </row>
    <row r="57" spans="18:22" x14ac:dyDescent="0.25">
      <c r="T57" s="20"/>
      <c r="U57" s="20"/>
      <c r="V57" s="20"/>
    </row>
    <row r="58" spans="18:22" x14ac:dyDescent="0.25">
      <c r="T58" s="20"/>
      <c r="U58" s="20"/>
      <c r="V58" s="20"/>
    </row>
    <row r="59" spans="18:22" x14ac:dyDescent="0.25">
      <c r="T59" s="20"/>
      <c r="U59" s="20"/>
      <c r="V59" s="20"/>
    </row>
    <row r="60" spans="18:22" x14ac:dyDescent="0.25">
      <c r="T60" s="20"/>
      <c r="U60" s="20"/>
      <c r="V60" s="20"/>
    </row>
    <row r="61" spans="18:22" x14ac:dyDescent="0.25">
      <c r="T61" s="20"/>
      <c r="U61" s="20"/>
      <c r="V61" s="20"/>
    </row>
    <row r="62" spans="18:22" x14ac:dyDescent="0.25">
      <c r="T62" s="20"/>
      <c r="U62" s="20"/>
      <c r="V62" s="20"/>
    </row>
    <row r="63" spans="18:22" x14ac:dyDescent="0.25">
      <c r="T63" s="20"/>
      <c r="U63" s="20"/>
      <c r="V63" s="20"/>
    </row>
    <row r="64" spans="18:22" x14ac:dyDescent="0.25">
      <c r="T64" s="20"/>
      <c r="U64" s="20"/>
      <c r="V64" s="20"/>
    </row>
    <row r="65" spans="20:22" x14ac:dyDescent="0.25">
      <c r="T65" s="20"/>
      <c r="U65" s="20"/>
      <c r="V65" s="20"/>
    </row>
    <row r="66" spans="20:22" x14ac:dyDescent="0.25">
      <c r="T66" s="20"/>
      <c r="U66" s="20"/>
      <c r="V66" s="20"/>
    </row>
    <row r="67" spans="20:22" x14ac:dyDescent="0.25">
      <c r="T67" s="20"/>
      <c r="U67" s="20"/>
      <c r="V67" s="20"/>
    </row>
    <row r="68" spans="20:22" x14ac:dyDescent="0.25">
      <c r="T68" s="27"/>
      <c r="U68" s="27"/>
      <c r="V68" s="27"/>
    </row>
    <row r="69" spans="20:22" x14ac:dyDescent="0.25">
      <c r="T69" s="27"/>
      <c r="U69" s="27"/>
      <c r="V69" s="27"/>
    </row>
    <row r="70" spans="20:22" x14ac:dyDescent="0.25">
      <c r="T70" s="27"/>
      <c r="U70" s="27"/>
      <c r="V70" s="27"/>
    </row>
    <row r="71" spans="20:22" x14ac:dyDescent="0.25">
      <c r="T71" s="27"/>
      <c r="U71" s="27"/>
      <c r="V71" s="27"/>
    </row>
    <row r="72" spans="20:22" x14ac:dyDescent="0.25">
      <c r="T72" s="27"/>
      <c r="U72" s="27"/>
      <c r="V72" s="27"/>
    </row>
    <row r="73" spans="20:22" x14ac:dyDescent="0.25">
      <c r="T73" s="27"/>
      <c r="U73" s="27"/>
      <c r="V73" s="27"/>
    </row>
    <row r="74" spans="20:22" x14ac:dyDescent="0.25">
      <c r="T74" s="27"/>
      <c r="U74" s="27"/>
      <c r="V74" s="27"/>
    </row>
    <row r="75" spans="20:22" x14ac:dyDescent="0.25">
      <c r="T75" s="27"/>
      <c r="U75" s="27"/>
      <c r="V75" s="27"/>
    </row>
    <row r="76" spans="20:22" x14ac:dyDescent="0.25">
      <c r="T76" s="27"/>
      <c r="U76" s="27"/>
      <c r="V76" s="27"/>
    </row>
    <row r="77" spans="20:22" x14ac:dyDescent="0.25">
      <c r="T77" s="27"/>
      <c r="U77" s="27"/>
      <c r="V77" s="27"/>
    </row>
    <row r="78" spans="20:22" x14ac:dyDescent="0.25">
      <c r="T78" s="27"/>
      <c r="U78" s="27"/>
      <c r="V78" s="27"/>
    </row>
    <row r="79" spans="20:22" x14ac:dyDescent="0.25">
      <c r="T79" s="27"/>
      <c r="U79" s="27"/>
      <c r="V79" s="27"/>
    </row>
    <row r="80" spans="20:22" x14ac:dyDescent="0.25">
      <c r="T80" s="27"/>
      <c r="U80" s="27"/>
      <c r="V80" s="27"/>
    </row>
    <row r="81" spans="20:22" x14ac:dyDescent="0.25">
      <c r="T81" s="27"/>
      <c r="U81" s="27"/>
      <c r="V81" s="27"/>
    </row>
    <row r="82" spans="20:22" x14ac:dyDescent="0.25">
      <c r="T82" s="27"/>
      <c r="U82" s="27"/>
      <c r="V82" s="27"/>
    </row>
  </sheetData>
  <phoneticPr fontId="16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F721-EC13-4730-8E98-D8D8E7FDD596}">
  <sheetPr>
    <tabColor rgb="FFFFC000"/>
  </sheetPr>
  <dimension ref="A1:CA82"/>
  <sheetViews>
    <sheetView topLeftCell="D1" zoomScaleNormal="100" workbookViewId="0">
      <selection activeCell="F7" sqref="F7"/>
    </sheetView>
  </sheetViews>
  <sheetFormatPr defaultColWidth="10.28515625" defaultRowHeight="15" x14ac:dyDescent="0.25"/>
  <cols>
    <col min="1" max="2" width="46.5703125" style="1" customWidth="1"/>
    <col min="3" max="3" width="25.85546875" style="1" customWidth="1"/>
    <col min="4" max="4" width="23.85546875" style="1" customWidth="1"/>
    <col min="5" max="8" width="20.140625" style="1" customWidth="1"/>
    <col min="9" max="14" width="22.5703125" style="1" customWidth="1"/>
    <col min="15" max="15" width="10.7109375" style="1" bestFit="1" customWidth="1"/>
    <col min="16" max="16" width="10" style="1" bestFit="1" customWidth="1"/>
    <col min="17" max="17" width="10.5703125" style="26" bestFit="1" customWidth="1"/>
    <col min="18" max="18" width="14.5703125" style="26" bestFit="1" customWidth="1"/>
    <col min="19" max="19" width="12.42578125" style="1" bestFit="1" customWidth="1"/>
    <col min="20" max="20" width="13.85546875" style="1" bestFit="1" customWidth="1"/>
    <col min="21" max="21" width="12" style="1" bestFit="1" customWidth="1"/>
    <col min="22" max="22" width="10" style="1" bestFit="1" customWidth="1"/>
    <col min="23" max="23" width="8.5703125" style="1" bestFit="1" customWidth="1"/>
    <col min="24" max="24" width="11" style="1" bestFit="1" customWidth="1"/>
    <col min="25" max="25" width="17.140625" style="1" bestFit="1" customWidth="1"/>
    <col min="26" max="26" width="10.28515625" style="1"/>
    <col min="27" max="27" width="9" style="1" customWidth="1"/>
    <col min="28" max="28" width="10.28515625" style="1"/>
    <col min="29" max="29" width="13.85546875" style="1" bestFit="1" customWidth="1"/>
    <col min="30" max="30" width="12.7109375" style="1" bestFit="1" customWidth="1"/>
    <col min="31" max="32" width="20.7109375" style="1" customWidth="1"/>
    <col min="33" max="33" width="10.28515625" style="1"/>
    <col min="34" max="34" width="10.7109375" style="1" customWidth="1"/>
    <col min="35" max="38" width="10.28515625" style="1"/>
    <col min="39" max="39" width="11.28515625" style="1" bestFit="1" customWidth="1"/>
    <col min="40" max="40" width="11.28515625" style="1" customWidth="1"/>
    <col min="41" max="41" width="8.28515625" style="1" bestFit="1" customWidth="1"/>
    <col min="42" max="42" width="5.42578125" style="1" customWidth="1"/>
    <col min="43" max="43" width="6.85546875" style="1" customWidth="1"/>
    <col min="44" max="44" width="8.42578125" style="1" customWidth="1"/>
    <col min="45" max="45" width="16.140625" style="1" customWidth="1"/>
    <col min="46" max="46" width="9" style="1" customWidth="1"/>
    <col min="47" max="47" width="7.7109375" style="1" customWidth="1"/>
    <col min="48" max="49" width="6" style="1" customWidth="1"/>
    <col min="50" max="53" width="9.28515625" style="1" customWidth="1"/>
    <col min="54" max="55" width="10.42578125" style="1" customWidth="1"/>
    <col min="56" max="56" width="9.28515625" style="1" customWidth="1"/>
    <col min="57" max="58" width="11.85546875" style="1" customWidth="1"/>
    <col min="59" max="59" width="14.7109375" style="1" customWidth="1"/>
    <col min="60" max="62" width="9.28515625" style="1" customWidth="1"/>
    <col min="63" max="63" width="10.85546875" style="1" customWidth="1"/>
    <col min="64" max="64" width="10.5703125" style="1" customWidth="1"/>
    <col min="65" max="65" width="12.5703125" style="1" customWidth="1"/>
    <col min="66" max="66" width="12.85546875" style="1" customWidth="1"/>
    <col min="67" max="67" width="14.5703125" style="1" customWidth="1"/>
    <col min="68" max="68" width="34.42578125" style="1" customWidth="1"/>
    <col min="69" max="74" width="12.85546875" style="1" customWidth="1"/>
    <col min="75" max="75" width="17.85546875" style="28" bestFit="1" customWidth="1"/>
    <col min="76" max="76" width="17.140625" style="1" bestFit="1" customWidth="1"/>
    <col min="77" max="77" width="30.140625" style="1" bestFit="1" customWidth="1"/>
    <col min="79" max="16384" width="10.28515625" style="1"/>
  </cols>
  <sheetData>
    <row r="1" spans="1:79" ht="12" thickBot="1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0</v>
      </c>
      <c r="F1" s="5" t="s">
        <v>10</v>
      </c>
      <c r="G1" s="5" t="s">
        <v>11</v>
      </c>
      <c r="H1" s="5" t="s">
        <v>12</v>
      </c>
      <c r="I1" s="6" t="s">
        <v>13</v>
      </c>
      <c r="J1" s="5" t="s">
        <v>14</v>
      </c>
      <c r="K1" s="5" t="s">
        <v>74</v>
      </c>
      <c r="L1" s="5" t="s">
        <v>15</v>
      </c>
      <c r="M1" s="5" t="s">
        <v>16</v>
      </c>
      <c r="N1" s="5" t="s">
        <v>69</v>
      </c>
      <c r="O1" s="5" t="s">
        <v>17</v>
      </c>
      <c r="P1" s="7" t="s">
        <v>18</v>
      </c>
      <c r="Q1" s="21" t="s">
        <v>19</v>
      </c>
      <c r="R1" s="21" t="s">
        <v>20</v>
      </c>
      <c r="S1" s="5" t="s">
        <v>21</v>
      </c>
      <c r="T1" s="5" t="s">
        <v>22</v>
      </c>
      <c r="U1" s="6" t="s">
        <v>23</v>
      </c>
      <c r="V1" s="8" t="s">
        <v>24</v>
      </c>
      <c r="W1" s="7" t="s">
        <v>25</v>
      </c>
      <c r="X1" s="5" t="s">
        <v>26</v>
      </c>
      <c r="Y1" s="6" t="s">
        <v>27</v>
      </c>
      <c r="Z1" s="7" t="s">
        <v>28</v>
      </c>
      <c r="AA1" s="6" t="s">
        <v>29</v>
      </c>
      <c r="AB1" s="5" t="s">
        <v>70</v>
      </c>
      <c r="AC1" s="5" t="s">
        <v>30</v>
      </c>
      <c r="AD1" s="5" t="s">
        <v>31</v>
      </c>
      <c r="AE1" s="5" t="s">
        <v>54</v>
      </c>
      <c r="AF1" s="5" t="s">
        <v>71</v>
      </c>
      <c r="AG1" s="7" t="s">
        <v>32</v>
      </c>
      <c r="AH1" s="5" t="s">
        <v>33</v>
      </c>
      <c r="AI1" s="5" t="s">
        <v>34</v>
      </c>
      <c r="AJ1" s="5" t="s">
        <v>35</v>
      </c>
      <c r="AK1" s="5" t="s">
        <v>2</v>
      </c>
      <c r="AL1" s="5" t="s">
        <v>37</v>
      </c>
      <c r="AM1" s="5" t="s">
        <v>38</v>
      </c>
      <c r="AN1" s="5" t="s">
        <v>5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36</v>
      </c>
      <c r="AX1" s="9" t="s">
        <v>43</v>
      </c>
      <c r="AY1" s="9" t="s">
        <v>4</v>
      </c>
      <c r="AZ1" s="9" t="s">
        <v>73</v>
      </c>
      <c r="BA1" s="9" t="s">
        <v>44</v>
      </c>
      <c r="BB1" s="9" t="s">
        <v>45</v>
      </c>
      <c r="BC1" s="9" t="s">
        <v>72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53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5" t="s">
        <v>3</v>
      </c>
      <c r="BO1" s="5" t="s">
        <v>64</v>
      </c>
      <c r="BP1" s="5" t="s">
        <v>78</v>
      </c>
      <c r="BQ1" s="5" t="s">
        <v>75</v>
      </c>
      <c r="BR1" s="5" t="s">
        <v>76</v>
      </c>
      <c r="BS1" s="5" t="s">
        <v>77</v>
      </c>
      <c r="BT1" s="5" t="s">
        <v>105</v>
      </c>
      <c r="BU1" s="5" t="s">
        <v>65</v>
      </c>
      <c r="BV1" s="5" t="s">
        <v>81</v>
      </c>
      <c r="BW1" s="5" t="s">
        <v>80</v>
      </c>
      <c r="BX1" s="5" t="s">
        <v>98</v>
      </c>
      <c r="BY1" s="5" t="s">
        <v>82</v>
      </c>
      <c r="BZ1" s="32" t="s">
        <v>83</v>
      </c>
      <c r="CA1" s="32" t="s">
        <v>84</v>
      </c>
    </row>
    <row r="2" spans="1:79" x14ac:dyDescent="0.25">
      <c r="A2" s="11" t="str" cm="1">
        <f t="array" aca="1" ref="A2" ca="1">MID(CELL("filename",A1),FIND("]",CELL("filename",A1))+1,255)&amp;"_"&amp;T2&amp;"m_1"</f>
        <v>PH2_44m_1</v>
      </c>
      <c r="B2" s="11" t="str" cm="1">
        <f t="array" aca="1" ref="B2" ca="1">MID(CELL("filename",A1),FIND("]",CELL("filename",A1))+1,255)&amp;"_"&amp;T2&amp;"m_1"</f>
        <v>PH2_44m_1</v>
      </c>
      <c r="C2" s="11" t="s">
        <v>50</v>
      </c>
      <c r="D2" s="12" t="s">
        <v>51</v>
      </c>
      <c r="E2" s="11" t="s">
        <v>52</v>
      </c>
      <c r="F2" s="12">
        <v>0</v>
      </c>
      <c r="G2" s="12">
        <v>1</v>
      </c>
      <c r="H2" s="12">
        <v>0</v>
      </c>
      <c r="I2" s="12">
        <v>0</v>
      </c>
      <c r="J2" s="12">
        <v>0</v>
      </c>
      <c r="K2" s="12">
        <v>0.5</v>
      </c>
      <c r="L2" s="12">
        <v>1</v>
      </c>
      <c r="M2" s="12">
        <v>1</v>
      </c>
      <c r="N2" s="12">
        <v>0</v>
      </c>
      <c r="O2" s="12">
        <v>0</v>
      </c>
      <c r="P2" s="12">
        <v>9.5</v>
      </c>
      <c r="Q2" s="19">
        <v>0.09</v>
      </c>
      <c r="R2" s="12">
        <v>44</v>
      </c>
      <c r="S2" s="13">
        <f>T2+32</f>
        <v>76</v>
      </c>
      <c r="T2" s="13">
        <v>44</v>
      </c>
      <c r="U2" s="13">
        <v>1</v>
      </c>
      <c r="V2" s="13">
        <v>33.4</v>
      </c>
      <c r="W2" s="13">
        <v>-100</v>
      </c>
      <c r="X2" s="13">
        <v>0</v>
      </c>
      <c r="Y2" s="13">
        <v>0</v>
      </c>
      <c r="Z2" s="13">
        <f>0.005*0.1*3</f>
        <v>1.5E-3</v>
      </c>
      <c r="AA2" s="13">
        <f>0.11*0.4*2.5</f>
        <v>0.11000000000000001</v>
      </c>
      <c r="AB2" s="13">
        <v>0</v>
      </c>
      <c r="AC2" s="13">
        <v>0</v>
      </c>
      <c r="AD2" s="13">
        <v>0</v>
      </c>
      <c r="AE2" s="14" t="s">
        <v>66</v>
      </c>
      <c r="AF2" s="14" t="s">
        <v>66</v>
      </c>
      <c r="AG2" s="15">
        <v>4</v>
      </c>
      <c r="AH2" s="16">
        <v>27100</v>
      </c>
      <c r="AI2" s="16">
        <f>ROUND(0.74*AH2,-2)</f>
        <v>20100</v>
      </c>
      <c r="AJ2" s="16">
        <f>ROUND(3*AI2,-2)</f>
        <v>60300</v>
      </c>
      <c r="AK2" s="16">
        <v>1</v>
      </c>
      <c r="AL2" s="16">
        <v>328</v>
      </c>
      <c r="AM2" s="18">
        <v>4.2700000000000002E-4</v>
      </c>
      <c r="AN2" s="16">
        <f>ROUND(500*AL2,-2)</f>
        <v>164000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0.25</v>
      </c>
      <c r="AX2" s="15">
        <v>20</v>
      </c>
      <c r="AY2" s="15">
        <v>1.4</v>
      </c>
      <c r="AZ2" s="15">
        <v>10.7</v>
      </c>
      <c r="BA2" s="15" t="s">
        <v>67</v>
      </c>
      <c r="BB2" s="33">
        <v>1</v>
      </c>
      <c r="BC2" s="15">
        <f>MIN(2000,CA2)</f>
        <v>410</v>
      </c>
      <c r="BD2" s="15">
        <f>MIN(2000,CA2)</f>
        <v>410</v>
      </c>
      <c r="BE2" s="15">
        <v>8.5</v>
      </c>
      <c r="BF2" s="15">
        <v>9.4</v>
      </c>
      <c r="BG2" s="15">
        <v>9</v>
      </c>
      <c r="BH2" s="15">
        <f>BY2</f>
        <v>400</v>
      </c>
      <c r="BI2" s="15">
        <v>0</v>
      </c>
      <c r="BJ2" s="15">
        <v>0</v>
      </c>
      <c r="BK2" s="15">
        <v>0.6</v>
      </c>
      <c r="BL2" s="15" t="s">
        <v>68</v>
      </c>
      <c r="BM2" s="15">
        <v>0.9</v>
      </c>
      <c r="BN2" s="17">
        <v>0</v>
      </c>
      <c r="BO2" s="17" t="s">
        <v>88</v>
      </c>
      <c r="BP2" s="17" t="s">
        <v>97</v>
      </c>
      <c r="BQ2" s="30">
        <f>AG2</f>
        <v>4</v>
      </c>
      <c r="BR2" s="30">
        <f>BQ2/2</f>
        <v>2</v>
      </c>
      <c r="BS2" s="31">
        <f t="shared" ref="BS2:BS23" si="0">BR2*(AX2-10)</f>
        <v>20</v>
      </c>
      <c r="BT2" s="31">
        <f>BS2*AY2</f>
        <v>28</v>
      </c>
      <c r="BU2" s="17">
        <f>100*(BS2/100)^0.9</f>
        <v>23.492378861760379</v>
      </c>
      <c r="BV2" s="34">
        <f>AL2*BM2</f>
        <v>295.2</v>
      </c>
      <c r="BW2" s="29">
        <v>1.22</v>
      </c>
      <c r="BX2" s="17">
        <f>BW2*BV2</f>
        <v>360.14400000000001</v>
      </c>
      <c r="BY2" s="17">
        <f>ROUND(BX2/BM2,0)</f>
        <v>400</v>
      </c>
      <c r="BZ2">
        <f>AN2</f>
        <v>164000</v>
      </c>
      <c r="CA2" s="1">
        <f>ROUND(BZ2/BY2,-1)</f>
        <v>410</v>
      </c>
    </row>
    <row r="3" spans="1:79" x14ac:dyDescent="0.25">
      <c r="A3" s="11" t="str" cm="1">
        <f t="array" aca="1" ref="A3" ca="1">MID(CELL("filename",A2),FIND("]",CELL("filename",A2))+1,255)&amp;"_"&amp;T3&amp;"m_1"</f>
        <v>PH2_36m_1</v>
      </c>
      <c r="B3" s="11" t="str" cm="1">
        <f t="array" aca="1" ref="B3" ca="1">MID(CELL("filename",A2),FIND("]",CELL("filename",A2))+1,255)&amp;"_"&amp;T3&amp;"m_1"</f>
        <v>PH2_36m_1</v>
      </c>
      <c r="Q3" s="22"/>
      <c r="R3" s="12">
        <v>36</v>
      </c>
      <c r="S3" s="13">
        <f>T3+32</f>
        <v>68</v>
      </c>
      <c r="T3" s="13">
        <v>36</v>
      </c>
      <c r="AE3" s="14" t="s">
        <v>66</v>
      </c>
      <c r="AF3" s="14" t="s">
        <v>66</v>
      </c>
      <c r="AG3" s="15">
        <v>4</v>
      </c>
      <c r="AH3" s="16">
        <v>27100</v>
      </c>
      <c r="AI3" s="16">
        <f t="shared" ref="AI3:AI23" si="1">ROUND(0.74*AH3,-2)</f>
        <v>20100</v>
      </c>
      <c r="AJ3" s="16">
        <f t="shared" ref="AJ3:AJ23" si="2">ROUND(3*AI3,-2)</f>
        <v>60300</v>
      </c>
      <c r="AK3" s="16">
        <v>1</v>
      </c>
      <c r="AL3" s="16">
        <v>328</v>
      </c>
      <c r="AM3" s="18">
        <v>4.2700000000000002E-4</v>
      </c>
      <c r="AN3" s="16">
        <f t="shared" ref="AN3:AN23" si="3">ROUND(500*AL3,-2)</f>
        <v>164000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0.25</v>
      </c>
      <c r="AX3" s="15">
        <v>20</v>
      </c>
      <c r="AY3" s="15">
        <v>1.4</v>
      </c>
      <c r="AZ3" s="15">
        <v>10.7</v>
      </c>
      <c r="BA3" s="15" t="s">
        <v>67</v>
      </c>
      <c r="BB3" s="33">
        <v>1</v>
      </c>
      <c r="BC3" s="15">
        <f t="shared" ref="BC3:BC23" si="4">MIN(2000,CA3)</f>
        <v>410</v>
      </c>
      <c r="BD3" s="15">
        <f t="shared" ref="BD3:BD23" si="5">MIN(2000,CA3)</f>
        <v>410</v>
      </c>
      <c r="BE3" s="15">
        <v>8.5</v>
      </c>
      <c r="BF3" s="15">
        <v>9.4</v>
      </c>
      <c r="BG3" s="15">
        <v>9</v>
      </c>
      <c r="BH3" s="15">
        <f t="shared" ref="BH3:BH23" si="6">BY3</f>
        <v>400</v>
      </c>
      <c r="BI3" s="15">
        <v>0</v>
      </c>
      <c r="BJ3" s="15">
        <v>0</v>
      </c>
      <c r="BK3" s="15">
        <v>0.6</v>
      </c>
      <c r="BL3" s="15" t="s">
        <v>68</v>
      </c>
      <c r="BM3" s="15">
        <v>0.9</v>
      </c>
      <c r="BN3" s="17">
        <v>0</v>
      </c>
      <c r="BO3" s="17" t="s">
        <v>88</v>
      </c>
      <c r="BP3" s="17" t="s">
        <v>97</v>
      </c>
      <c r="BQ3" s="17">
        <f t="shared" ref="BQ3:BQ23" si="7">BQ2+AG3</f>
        <v>8</v>
      </c>
      <c r="BR3" s="17">
        <f t="shared" ref="BR3:BR23" si="8">BQ2+AG3/2</f>
        <v>6</v>
      </c>
      <c r="BS3" s="17">
        <f t="shared" si="0"/>
        <v>60</v>
      </c>
      <c r="BT3" s="35">
        <f t="shared" ref="BT3:BT23" si="9">BS3*AY3</f>
        <v>84</v>
      </c>
      <c r="BU3" s="17">
        <f t="shared" ref="BU3:BU23" si="10">100*(BS3/100)^0.9</f>
        <v>63.144586748935524</v>
      </c>
      <c r="BV3" s="34">
        <f t="shared" ref="BV3:BV23" si="11">AL3*BM3</f>
        <v>295.2</v>
      </c>
      <c r="BW3" s="29">
        <v>1.22</v>
      </c>
      <c r="BX3" s="17">
        <f t="shared" ref="BX3:BX23" si="12">BW3*BV3</f>
        <v>360.14400000000001</v>
      </c>
      <c r="BY3" s="17">
        <f t="shared" ref="BY3:BY23" si="13">ROUND(BX3/BM3,0)</f>
        <v>400</v>
      </c>
      <c r="BZ3">
        <f t="shared" ref="BZ3:BZ23" si="14">AN3</f>
        <v>164000</v>
      </c>
      <c r="CA3" s="1">
        <f t="shared" ref="CA3:CA23" si="15">ROUND(BZ3/BY3,-1)</f>
        <v>410</v>
      </c>
    </row>
    <row r="4" spans="1:79" x14ac:dyDescent="0.25">
      <c r="Q4" s="22"/>
      <c r="R4" s="22"/>
      <c r="T4" s="2"/>
      <c r="AE4" s="14" t="s">
        <v>66</v>
      </c>
      <c r="AF4" s="14" t="s">
        <v>66</v>
      </c>
      <c r="AG4" s="15">
        <v>4</v>
      </c>
      <c r="AH4" s="16">
        <v>27100</v>
      </c>
      <c r="AI4" s="16">
        <f t="shared" si="1"/>
        <v>20100</v>
      </c>
      <c r="AJ4" s="16">
        <f t="shared" si="2"/>
        <v>60300</v>
      </c>
      <c r="AK4" s="16">
        <v>1</v>
      </c>
      <c r="AL4" s="16">
        <v>328</v>
      </c>
      <c r="AM4" s="18">
        <v>4.2700000000000002E-4</v>
      </c>
      <c r="AN4" s="16">
        <f t="shared" si="3"/>
        <v>164000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0.25</v>
      </c>
      <c r="AX4" s="15">
        <v>20</v>
      </c>
      <c r="AY4" s="15">
        <v>1.4</v>
      </c>
      <c r="AZ4" s="15">
        <v>10.7</v>
      </c>
      <c r="BA4" s="15" t="s">
        <v>67</v>
      </c>
      <c r="BB4" s="33">
        <v>1</v>
      </c>
      <c r="BC4" s="15">
        <f t="shared" si="4"/>
        <v>410</v>
      </c>
      <c r="BD4" s="15">
        <f t="shared" si="5"/>
        <v>410</v>
      </c>
      <c r="BE4" s="15">
        <v>8.5</v>
      </c>
      <c r="BF4" s="15">
        <v>9.4</v>
      </c>
      <c r="BG4" s="15">
        <v>9</v>
      </c>
      <c r="BH4" s="15">
        <f t="shared" si="6"/>
        <v>400</v>
      </c>
      <c r="BI4" s="15">
        <v>0</v>
      </c>
      <c r="BJ4" s="15">
        <v>0</v>
      </c>
      <c r="BK4" s="15">
        <v>0.6</v>
      </c>
      <c r="BL4" s="15" t="s">
        <v>68</v>
      </c>
      <c r="BM4" s="15">
        <v>0.9</v>
      </c>
      <c r="BN4" s="17">
        <v>0</v>
      </c>
      <c r="BO4" s="17" t="s">
        <v>88</v>
      </c>
      <c r="BP4" s="17" t="s">
        <v>97</v>
      </c>
      <c r="BQ4" s="17">
        <f t="shared" si="7"/>
        <v>12</v>
      </c>
      <c r="BR4" s="17">
        <f t="shared" si="8"/>
        <v>10</v>
      </c>
      <c r="BS4" s="17">
        <f t="shared" si="0"/>
        <v>100</v>
      </c>
      <c r="BT4" s="35">
        <f t="shared" si="9"/>
        <v>140</v>
      </c>
      <c r="BU4" s="17">
        <f t="shared" si="10"/>
        <v>100</v>
      </c>
      <c r="BV4" s="34">
        <f t="shared" si="11"/>
        <v>295.2</v>
      </c>
      <c r="BW4" s="29">
        <v>1.22</v>
      </c>
      <c r="BX4" s="17">
        <f t="shared" si="12"/>
        <v>360.14400000000001</v>
      </c>
      <c r="BY4" s="17">
        <f t="shared" si="13"/>
        <v>400</v>
      </c>
      <c r="BZ4">
        <f t="shared" si="14"/>
        <v>164000</v>
      </c>
      <c r="CA4" s="1">
        <f t="shared" si="15"/>
        <v>410</v>
      </c>
    </row>
    <row r="5" spans="1:79" x14ac:dyDescent="0.25">
      <c r="Q5" s="22"/>
      <c r="R5" s="22"/>
      <c r="T5" s="2"/>
      <c r="AE5" s="14" t="s">
        <v>66</v>
      </c>
      <c r="AF5" s="14" t="s">
        <v>66</v>
      </c>
      <c r="AG5" s="15">
        <v>4</v>
      </c>
      <c r="AH5" s="16">
        <v>27100</v>
      </c>
      <c r="AI5" s="16">
        <f t="shared" si="1"/>
        <v>20100</v>
      </c>
      <c r="AJ5" s="16">
        <f t="shared" si="2"/>
        <v>60300</v>
      </c>
      <c r="AK5" s="16">
        <v>1</v>
      </c>
      <c r="AL5" s="16">
        <v>328</v>
      </c>
      <c r="AM5" s="18">
        <v>4.2700000000000002E-4</v>
      </c>
      <c r="AN5" s="16">
        <f t="shared" si="3"/>
        <v>164000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0.25</v>
      </c>
      <c r="AX5" s="15">
        <v>20</v>
      </c>
      <c r="AY5" s="15">
        <v>1.4</v>
      </c>
      <c r="AZ5" s="15">
        <v>10.7</v>
      </c>
      <c r="BA5" s="15" t="s">
        <v>67</v>
      </c>
      <c r="BB5" s="33">
        <v>1</v>
      </c>
      <c r="BC5" s="15">
        <f t="shared" si="4"/>
        <v>410</v>
      </c>
      <c r="BD5" s="15">
        <f t="shared" si="5"/>
        <v>410</v>
      </c>
      <c r="BE5" s="15">
        <v>8.5</v>
      </c>
      <c r="BF5" s="15">
        <v>9.4</v>
      </c>
      <c r="BG5" s="15">
        <v>9</v>
      </c>
      <c r="BH5" s="15">
        <f t="shared" si="6"/>
        <v>400</v>
      </c>
      <c r="BI5" s="15">
        <v>0</v>
      </c>
      <c r="BJ5" s="15">
        <v>0</v>
      </c>
      <c r="BK5" s="15">
        <v>0.6</v>
      </c>
      <c r="BL5" s="15" t="s">
        <v>68</v>
      </c>
      <c r="BM5" s="15">
        <v>0.9</v>
      </c>
      <c r="BN5" s="17">
        <v>0</v>
      </c>
      <c r="BO5" s="17" t="s">
        <v>88</v>
      </c>
      <c r="BP5" s="17" t="s">
        <v>97</v>
      </c>
      <c r="BQ5" s="17">
        <f t="shared" si="7"/>
        <v>16</v>
      </c>
      <c r="BR5" s="17">
        <f t="shared" si="8"/>
        <v>14</v>
      </c>
      <c r="BS5" s="17">
        <f t="shared" si="0"/>
        <v>140</v>
      </c>
      <c r="BT5" s="35">
        <f t="shared" si="9"/>
        <v>196</v>
      </c>
      <c r="BU5" s="17">
        <f t="shared" si="10"/>
        <v>135.36775676840483</v>
      </c>
      <c r="BV5" s="34">
        <f t="shared" si="11"/>
        <v>295.2</v>
      </c>
      <c r="BW5" s="29">
        <v>1.22</v>
      </c>
      <c r="BX5" s="17">
        <f t="shared" si="12"/>
        <v>360.14400000000001</v>
      </c>
      <c r="BY5" s="17">
        <f t="shared" si="13"/>
        <v>400</v>
      </c>
      <c r="BZ5">
        <f t="shared" si="14"/>
        <v>164000</v>
      </c>
      <c r="CA5" s="1">
        <f t="shared" si="15"/>
        <v>410</v>
      </c>
    </row>
    <row r="6" spans="1:79" x14ac:dyDescent="0.25">
      <c r="L6" s="3"/>
      <c r="M6" s="3"/>
      <c r="N6" s="3"/>
      <c r="O6" s="3"/>
      <c r="P6" s="3"/>
      <c r="Q6" s="22"/>
      <c r="R6" s="22"/>
      <c r="S6" s="2"/>
      <c r="T6" s="2"/>
      <c r="W6" s="2"/>
      <c r="AE6" s="14" t="s">
        <v>66</v>
      </c>
      <c r="AF6" s="14" t="s">
        <v>66</v>
      </c>
      <c r="AG6" s="15">
        <v>4</v>
      </c>
      <c r="AH6" s="16">
        <v>27100</v>
      </c>
      <c r="AI6" s="16">
        <f t="shared" si="1"/>
        <v>20100</v>
      </c>
      <c r="AJ6" s="16">
        <f t="shared" si="2"/>
        <v>60300</v>
      </c>
      <c r="AK6" s="16">
        <v>1</v>
      </c>
      <c r="AL6" s="16">
        <v>328</v>
      </c>
      <c r="AM6" s="18">
        <v>4.2700000000000002E-4</v>
      </c>
      <c r="AN6" s="16">
        <f t="shared" si="3"/>
        <v>164000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0.25</v>
      </c>
      <c r="AX6" s="15">
        <v>20</v>
      </c>
      <c r="AY6" s="15">
        <v>1.4</v>
      </c>
      <c r="AZ6" s="15">
        <v>10.7</v>
      </c>
      <c r="BA6" s="15" t="s">
        <v>67</v>
      </c>
      <c r="BB6" s="33">
        <v>1</v>
      </c>
      <c r="BC6" s="15">
        <f t="shared" si="4"/>
        <v>410</v>
      </c>
      <c r="BD6" s="15">
        <f t="shared" si="5"/>
        <v>410</v>
      </c>
      <c r="BE6" s="15">
        <v>8.5</v>
      </c>
      <c r="BF6" s="15">
        <v>9.4</v>
      </c>
      <c r="BG6" s="15">
        <v>9</v>
      </c>
      <c r="BH6" s="15">
        <f t="shared" si="6"/>
        <v>400</v>
      </c>
      <c r="BI6" s="15">
        <v>0</v>
      </c>
      <c r="BJ6" s="15">
        <v>0</v>
      </c>
      <c r="BK6" s="15">
        <v>0.6</v>
      </c>
      <c r="BL6" s="15" t="s">
        <v>68</v>
      </c>
      <c r="BM6" s="15">
        <v>0.9</v>
      </c>
      <c r="BN6" s="17">
        <v>0</v>
      </c>
      <c r="BO6" s="17" t="s">
        <v>88</v>
      </c>
      <c r="BP6" s="17" t="s">
        <v>97</v>
      </c>
      <c r="BQ6" s="17">
        <f t="shared" si="7"/>
        <v>20</v>
      </c>
      <c r="BR6" s="17">
        <f t="shared" si="8"/>
        <v>18</v>
      </c>
      <c r="BS6" s="17">
        <f t="shared" si="0"/>
        <v>180</v>
      </c>
      <c r="BT6" s="35">
        <f t="shared" si="9"/>
        <v>251.99999999999997</v>
      </c>
      <c r="BU6" s="17">
        <f t="shared" si="10"/>
        <v>169.72478007257303</v>
      </c>
      <c r="BV6" s="34">
        <f t="shared" si="11"/>
        <v>295.2</v>
      </c>
      <c r="BW6" s="29">
        <v>1.22</v>
      </c>
      <c r="BX6" s="17">
        <f t="shared" si="12"/>
        <v>360.14400000000001</v>
      </c>
      <c r="BY6" s="17">
        <f t="shared" si="13"/>
        <v>400</v>
      </c>
      <c r="BZ6">
        <f t="shared" si="14"/>
        <v>164000</v>
      </c>
      <c r="CA6" s="1">
        <f t="shared" si="15"/>
        <v>410</v>
      </c>
    </row>
    <row r="7" spans="1:79" x14ac:dyDescent="0.25">
      <c r="L7" s="3"/>
      <c r="M7" s="3"/>
      <c r="N7" s="3"/>
      <c r="O7" s="3"/>
      <c r="P7" s="3"/>
      <c r="Q7" s="22"/>
      <c r="R7" s="22"/>
      <c r="S7" s="2"/>
      <c r="T7" s="2"/>
      <c r="W7" s="2"/>
      <c r="AE7" s="14" t="s">
        <v>66</v>
      </c>
      <c r="AF7" s="14" t="s">
        <v>66</v>
      </c>
      <c r="AG7" s="15">
        <v>4</v>
      </c>
      <c r="AH7" s="16">
        <v>27100</v>
      </c>
      <c r="AI7" s="16">
        <f t="shared" si="1"/>
        <v>20100</v>
      </c>
      <c r="AJ7" s="16">
        <f t="shared" si="2"/>
        <v>60300</v>
      </c>
      <c r="AK7" s="16">
        <v>1</v>
      </c>
      <c r="AL7" s="16">
        <v>328</v>
      </c>
      <c r="AM7" s="18">
        <v>4.2700000000000002E-4</v>
      </c>
      <c r="AN7" s="16">
        <f t="shared" si="3"/>
        <v>164000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0.25</v>
      </c>
      <c r="AX7" s="15">
        <v>20</v>
      </c>
      <c r="AY7" s="15">
        <v>1.4</v>
      </c>
      <c r="AZ7" s="15">
        <v>10.7</v>
      </c>
      <c r="BA7" s="15" t="s">
        <v>67</v>
      </c>
      <c r="BB7" s="33">
        <v>1</v>
      </c>
      <c r="BC7" s="15">
        <f t="shared" si="4"/>
        <v>410</v>
      </c>
      <c r="BD7" s="15">
        <f t="shared" si="5"/>
        <v>410</v>
      </c>
      <c r="BE7" s="15">
        <v>8.5</v>
      </c>
      <c r="BF7" s="15">
        <v>9.4</v>
      </c>
      <c r="BG7" s="15">
        <v>9</v>
      </c>
      <c r="BH7" s="15">
        <f t="shared" si="6"/>
        <v>400</v>
      </c>
      <c r="BI7" s="15">
        <v>0</v>
      </c>
      <c r="BJ7" s="15">
        <v>0</v>
      </c>
      <c r="BK7" s="15">
        <v>0.6</v>
      </c>
      <c r="BL7" s="15" t="s">
        <v>68</v>
      </c>
      <c r="BM7" s="15">
        <v>0.9</v>
      </c>
      <c r="BN7" s="17">
        <v>0</v>
      </c>
      <c r="BO7" s="17" t="s">
        <v>88</v>
      </c>
      <c r="BP7" s="17" t="s">
        <v>97</v>
      </c>
      <c r="BQ7" s="17">
        <f t="shared" si="7"/>
        <v>24</v>
      </c>
      <c r="BR7" s="17">
        <f t="shared" si="8"/>
        <v>22</v>
      </c>
      <c r="BS7" s="17">
        <f t="shared" si="0"/>
        <v>220</v>
      </c>
      <c r="BT7" s="35">
        <f t="shared" si="9"/>
        <v>308</v>
      </c>
      <c r="BU7" s="17">
        <f t="shared" si="10"/>
        <v>203.32014593038656</v>
      </c>
      <c r="BV7" s="34">
        <f t="shared" si="11"/>
        <v>295.2</v>
      </c>
      <c r="BW7" s="29">
        <v>1.22</v>
      </c>
      <c r="BX7" s="17">
        <f t="shared" si="12"/>
        <v>360.14400000000001</v>
      </c>
      <c r="BY7" s="17">
        <f t="shared" si="13"/>
        <v>400</v>
      </c>
      <c r="BZ7">
        <f t="shared" si="14"/>
        <v>164000</v>
      </c>
      <c r="CA7" s="1">
        <f t="shared" si="15"/>
        <v>410</v>
      </c>
    </row>
    <row r="8" spans="1:79" x14ac:dyDescent="0.25">
      <c r="L8" s="3"/>
      <c r="M8" s="3"/>
      <c r="N8" s="3"/>
      <c r="O8" s="3"/>
      <c r="P8" s="3"/>
      <c r="Q8" s="22"/>
      <c r="R8" s="22"/>
      <c r="S8" s="2"/>
      <c r="T8" s="2"/>
      <c r="W8" s="2"/>
      <c r="AE8" s="14" t="s">
        <v>66</v>
      </c>
      <c r="AF8" s="14" t="s">
        <v>66</v>
      </c>
      <c r="AG8" s="15">
        <v>4</v>
      </c>
      <c r="AH8" s="16">
        <v>27100</v>
      </c>
      <c r="AI8" s="16">
        <f t="shared" si="1"/>
        <v>20100</v>
      </c>
      <c r="AJ8" s="16">
        <f t="shared" si="2"/>
        <v>60300</v>
      </c>
      <c r="AK8" s="16">
        <v>1</v>
      </c>
      <c r="AL8" s="16">
        <v>328</v>
      </c>
      <c r="AM8" s="18">
        <v>4.2700000000000002E-4</v>
      </c>
      <c r="AN8" s="16">
        <f t="shared" si="3"/>
        <v>164000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0.25</v>
      </c>
      <c r="AX8" s="15">
        <v>20</v>
      </c>
      <c r="AY8" s="15">
        <v>1.4</v>
      </c>
      <c r="AZ8" s="15">
        <v>10.7</v>
      </c>
      <c r="BA8" s="15" t="s">
        <v>67</v>
      </c>
      <c r="BB8" s="33">
        <v>1</v>
      </c>
      <c r="BC8" s="15">
        <f t="shared" si="4"/>
        <v>410</v>
      </c>
      <c r="BD8" s="15">
        <f t="shared" si="5"/>
        <v>410</v>
      </c>
      <c r="BE8" s="15">
        <v>8.5</v>
      </c>
      <c r="BF8" s="15">
        <v>9.4</v>
      </c>
      <c r="BG8" s="15">
        <v>9</v>
      </c>
      <c r="BH8" s="15">
        <f t="shared" si="6"/>
        <v>400</v>
      </c>
      <c r="BI8" s="15">
        <v>0</v>
      </c>
      <c r="BJ8" s="15">
        <v>0</v>
      </c>
      <c r="BK8" s="15">
        <v>0.6</v>
      </c>
      <c r="BL8" s="15" t="s">
        <v>68</v>
      </c>
      <c r="BM8" s="15">
        <v>0.9</v>
      </c>
      <c r="BN8" s="17">
        <v>0</v>
      </c>
      <c r="BO8" s="17" t="s">
        <v>88</v>
      </c>
      <c r="BP8" s="17" t="s">
        <v>97</v>
      </c>
      <c r="BQ8" s="17">
        <f t="shared" si="7"/>
        <v>28</v>
      </c>
      <c r="BR8" s="17">
        <f t="shared" si="8"/>
        <v>26</v>
      </c>
      <c r="BS8" s="17">
        <f t="shared" si="0"/>
        <v>260</v>
      </c>
      <c r="BT8" s="35">
        <f t="shared" si="9"/>
        <v>364</v>
      </c>
      <c r="BU8" s="17">
        <f t="shared" si="10"/>
        <v>236.30668793283914</v>
      </c>
      <c r="BV8" s="34">
        <f t="shared" si="11"/>
        <v>295.2</v>
      </c>
      <c r="BW8" s="29">
        <v>1.22</v>
      </c>
      <c r="BX8" s="17">
        <f t="shared" si="12"/>
        <v>360.14400000000001</v>
      </c>
      <c r="BY8" s="17">
        <f t="shared" si="13"/>
        <v>400</v>
      </c>
      <c r="BZ8">
        <f t="shared" si="14"/>
        <v>164000</v>
      </c>
      <c r="CA8" s="1">
        <f t="shared" si="15"/>
        <v>410</v>
      </c>
    </row>
    <row r="9" spans="1:79" x14ac:dyDescent="0.25">
      <c r="L9" s="3"/>
      <c r="M9" s="3"/>
      <c r="N9" s="3"/>
      <c r="O9" s="3"/>
      <c r="P9" s="3"/>
      <c r="Q9" s="22"/>
      <c r="R9" s="22"/>
      <c r="S9" s="2"/>
      <c r="T9" s="2"/>
      <c r="W9" s="2"/>
      <c r="AE9" s="14" t="s">
        <v>66</v>
      </c>
      <c r="AF9" s="14" t="s">
        <v>66</v>
      </c>
      <c r="AG9" s="15">
        <v>4</v>
      </c>
      <c r="AH9" s="16">
        <v>27100</v>
      </c>
      <c r="AI9" s="16">
        <f t="shared" si="1"/>
        <v>20100</v>
      </c>
      <c r="AJ9" s="16">
        <f t="shared" si="2"/>
        <v>60300</v>
      </c>
      <c r="AK9" s="16">
        <v>1</v>
      </c>
      <c r="AL9" s="16">
        <v>328</v>
      </c>
      <c r="AM9" s="18">
        <v>4.2700000000000002E-4</v>
      </c>
      <c r="AN9" s="16">
        <f t="shared" si="3"/>
        <v>164000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0.25</v>
      </c>
      <c r="AX9" s="15">
        <v>20</v>
      </c>
      <c r="AY9" s="15">
        <v>1.4</v>
      </c>
      <c r="AZ9" s="15">
        <v>10.7</v>
      </c>
      <c r="BA9" s="15" t="s">
        <v>67</v>
      </c>
      <c r="BB9" s="33">
        <v>1</v>
      </c>
      <c r="BC9" s="15">
        <f t="shared" si="4"/>
        <v>410</v>
      </c>
      <c r="BD9" s="15">
        <f t="shared" si="5"/>
        <v>410</v>
      </c>
      <c r="BE9" s="15">
        <v>8.5</v>
      </c>
      <c r="BF9" s="15">
        <v>9.4</v>
      </c>
      <c r="BG9" s="15">
        <v>9</v>
      </c>
      <c r="BH9" s="15">
        <f t="shared" si="6"/>
        <v>400</v>
      </c>
      <c r="BI9" s="15">
        <v>0</v>
      </c>
      <c r="BJ9" s="15">
        <v>0</v>
      </c>
      <c r="BK9" s="15">
        <v>0.6</v>
      </c>
      <c r="BL9" s="15" t="s">
        <v>68</v>
      </c>
      <c r="BM9" s="15">
        <v>0.9</v>
      </c>
      <c r="BN9" s="17">
        <v>0</v>
      </c>
      <c r="BO9" s="17" t="s">
        <v>88</v>
      </c>
      <c r="BP9" s="17" t="s">
        <v>97</v>
      </c>
      <c r="BQ9" s="17">
        <f t="shared" si="7"/>
        <v>32</v>
      </c>
      <c r="BR9" s="17">
        <f t="shared" si="8"/>
        <v>30</v>
      </c>
      <c r="BS9" s="17">
        <f t="shared" si="0"/>
        <v>300</v>
      </c>
      <c r="BT9" s="35">
        <f t="shared" si="9"/>
        <v>420</v>
      </c>
      <c r="BU9" s="17">
        <f t="shared" si="10"/>
        <v>268.78753795222872</v>
      </c>
      <c r="BV9" s="34">
        <f t="shared" si="11"/>
        <v>295.2</v>
      </c>
      <c r="BW9" s="29">
        <v>1.22</v>
      </c>
      <c r="BX9" s="17">
        <f t="shared" si="12"/>
        <v>360.14400000000001</v>
      </c>
      <c r="BY9" s="17">
        <f t="shared" si="13"/>
        <v>400</v>
      </c>
      <c r="BZ9">
        <f t="shared" si="14"/>
        <v>164000</v>
      </c>
      <c r="CA9" s="1">
        <f t="shared" si="15"/>
        <v>410</v>
      </c>
    </row>
    <row r="10" spans="1:79" x14ac:dyDescent="0.25">
      <c r="L10" s="3"/>
      <c r="M10" s="3"/>
      <c r="N10" s="3"/>
      <c r="O10" s="3"/>
      <c r="P10" s="3"/>
      <c r="Q10" s="24"/>
      <c r="R10" s="24"/>
      <c r="S10" s="2"/>
      <c r="T10" s="2"/>
      <c r="W10" s="2"/>
      <c r="AE10" s="14" t="s">
        <v>66</v>
      </c>
      <c r="AF10" s="14" t="s">
        <v>66</v>
      </c>
      <c r="AG10" s="15">
        <v>4</v>
      </c>
      <c r="AH10" s="16">
        <v>27100</v>
      </c>
      <c r="AI10" s="16">
        <f t="shared" si="1"/>
        <v>20100</v>
      </c>
      <c r="AJ10" s="16">
        <f t="shared" si="2"/>
        <v>60300</v>
      </c>
      <c r="AK10" s="16">
        <v>1</v>
      </c>
      <c r="AL10" s="16">
        <v>328</v>
      </c>
      <c r="AM10" s="18">
        <v>4.2700000000000002E-4</v>
      </c>
      <c r="AN10" s="16">
        <f t="shared" si="3"/>
        <v>164000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0.25</v>
      </c>
      <c r="AX10" s="15">
        <v>20</v>
      </c>
      <c r="AY10" s="15">
        <v>1.4</v>
      </c>
      <c r="AZ10" s="15">
        <v>10.7</v>
      </c>
      <c r="BA10" s="15" t="s">
        <v>67</v>
      </c>
      <c r="BB10" s="33">
        <v>1</v>
      </c>
      <c r="BC10" s="15">
        <f t="shared" si="4"/>
        <v>410</v>
      </c>
      <c r="BD10" s="15">
        <f t="shared" si="5"/>
        <v>410</v>
      </c>
      <c r="BE10" s="15">
        <v>8.5</v>
      </c>
      <c r="BF10" s="15">
        <v>9.4</v>
      </c>
      <c r="BG10" s="15">
        <v>9</v>
      </c>
      <c r="BH10" s="15">
        <f t="shared" si="6"/>
        <v>400</v>
      </c>
      <c r="BI10" s="15">
        <v>0</v>
      </c>
      <c r="BJ10" s="15">
        <v>0</v>
      </c>
      <c r="BK10" s="15">
        <v>0.6</v>
      </c>
      <c r="BL10" s="15" t="s">
        <v>68</v>
      </c>
      <c r="BM10" s="15">
        <v>0.9</v>
      </c>
      <c r="BN10" s="17">
        <v>0</v>
      </c>
      <c r="BO10" s="17" t="s">
        <v>88</v>
      </c>
      <c r="BP10" s="17" t="s">
        <v>97</v>
      </c>
      <c r="BQ10" s="17">
        <f t="shared" si="7"/>
        <v>36</v>
      </c>
      <c r="BR10" s="17">
        <f t="shared" si="8"/>
        <v>34</v>
      </c>
      <c r="BS10" s="17">
        <f t="shared" si="0"/>
        <v>340</v>
      </c>
      <c r="BT10" s="35">
        <f t="shared" si="9"/>
        <v>475.99999999999994</v>
      </c>
      <c r="BU10" s="17">
        <f t="shared" si="10"/>
        <v>300.83684495397364</v>
      </c>
      <c r="BV10" s="34">
        <f t="shared" si="11"/>
        <v>295.2</v>
      </c>
      <c r="BW10" s="29">
        <v>1.22</v>
      </c>
      <c r="BX10" s="17">
        <f t="shared" si="12"/>
        <v>360.14400000000001</v>
      </c>
      <c r="BY10" s="17">
        <f t="shared" si="13"/>
        <v>400</v>
      </c>
      <c r="BZ10">
        <f t="shared" si="14"/>
        <v>164000</v>
      </c>
      <c r="CA10" s="1">
        <f t="shared" si="15"/>
        <v>410</v>
      </c>
    </row>
    <row r="11" spans="1:79" x14ac:dyDescent="0.25">
      <c r="L11" s="3"/>
      <c r="M11" s="3"/>
      <c r="N11" s="3"/>
      <c r="O11" s="3"/>
      <c r="P11" s="3"/>
      <c r="Q11" s="24"/>
      <c r="R11" s="24"/>
      <c r="S11" s="2"/>
      <c r="T11" s="2"/>
      <c r="U11" s="2"/>
      <c r="V11" s="2"/>
      <c r="W11" s="2"/>
      <c r="AE11" s="14" t="s">
        <v>66</v>
      </c>
      <c r="AF11" s="14" t="s">
        <v>66</v>
      </c>
      <c r="AG11" s="15">
        <v>4</v>
      </c>
      <c r="AH11" s="16">
        <v>27100</v>
      </c>
      <c r="AI11" s="16">
        <f t="shared" si="1"/>
        <v>20100</v>
      </c>
      <c r="AJ11" s="16">
        <f t="shared" si="2"/>
        <v>60300</v>
      </c>
      <c r="AK11" s="16">
        <v>1</v>
      </c>
      <c r="AL11" s="16">
        <v>328</v>
      </c>
      <c r="AM11" s="18">
        <v>4.2700000000000002E-4</v>
      </c>
      <c r="AN11" s="16">
        <f t="shared" si="3"/>
        <v>164000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0.25</v>
      </c>
      <c r="AX11" s="15">
        <v>20</v>
      </c>
      <c r="AY11" s="15">
        <v>1.4</v>
      </c>
      <c r="AZ11" s="15">
        <v>10.7</v>
      </c>
      <c r="BA11" s="15" t="s">
        <v>67</v>
      </c>
      <c r="BB11" s="33">
        <v>1</v>
      </c>
      <c r="BC11" s="15">
        <f t="shared" si="4"/>
        <v>410</v>
      </c>
      <c r="BD11" s="15">
        <f t="shared" si="5"/>
        <v>410</v>
      </c>
      <c r="BE11" s="15">
        <v>8.5</v>
      </c>
      <c r="BF11" s="15">
        <v>9.4</v>
      </c>
      <c r="BG11" s="15">
        <v>9</v>
      </c>
      <c r="BH11" s="15">
        <f t="shared" si="6"/>
        <v>400</v>
      </c>
      <c r="BI11" s="15">
        <v>0</v>
      </c>
      <c r="BJ11" s="15">
        <v>0</v>
      </c>
      <c r="BK11" s="15">
        <v>0.6</v>
      </c>
      <c r="BL11" s="15" t="s">
        <v>68</v>
      </c>
      <c r="BM11" s="15">
        <v>0.9</v>
      </c>
      <c r="BN11" s="17">
        <v>0</v>
      </c>
      <c r="BO11" s="17" t="s">
        <v>88</v>
      </c>
      <c r="BP11" s="17" t="s">
        <v>97</v>
      </c>
      <c r="BQ11" s="17">
        <f t="shared" si="7"/>
        <v>40</v>
      </c>
      <c r="BR11" s="17">
        <f t="shared" si="8"/>
        <v>38</v>
      </c>
      <c r="BS11" s="17">
        <f t="shared" si="0"/>
        <v>380</v>
      </c>
      <c r="BT11" s="35">
        <f t="shared" si="9"/>
        <v>532</v>
      </c>
      <c r="BU11" s="17">
        <f t="shared" si="10"/>
        <v>332.5104027415324</v>
      </c>
      <c r="BV11" s="34">
        <f t="shared" si="11"/>
        <v>295.2</v>
      </c>
      <c r="BW11" s="29">
        <v>1.22</v>
      </c>
      <c r="BX11" s="17">
        <f t="shared" si="12"/>
        <v>360.14400000000001</v>
      </c>
      <c r="BY11" s="17">
        <f t="shared" si="13"/>
        <v>400</v>
      </c>
      <c r="BZ11">
        <f t="shared" si="14"/>
        <v>164000</v>
      </c>
      <c r="CA11" s="1">
        <f t="shared" si="15"/>
        <v>410</v>
      </c>
    </row>
    <row r="12" spans="1:79" x14ac:dyDescent="0.25">
      <c r="L12" s="3"/>
      <c r="M12" s="3"/>
      <c r="N12" s="3"/>
      <c r="O12" s="3"/>
      <c r="P12" s="3"/>
      <c r="Q12" s="24"/>
      <c r="R12" s="24"/>
      <c r="S12" s="2"/>
      <c r="W12" s="2"/>
      <c r="AE12" s="14" t="s">
        <v>66</v>
      </c>
      <c r="AF12" s="14" t="s">
        <v>66</v>
      </c>
      <c r="AG12" s="15">
        <v>4</v>
      </c>
      <c r="AH12" s="16">
        <v>27100</v>
      </c>
      <c r="AI12" s="16">
        <f t="shared" si="1"/>
        <v>20100</v>
      </c>
      <c r="AJ12" s="16">
        <f t="shared" si="2"/>
        <v>60300</v>
      </c>
      <c r="AK12" s="16">
        <v>1</v>
      </c>
      <c r="AL12" s="16">
        <v>328</v>
      </c>
      <c r="AM12" s="18">
        <v>4.2700000000000002E-4</v>
      </c>
      <c r="AN12" s="16">
        <f t="shared" si="3"/>
        <v>164000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0.25</v>
      </c>
      <c r="AX12" s="15">
        <v>20</v>
      </c>
      <c r="AY12" s="15">
        <v>1.4</v>
      </c>
      <c r="AZ12" s="15">
        <v>10.7</v>
      </c>
      <c r="BA12" s="15" t="s">
        <v>67</v>
      </c>
      <c r="BB12" s="33">
        <v>1</v>
      </c>
      <c r="BC12" s="15">
        <f t="shared" si="4"/>
        <v>410</v>
      </c>
      <c r="BD12" s="15">
        <f t="shared" si="5"/>
        <v>410</v>
      </c>
      <c r="BE12" s="15">
        <v>8.5</v>
      </c>
      <c r="BF12" s="15">
        <v>9.4</v>
      </c>
      <c r="BG12" s="15">
        <v>9</v>
      </c>
      <c r="BH12" s="15">
        <f t="shared" si="6"/>
        <v>400</v>
      </c>
      <c r="BI12" s="15">
        <v>0</v>
      </c>
      <c r="BJ12" s="15">
        <v>0</v>
      </c>
      <c r="BK12" s="15">
        <v>0.6</v>
      </c>
      <c r="BL12" s="15" t="s">
        <v>68</v>
      </c>
      <c r="BM12" s="15">
        <v>0.9</v>
      </c>
      <c r="BN12" s="17">
        <v>0</v>
      </c>
      <c r="BO12" s="17" t="s">
        <v>88</v>
      </c>
      <c r="BP12" s="17" t="s">
        <v>97</v>
      </c>
      <c r="BQ12" s="17">
        <f t="shared" si="7"/>
        <v>44</v>
      </c>
      <c r="BR12" s="17">
        <f t="shared" si="8"/>
        <v>42</v>
      </c>
      <c r="BS12" s="17">
        <f t="shared" si="0"/>
        <v>420</v>
      </c>
      <c r="BT12" s="35">
        <f t="shared" si="9"/>
        <v>588</v>
      </c>
      <c r="BU12" s="17">
        <f t="shared" si="10"/>
        <v>363.85166059895676</v>
      </c>
      <c r="BV12" s="34">
        <f t="shared" si="11"/>
        <v>295.2</v>
      </c>
      <c r="BW12" s="29">
        <v>1.22</v>
      </c>
      <c r="BX12" s="17">
        <f t="shared" si="12"/>
        <v>360.14400000000001</v>
      </c>
      <c r="BY12" s="17">
        <f t="shared" si="13"/>
        <v>400</v>
      </c>
      <c r="BZ12">
        <f t="shared" si="14"/>
        <v>164000</v>
      </c>
      <c r="CA12" s="1">
        <f t="shared" si="15"/>
        <v>410</v>
      </c>
    </row>
    <row r="13" spans="1:79" x14ac:dyDescent="0.25">
      <c r="L13" s="3"/>
      <c r="M13" s="3"/>
      <c r="N13" s="3"/>
      <c r="O13" s="3"/>
      <c r="P13" s="3"/>
      <c r="Q13" s="24"/>
      <c r="R13" s="24"/>
      <c r="S13" s="2"/>
      <c r="T13" s="2"/>
      <c r="AE13" s="14" t="s">
        <v>66</v>
      </c>
      <c r="AF13" s="14" t="s">
        <v>66</v>
      </c>
      <c r="AG13" s="15">
        <v>4</v>
      </c>
      <c r="AH13" s="16">
        <v>27100</v>
      </c>
      <c r="AI13" s="16">
        <f t="shared" si="1"/>
        <v>20100</v>
      </c>
      <c r="AJ13" s="16">
        <f t="shared" si="2"/>
        <v>60300</v>
      </c>
      <c r="AK13" s="16">
        <v>1</v>
      </c>
      <c r="AL13" s="16">
        <v>328</v>
      </c>
      <c r="AM13" s="18">
        <v>4.2700000000000002E-4</v>
      </c>
      <c r="AN13" s="16">
        <f t="shared" si="3"/>
        <v>164000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0.25</v>
      </c>
      <c r="AX13" s="15">
        <v>20</v>
      </c>
      <c r="AY13" s="15">
        <v>1.4</v>
      </c>
      <c r="AZ13" s="15">
        <v>10.7</v>
      </c>
      <c r="BA13" s="15" t="s">
        <v>67</v>
      </c>
      <c r="BB13" s="33">
        <v>1</v>
      </c>
      <c r="BC13" s="15">
        <f t="shared" si="4"/>
        <v>410</v>
      </c>
      <c r="BD13" s="15">
        <f t="shared" si="5"/>
        <v>410</v>
      </c>
      <c r="BE13" s="15">
        <v>8.5</v>
      </c>
      <c r="BF13" s="15">
        <v>9.4</v>
      </c>
      <c r="BG13" s="15">
        <v>9</v>
      </c>
      <c r="BH13" s="15">
        <f t="shared" si="6"/>
        <v>400</v>
      </c>
      <c r="BI13" s="15">
        <v>0</v>
      </c>
      <c r="BJ13" s="15">
        <v>0</v>
      </c>
      <c r="BK13" s="15">
        <v>0.6</v>
      </c>
      <c r="BL13" s="15" t="s">
        <v>68</v>
      </c>
      <c r="BM13" s="15">
        <v>0.9</v>
      </c>
      <c r="BN13" s="17">
        <v>0</v>
      </c>
      <c r="BO13" s="17" t="s">
        <v>88</v>
      </c>
      <c r="BP13" s="17" t="s">
        <v>97</v>
      </c>
      <c r="BQ13" s="17">
        <f t="shared" si="7"/>
        <v>48</v>
      </c>
      <c r="BR13" s="17">
        <f t="shared" si="8"/>
        <v>46</v>
      </c>
      <c r="BS13" s="17">
        <f t="shared" si="0"/>
        <v>460</v>
      </c>
      <c r="BT13" s="35">
        <f t="shared" si="9"/>
        <v>644</v>
      </c>
      <c r="BU13" s="17">
        <f t="shared" si="10"/>
        <v>394.89537608019469</v>
      </c>
      <c r="BV13" s="34">
        <f t="shared" si="11"/>
        <v>295.2</v>
      </c>
      <c r="BW13" s="29">
        <v>1.22</v>
      </c>
      <c r="BX13" s="17">
        <f t="shared" si="12"/>
        <v>360.14400000000001</v>
      </c>
      <c r="BY13" s="17">
        <f t="shared" si="13"/>
        <v>400</v>
      </c>
      <c r="BZ13">
        <f t="shared" si="14"/>
        <v>164000</v>
      </c>
      <c r="CA13" s="1">
        <f t="shared" si="15"/>
        <v>410</v>
      </c>
    </row>
    <row r="14" spans="1:79" x14ac:dyDescent="0.25">
      <c r="L14" s="3"/>
      <c r="M14" s="3"/>
      <c r="N14" s="3"/>
      <c r="O14" s="3"/>
      <c r="P14" s="3"/>
      <c r="Q14" s="22"/>
      <c r="R14" s="22"/>
      <c r="T14" s="23"/>
      <c r="U14" s="23"/>
      <c r="V14" s="23"/>
      <c r="AE14" s="14" t="s">
        <v>66</v>
      </c>
      <c r="AF14" s="14" t="s">
        <v>66</v>
      </c>
      <c r="AG14" s="15">
        <v>4</v>
      </c>
      <c r="AH14" s="16">
        <v>27100</v>
      </c>
      <c r="AI14" s="16">
        <f t="shared" si="1"/>
        <v>20100</v>
      </c>
      <c r="AJ14" s="16">
        <f t="shared" si="2"/>
        <v>60300</v>
      </c>
      <c r="AK14" s="16">
        <v>1</v>
      </c>
      <c r="AL14" s="16">
        <v>328</v>
      </c>
      <c r="AM14" s="18">
        <v>4.2700000000000002E-4</v>
      </c>
      <c r="AN14" s="16">
        <f t="shared" si="3"/>
        <v>164000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0.25</v>
      </c>
      <c r="AX14" s="15">
        <v>20</v>
      </c>
      <c r="AY14" s="15">
        <v>1.4</v>
      </c>
      <c r="AZ14" s="15">
        <v>10.7</v>
      </c>
      <c r="BA14" s="15" t="s">
        <v>67</v>
      </c>
      <c r="BB14" s="33">
        <v>1</v>
      </c>
      <c r="BC14" s="15">
        <f t="shared" si="4"/>
        <v>410</v>
      </c>
      <c r="BD14" s="15">
        <f t="shared" si="5"/>
        <v>410</v>
      </c>
      <c r="BE14" s="15">
        <v>8.5</v>
      </c>
      <c r="BF14" s="15">
        <v>9.4</v>
      </c>
      <c r="BG14" s="15">
        <v>9</v>
      </c>
      <c r="BH14" s="15">
        <f t="shared" si="6"/>
        <v>400</v>
      </c>
      <c r="BI14" s="15">
        <v>0</v>
      </c>
      <c r="BJ14" s="15">
        <v>0</v>
      </c>
      <c r="BK14" s="15">
        <v>0.6</v>
      </c>
      <c r="BL14" s="15" t="s">
        <v>68</v>
      </c>
      <c r="BM14" s="15">
        <v>0.9</v>
      </c>
      <c r="BN14" s="17">
        <v>0</v>
      </c>
      <c r="BO14" s="17" t="s">
        <v>88</v>
      </c>
      <c r="BP14" s="17" t="s">
        <v>97</v>
      </c>
      <c r="BQ14" s="17">
        <f t="shared" si="7"/>
        <v>52</v>
      </c>
      <c r="BR14" s="17">
        <f t="shared" si="8"/>
        <v>50</v>
      </c>
      <c r="BS14" s="17">
        <f t="shared" si="0"/>
        <v>500</v>
      </c>
      <c r="BT14" s="35">
        <f t="shared" si="9"/>
        <v>700</v>
      </c>
      <c r="BU14" s="17">
        <f t="shared" si="10"/>
        <v>425.66996126039231</v>
      </c>
      <c r="BV14" s="34">
        <f t="shared" si="11"/>
        <v>295.2</v>
      </c>
      <c r="BW14" s="29">
        <v>1.22</v>
      </c>
      <c r="BX14" s="17">
        <f t="shared" si="12"/>
        <v>360.14400000000001</v>
      </c>
      <c r="BY14" s="17">
        <f t="shared" si="13"/>
        <v>400</v>
      </c>
      <c r="BZ14">
        <f t="shared" si="14"/>
        <v>164000</v>
      </c>
      <c r="CA14" s="1">
        <f t="shared" si="15"/>
        <v>410</v>
      </c>
    </row>
    <row r="15" spans="1:79" x14ac:dyDescent="0.25">
      <c r="L15" s="3"/>
      <c r="M15" s="3"/>
      <c r="N15" s="3"/>
      <c r="O15" s="3"/>
      <c r="P15" s="3"/>
      <c r="Q15" s="25"/>
      <c r="R15" s="24"/>
      <c r="T15" s="23"/>
      <c r="U15" s="23"/>
      <c r="V15" s="23"/>
      <c r="AE15" s="14" t="s">
        <v>66</v>
      </c>
      <c r="AF15" s="14" t="s">
        <v>66</v>
      </c>
      <c r="AG15" s="15">
        <v>4</v>
      </c>
      <c r="AH15" s="16">
        <v>27100</v>
      </c>
      <c r="AI15" s="16">
        <f t="shared" si="1"/>
        <v>20100</v>
      </c>
      <c r="AJ15" s="16">
        <f t="shared" si="2"/>
        <v>60300</v>
      </c>
      <c r="AK15" s="16">
        <v>1</v>
      </c>
      <c r="AL15" s="16">
        <v>328</v>
      </c>
      <c r="AM15" s="18">
        <v>4.2700000000000002E-4</v>
      </c>
      <c r="AN15" s="16">
        <f t="shared" si="3"/>
        <v>164000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0.25</v>
      </c>
      <c r="AX15" s="15">
        <v>20</v>
      </c>
      <c r="AY15" s="15">
        <v>1.4</v>
      </c>
      <c r="AZ15" s="15">
        <v>10.7</v>
      </c>
      <c r="BA15" s="15" t="s">
        <v>67</v>
      </c>
      <c r="BB15" s="33">
        <v>1</v>
      </c>
      <c r="BC15" s="15">
        <f t="shared" si="4"/>
        <v>410</v>
      </c>
      <c r="BD15" s="15">
        <f t="shared" si="5"/>
        <v>410</v>
      </c>
      <c r="BE15" s="15">
        <v>8.5</v>
      </c>
      <c r="BF15" s="15">
        <v>9.4</v>
      </c>
      <c r="BG15" s="15">
        <v>9</v>
      </c>
      <c r="BH15" s="15">
        <f t="shared" si="6"/>
        <v>400</v>
      </c>
      <c r="BI15" s="15">
        <v>0</v>
      </c>
      <c r="BJ15" s="15">
        <v>0</v>
      </c>
      <c r="BK15" s="15">
        <v>0.6</v>
      </c>
      <c r="BL15" s="15" t="s">
        <v>68</v>
      </c>
      <c r="BM15" s="15">
        <v>0.9</v>
      </c>
      <c r="BN15" s="17">
        <v>0</v>
      </c>
      <c r="BO15" s="17" t="s">
        <v>88</v>
      </c>
      <c r="BP15" s="17" t="s">
        <v>97</v>
      </c>
      <c r="BQ15" s="17">
        <f t="shared" si="7"/>
        <v>56</v>
      </c>
      <c r="BR15" s="17">
        <f t="shared" si="8"/>
        <v>54</v>
      </c>
      <c r="BS15" s="17">
        <f t="shared" si="0"/>
        <v>540</v>
      </c>
      <c r="BT15" s="35">
        <f t="shared" si="9"/>
        <v>756</v>
      </c>
      <c r="BU15" s="17">
        <f t="shared" si="10"/>
        <v>456.19905765190384</v>
      </c>
      <c r="BV15" s="34">
        <f t="shared" si="11"/>
        <v>295.2</v>
      </c>
      <c r="BW15" s="29">
        <v>1.22</v>
      </c>
      <c r="BX15" s="17">
        <f t="shared" si="12"/>
        <v>360.14400000000001</v>
      </c>
      <c r="BY15" s="17">
        <f t="shared" si="13"/>
        <v>400</v>
      </c>
      <c r="BZ15">
        <f t="shared" si="14"/>
        <v>164000</v>
      </c>
      <c r="CA15" s="1">
        <f t="shared" si="15"/>
        <v>410</v>
      </c>
    </row>
    <row r="16" spans="1:79" x14ac:dyDescent="0.25">
      <c r="L16" s="3"/>
      <c r="M16" s="3"/>
      <c r="N16" s="3"/>
      <c r="O16" s="3"/>
      <c r="P16" s="3"/>
      <c r="T16" s="23"/>
      <c r="U16" s="23"/>
      <c r="V16" s="23"/>
      <c r="AE16" s="14" t="s">
        <v>66</v>
      </c>
      <c r="AF16" s="14" t="s">
        <v>66</v>
      </c>
      <c r="AG16" s="15">
        <v>4</v>
      </c>
      <c r="AH16" s="16">
        <v>27100</v>
      </c>
      <c r="AI16" s="16">
        <f t="shared" si="1"/>
        <v>20100</v>
      </c>
      <c r="AJ16" s="16">
        <f t="shared" si="2"/>
        <v>60300</v>
      </c>
      <c r="AK16" s="16">
        <v>1</v>
      </c>
      <c r="AL16" s="16">
        <v>328</v>
      </c>
      <c r="AM16" s="18">
        <v>4.2700000000000002E-4</v>
      </c>
      <c r="AN16" s="16">
        <f t="shared" si="3"/>
        <v>164000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0.25</v>
      </c>
      <c r="AX16" s="15">
        <v>20</v>
      </c>
      <c r="AY16" s="15">
        <v>1.4</v>
      </c>
      <c r="AZ16" s="15">
        <v>10.7</v>
      </c>
      <c r="BA16" s="15" t="s">
        <v>67</v>
      </c>
      <c r="BB16" s="33">
        <v>1</v>
      </c>
      <c r="BC16" s="15">
        <f t="shared" si="4"/>
        <v>410</v>
      </c>
      <c r="BD16" s="15">
        <f t="shared" si="5"/>
        <v>410</v>
      </c>
      <c r="BE16" s="15">
        <v>8.5</v>
      </c>
      <c r="BF16" s="15">
        <v>9.4</v>
      </c>
      <c r="BG16" s="15">
        <v>9</v>
      </c>
      <c r="BH16" s="15">
        <f t="shared" si="6"/>
        <v>400</v>
      </c>
      <c r="BI16" s="15">
        <v>0</v>
      </c>
      <c r="BJ16" s="15">
        <v>0</v>
      </c>
      <c r="BK16" s="15">
        <v>0.6</v>
      </c>
      <c r="BL16" s="15" t="s">
        <v>68</v>
      </c>
      <c r="BM16" s="15">
        <v>0.9</v>
      </c>
      <c r="BN16" s="17">
        <v>0</v>
      </c>
      <c r="BO16" s="17" t="s">
        <v>88</v>
      </c>
      <c r="BP16" s="17" t="s">
        <v>97</v>
      </c>
      <c r="BQ16" s="17">
        <f t="shared" si="7"/>
        <v>60</v>
      </c>
      <c r="BR16" s="17">
        <f t="shared" si="8"/>
        <v>58</v>
      </c>
      <c r="BS16" s="17">
        <f t="shared" si="0"/>
        <v>580</v>
      </c>
      <c r="BT16" s="35">
        <f t="shared" si="9"/>
        <v>812</v>
      </c>
      <c r="BU16" s="17">
        <f t="shared" si="10"/>
        <v>486.50263204955513</v>
      </c>
      <c r="BV16" s="34">
        <f t="shared" si="11"/>
        <v>295.2</v>
      </c>
      <c r="BW16" s="29">
        <v>1.22</v>
      </c>
      <c r="BX16" s="17">
        <f t="shared" si="12"/>
        <v>360.14400000000001</v>
      </c>
      <c r="BY16" s="17">
        <f t="shared" si="13"/>
        <v>400</v>
      </c>
      <c r="BZ16">
        <f t="shared" si="14"/>
        <v>164000</v>
      </c>
      <c r="CA16" s="1">
        <f t="shared" si="15"/>
        <v>410</v>
      </c>
    </row>
    <row r="17" spans="12:79" x14ac:dyDescent="0.25">
      <c r="L17" s="3"/>
      <c r="M17" s="3"/>
      <c r="N17" s="3"/>
      <c r="O17" s="3"/>
      <c r="P17" s="3"/>
      <c r="T17" s="23"/>
      <c r="U17" s="23"/>
      <c r="V17" s="23"/>
      <c r="AE17" s="14" t="s">
        <v>66</v>
      </c>
      <c r="AF17" s="14" t="s">
        <v>66</v>
      </c>
      <c r="AG17" s="15">
        <v>4</v>
      </c>
      <c r="AH17" s="16">
        <v>27100</v>
      </c>
      <c r="AI17" s="16">
        <f t="shared" si="1"/>
        <v>20100</v>
      </c>
      <c r="AJ17" s="16">
        <f t="shared" si="2"/>
        <v>60300</v>
      </c>
      <c r="AK17" s="16">
        <v>1</v>
      </c>
      <c r="AL17" s="16">
        <v>328</v>
      </c>
      <c r="AM17" s="18">
        <v>4.2700000000000002E-4</v>
      </c>
      <c r="AN17" s="16">
        <f t="shared" si="3"/>
        <v>164000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0.25</v>
      </c>
      <c r="AX17" s="15">
        <v>20</v>
      </c>
      <c r="AY17" s="15">
        <v>1.4</v>
      </c>
      <c r="AZ17" s="15">
        <v>10.7</v>
      </c>
      <c r="BA17" s="15" t="s">
        <v>67</v>
      </c>
      <c r="BB17" s="33">
        <v>1</v>
      </c>
      <c r="BC17" s="15">
        <f t="shared" si="4"/>
        <v>410</v>
      </c>
      <c r="BD17" s="15">
        <f t="shared" si="5"/>
        <v>410</v>
      </c>
      <c r="BE17" s="15">
        <v>8.5</v>
      </c>
      <c r="BF17" s="15">
        <v>9.4</v>
      </c>
      <c r="BG17" s="15">
        <v>9</v>
      </c>
      <c r="BH17" s="15">
        <f t="shared" si="6"/>
        <v>400</v>
      </c>
      <c r="BI17" s="15">
        <v>0</v>
      </c>
      <c r="BJ17" s="15">
        <v>0</v>
      </c>
      <c r="BK17" s="15">
        <v>0.6</v>
      </c>
      <c r="BL17" s="15" t="s">
        <v>68</v>
      </c>
      <c r="BM17" s="15">
        <v>0.9</v>
      </c>
      <c r="BN17" s="17">
        <v>0</v>
      </c>
      <c r="BO17" s="17" t="s">
        <v>88</v>
      </c>
      <c r="BP17" s="17" t="s">
        <v>97</v>
      </c>
      <c r="BQ17" s="17">
        <f t="shared" si="7"/>
        <v>64</v>
      </c>
      <c r="BR17" s="17">
        <f t="shared" si="8"/>
        <v>62</v>
      </c>
      <c r="BS17" s="17">
        <f t="shared" si="0"/>
        <v>620</v>
      </c>
      <c r="BT17" s="35">
        <f t="shared" si="9"/>
        <v>868</v>
      </c>
      <c r="BU17" s="17">
        <f t="shared" si="10"/>
        <v>516.59776218265336</v>
      </c>
      <c r="BV17" s="34">
        <f t="shared" si="11"/>
        <v>295.2</v>
      </c>
      <c r="BW17" s="29">
        <v>1.22</v>
      </c>
      <c r="BX17" s="17">
        <f t="shared" si="12"/>
        <v>360.14400000000001</v>
      </c>
      <c r="BY17" s="17">
        <f t="shared" si="13"/>
        <v>400</v>
      </c>
      <c r="BZ17">
        <f t="shared" si="14"/>
        <v>164000</v>
      </c>
      <c r="CA17" s="1">
        <f t="shared" si="15"/>
        <v>410</v>
      </c>
    </row>
    <row r="18" spans="12:79" x14ac:dyDescent="0.25">
      <c r="L18" s="3"/>
      <c r="M18" s="3"/>
      <c r="N18" s="3"/>
      <c r="O18" s="3"/>
      <c r="P18" s="3"/>
      <c r="T18" s="23"/>
      <c r="U18" s="23"/>
      <c r="V18" s="23"/>
      <c r="AE18" s="14" t="s">
        <v>66</v>
      </c>
      <c r="AF18" s="14" t="s">
        <v>66</v>
      </c>
      <c r="AG18" s="15">
        <v>4</v>
      </c>
      <c r="AH18" s="16">
        <v>27100</v>
      </c>
      <c r="AI18" s="16">
        <f t="shared" si="1"/>
        <v>20100</v>
      </c>
      <c r="AJ18" s="16">
        <f t="shared" si="2"/>
        <v>60300</v>
      </c>
      <c r="AK18" s="16">
        <v>1</v>
      </c>
      <c r="AL18" s="16">
        <v>328</v>
      </c>
      <c r="AM18" s="18">
        <v>4.2700000000000002E-4</v>
      </c>
      <c r="AN18" s="16">
        <f t="shared" si="3"/>
        <v>164000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0.25</v>
      </c>
      <c r="AX18" s="15">
        <v>20</v>
      </c>
      <c r="AY18" s="15">
        <v>1.4</v>
      </c>
      <c r="AZ18" s="15">
        <v>10.7</v>
      </c>
      <c r="BA18" s="15" t="s">
        <v>67</v>
      </c>
      <c r="BB18" s="33">
        <v>1</v>
      </c>
      <c r="BC18" s="15">
        <f t="shared" si="4"/>
        <v>410</v>
      </c>
      <c r="BD18" s="15">
        <f t="shared" si="5"/>
        <v>410</v>
      </c>
      <c r="BE18" s="15">
        <v>8.5</v>
      </c>
      <c r="BF18" s="15">
        <v>9.4</v>
      </c>
      <c r="BG18" s="15">
        <v>9</v>
      </c>
      <c r="BH18" s="15">
        <f t="shared" si="6"/>
        <v>400</v>
      </c>
      <c r="BI18" s="15">
        <v>0</v>
      </c>
      <c r="BJ18" s="15">
        <v>0</v>
      </c>
      <c r="BK18" s="15">
        <v>0.6</v>
      </c>
      <c r="BL18" s="15" t="s">
        <v>68</v>
      </c>
      <c r="BM18" s="15">
        <v>0.9</v>
      </c>
      <c r="BN18" s="17">
        <v>0</v>
      </c>
      <c r="BO18" s="17" t="s">
        <v>88</v>
      </c>
      <c r="BP18" s="17" t="s">
        <v>97</v>
      </c>
      <c r="BQ18" s="17">
        <f t="shared" si="7"/>
        <v>68</v>
      </c>
      <c r="BR18" s="17">
        <f t="shared" si="8"/>
        <v>66</v>
      </c>
      <c r="BS18" s="17">
        <f t="shared" si="0"/>
        <v>660</v>
      </c>
      <c r="BT18" s="35">
        <f t="shared" si="9"/>
        <v>923.99999999999989</v>
      </c>
      <c r="BU18" s="17">
        <f t="shared" si="10"/>
        <v>546.49921440716435</v>
      </c>
      <c r="BV18" s="34">
        <f t="shared" si="11"/>
        <v>295.2</v>
      </c>
      <c r="BW18" s="29">
        <v>1.22</v>
      </c>
      <c r="BX18" s="17">
        <f t="shared" si="12"/>
        <v>360.14400000000001</v>
      </c>
      <c r="BY18" s="17">
        <f t="shared" si="13"/>
        <v>400</v>
      </c>
      <c r="BZ18">
        <f t="shared" si="14"/>
        <v>164000</v>
      </c>
      <c r="CA18" s="1">
        <f t="shared" si="15"/>
        <v>410</v>
      </c>
    </row>
    <row r="19" spans="12:79" x14ac:dyDescent="0.25">
      <c r="L19" s="3"/>
      <c r="M19" s="3"/>
      <c r="N19" s="3"/>
      <c r="O19" s="3"/>
      <c r="P19" s="3"/>
      <c r="T19" s="23"/>
      <c r="U19" s="23"/>
      <c r="V19" s="23"/>
      <c r="AE19" s="14" t="s">
        <v>66</v>
      </c>
      <c r="AF19" s="14" t="s">
        <v>66</v>
      </c>
      <c r="AG19" s="15">
        <v>4</v>
      </c>
      <c r="AH19" s="16">
        <v>27100</v>
      </c>
      <c r="AI19" s="16">
        <f t="shared" si="1"/>
        <v>20100</v>
      </c>
      <c r="AJ19" s="16">
        <f t="shared" si="2"/>
        <v>60300</v>
      </c>
      <c r="AK19" s="16">
        <v>1</v>
      </c>
      <c r="AL19" s="16">
        <v>328</v>
      </c>
      <c r="AM19" s="18">
        <v>4.2700000000000002E-4</v>
      </c>
      <c r="AN19" s="16">
        <f t="shared" si="3"/>
        <v>164000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0.25</v>
      </c>
      <c r="AX19" s="15">
        <v>20</v>
      </c>
      <c r="AY19" s="15">
        <v>1.4</v>
      </c>
      <c r="AZ19" s="15">
        <v>10.7</v>
      </c>
      <c r="BA19" s="15" t="s">
        <v>67</v>
      </c>
      <c r="BB19" s="33">
        <v>1</v>
      </c>
      <c r="BC19" s="15">
        <f t="shared" si="4"/>
        <v>410</v>
      </c>
      <c r="BD19" s="15">
        <f t="shared" si="5"/>
        <v>410</v>
      </c>
      <c r="BE19" s="15">
        <v>8.5</v>
      </c>
      <c r="BF19" s="15">
        <v>9.4</v>
      </c>
      <c r="BG19" s="15">
        <v>9</v>
      </c>
      <c r="BH19" s="15">
        <f t="shared" si="6"/>
        <v>400</v>
      </c>
      <c r="BI19" s="15">
        <v>0</v>
      </c>
      <c r="BJ19" s="15">
        <v>0</v>
      </c>
      <c r="BK19" s="15">
        <v>0.6</v>
      </c>
      <c r="BL19" s="15" t="s">
        <v>68</v>
      </c>
      <c r="BM19" s="15">
        <v>0.9</v>
      </c>
      <c r="BN19" s="17">
        <v>0</v>
      </c>
      <c r="BO19" s="17" t="s">
        <v>88</v>
      </c>
      <c r="BP19" s="17" t="s">
        <v>97</v>
      </c>
      <c r="BQ19" s="17">
        <f t="shared" si="7"/>
        <v>72</v>
      </c>
      <c r="BR19" s="17">
        <f t="shared" si="8"/>
        <v>70</v>
      </c>
      <c r="BS19" s="17">
        <f t="shared" si="0"/>
        <v>700</v>
      </c>
      <c r="BT19" s="35">
        <f t="shared" si="9"/>
        <v>979.99999999999989</v>
      </c>
      <c r="BU19" s="17">
        <f t="shared" si="10"/>
        <v>576.21987779513097</v>
      </c>
      <c r="BV19" s="34">
        <f t="shared" si="11"/>
        <v>295.2</v>
      </c>
      <c r="BW19" s="29">
        <v>1.22</v>
      </c>
      <c r="BX19" s="17">
        <f t="shared" si="12"/>
        <v>360.14400000000001</v>
      </c>
      <c r="BY19" s="17">
        <f t="shared" si="13"/>
        <v>400</v>
      </c>
      <c r="BZ19">
        <f t="shared" si="14"/>
        <v>164000</v>
      </c>
      <c r="CA19" s="1">
        <f t="shared" si="15"/>
        <v>410</v>
      </c>
    </row>
    <row r="20" spans="12:79" x14ac:dyDescent="0.25">
      <c r="L20" s="3"/>
      <c r="M20" s="3"/>
      <c r="N20" s="3"/>
      <c r="O20" s="3"/>
      <c r="P20" s="3"/>
      <c r="T20" s="23"/>
      <c r="U20" s="23"/>
      <c r="V20" s="23"/>
      <c r="AE20" s="14" t="s">
        <v>66</v>
      </c>
      <c r="AF20" s="14" t="s">
        <v>66</v>
      </c>
      <c r="AG20" s="15">
        <v>4</v>
      </c>
      <c r="AH20" s="16">
        <v>27100</v>
      </c>
      <c r="AI20" s="16">
        <f t="shared" si="1"/>
        <v>20100</v>
      </c>
      <c r="AJ20" s="16">
        <f t="shared" si="2"/>
        <v>60300</v>
      </c>
      <c r="AK20" s="16">
        <v>1</v>
      </c>
      <c r="AL20" s="16">
        <v>328</v>
      </c>
      <c r="AM20" s="18">
        <v>4.2700000000000002E-4</v>
      </c>
      <c r="AN20" s="16">
        <f t="shared" si="3"/>
        <v>164000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0.25</v>
      </c>
      <c r="AX20" s="15">
        <v>20</v>
      </c>
      <c r="AY20" s="15">
        <v>1.4</v>
      </c>
      <c r="AZ20" s="15">
        <v>10.7</v>
      </c>
      <c r="BA20" s="15" t="s">
        <v>67</v>
      </c>
      <c r="BB20" s="33">
        <v>1</v>
      </c>
      <c r="BC20" s="15">
        <f t="shared" si="4"/>
        <v>410</v>
      </c>
      <c r="BD20" s="15">
        <f t="shared" si="5"/>
        <v>410</v>
      </c>
      <c r="BE20" s="15">
        <v>8.5</v>
      </c>
      <c r="BF20" s="15">
        <v>9.4</v>
      </c>
      <c r="BG20" s="15">
        <v>9</v>
      </c>
      <c r="BH20" s="15">
        <f t="shared" si="6"/>
        <v>400</v>
      </c>
      <c r="BI20" s="15">
        <v>0</v>
      </c>
      <c r="BJ20" s="15">
        <v>0</v>
      </c>
      <c r="BK20" s="15">
        <v>0.6</v>
      </c>
      <c r="BL20" s="15" t="s">
        <v>68</v>
      </c>
      <c r="BM20" s="15">
        <v>0.9</v>
      </c>
      <c r="BN20" s="17">
        <v>0</v>
      </c>
      <c r="BO20" s="17" t="s">
        <v>88</v>
      </c>
      <c r="BP20" s="17" t="s">
        <v>97</v>
      </c>
      <c r="BQ20" s="17">
        <f t="shared" si="7"/>
        <v>76</v>
      </c>
      <c r="BR20" s="17">
        <f t="shared" si="8"/>
        <v>74</v>
      </c>
      <c r="BS20" s="17">
        <f t="shared" si="0"/>
        <v>740</v>
      </c>
      <c r="BT20" s="35">
        <f t="shared" si="9"/>
        <v>1036</v>
      </c>
      <c r="BU20" s="17">
        <f t="shared" si="10"/>
        <v>605.77109650796069</v>
      </c>
      <c r="BV20" s="34">
        <f t="shared" si="11"/>
        <v>295.2</v>
      </c>
      <c r="BW20" s="29">
        <v>1.22</v>
      </c>
      <c r="BX20" s="17">
        <f t="shared" si="12"/>
        <v>360.14400000000001</v>
      </c>
      <c r="BY20" s="17">
        <f t="shared" si="13"/>
        <v>400</v>
      </c>
      <c r="BZ20">
        <f t="shared" si="14"/>
        <v>164000</v>
      </c>
      <c r="CA20" s="1">
        <f t="shared" si="15"/>
        <v>410</v>
      </c>
    </row>
    <row r="21" spans="12:79" x14ac:dyDescent="0.25">
      <c r="L21" s="3"/>
      <c r="M21" s="3"/>
      <c r="N21" s="3"/>
      <c r="O21" s="3"/>
      <c r="P21" s="3"/>
      <c r="T21" s="23"/>
      <c r="U21" s="23"/>
      <c r="V21" s="23"/>
      <c r="AE21" s="14" t="s">
        <v>66</v>
      </c>
      <c r="AF21" s="14" t="s">
        <v>66</v>
      </c>
      <c r="AG21" s="15">
        <v>4</v>
      </c>
      <c r="AH21" s="16">
        <v>27100</v>
      </c>
      <c r="AI21" s="16">
        <f t="shared" si="1"/>
        <v>20100</v>
      </c>
      <c r="AJ21" s="16">
        <f t="shared" si="2"/>
        <v>60300</v>
      </c>
      <c r="AK21" s="16">
        <v>1</v>
      </c>
      <c r="AL21" s="16">
        <v>328</v>
      </c>
      <c r="AM21" s="18">
        <v>4.2700000000000002E-4</v>
      </c>
      <c r="AN21" s="16">
        <f t="shared" si="3"/>
        <v>164000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0.25</v>
      </c>
      <c r="AX21" s="15">
        <v>20</v>
      </c>
      <c r="AY21" s="15">
        <v>1.4</v>
      </c>
      <c r="AZ21" s="15">
        <v>10.7</v>
      </c>
      <c r="BA21" s="15" t="s">
        <v>67</v>
      </c>
      <c r="BB21" s="33">
        <v>1</v>
      </c>
      <c r="BC21" s="15">
        <f t="shared" si="4"/>
        <v>410</v>
      </c>
      <c r="BD21" s="15">
        <f t="shared" si="5"/>
        <v>410</v>
      </c>
      <c r="BE21" s="15">
        <v>8.5</v>
      </c>
      <c r="BF21" s="15">
        <v>9.4</v>
      </c>
      <c r="BG21" s="15">
        <v>9</v>
      </c>
      <c r="BH21" s="15">
        <f t="shared" si="6"/>
        <v>400</v>
      </c>
      <c r="BI21" s="15">
        <v>0</v>
      </c>
      <c r="BJ21" s="15">
        <v>0</v>
      </c>
      <c r="BK21" s="15">
        <v>0.6</v>
      </c>
      <c r="BL21" s="15" t="s">
        <v>68</v>
      </c>
      <c r="BM21" s="15">
        <v>0.9</v>
      </c>
      <c r="BN21" s="17">
        <v>0</v>
      </c>
      <c r="BO21" s="17" t="s">
        <v>88</v>
      </c>
      <c r="BP21" s="17" t="s">
        <v>97</v>
      </c>
      <c r="BQ21" s="17">
        <f t="shared" si="7"/>
        <v>80</v>
      </c>
      <c r="BR21" s="17">
        <f t="shared" si="8"/>
        <v>78</v>
      </c>
      <c r="BS21" s="17">
        <f t="shared" si="0"/>
        <v>780</v>
      </c>
      <c r="BT21" s="35">
        <f t="shared" si="9"/>
        <v>1092</v>
      </c>
      <c r="BU21" s="17">
        <f t="shared" si="10"/>
        <v>635.16292851113462</v>
      </c>
      <c r="BV21" s="34">
        <f t="shared" si="11"/>
        <v>295.2</v>
      </c>
      <c r="BW21" s="29">
        <v>1.22</v>
      </c>
      <c r="BX21" s="17">
        <f t="shared" si="12"/>
        <v>360.14400000000001</v>
      </c>
      <c r="BY21" s="17">
        <f t="shared" si="13"/>
        <v>400</v>
      </c>
      <c r="BZ21">
        <f t="shared" si="14"/>
        <v>164000</v>
      </c>
      <c r="CA21" s="1">
        <f t="shared" si="15"/>
        <v>410</v>
      </c>
    </row>
    <row r="22" spans="12:79" x14ac:dyDescent="0.25">
      <c r="L22" s="3"/>
      <c r="M22" s="3"/>
      <c r="N22" s="3"/>
      <c r="O22" s="3"/>
      <c r="P22" s="3"/>
      <c r="T22" s="23"/>
      <c r="U22" s="23"/>
      <c r="V22" s="23"/>
      <c r="AE22" s="14" t="s">
        <v>66</v>
      </c>
      <c r="AF22" s="14" t="s">
        <v>66</v>
      </c>
      <c r="AG22" s="15">
        <v>4</v>
      </c>
      <c r="AH22" s="16">
        <v>27100</v>
      </c>
      <c r="AI22" s="16">
        <f t="shared" si="1"/>
        <v>20100</v>
      </c>
      <c r="AJ22" s="16">
        <f t="shared" si="2"/>
        <v>60300</v>
      </c>
      <c r="AK22" s="16">
        <v>1</v>
      </c>
      <c r="AL22" s="16">
        <v>328</v>
      </c>
      <c r="AM22" s="18">
        <v>4.2700000000000002E-4</v>
      </c>
      <c r="AN22" s="16">
        <f t="shared" si="3"/>
        <v>164000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0.25</v>
      </c>
      <c r="AX22" s="15">
        <v>20</v>
      </c>
      <c r="AY22" s="15">
        <v>1.4</v>
      </c>
      <c r="AZ22" s="15">
        <v>10.7</v>
      </c>
      <c r="BA22" s="15" t="s">
        <v>67</v>
      </c>
      <c r="BB22" s="33">
        <v>1</v>
      </c>
      <c r="BC22" s="15">
        <f t="shared" si="4"/>
        <v>410</v>
      </c>
      <c r="BD22" s="15">
        <f t="shared" si="5"/>
        <v>410</v>
      </c>
      <c r="BE22" s="15">
        <v>8.5</v>
      </c>
      <c r="BF22" s="15">
        <v>9.4</v>
      </c>
      <c r="BG22" s="15">
        <v>9</v>
      </c>
      <c r="BH22" s="15">
        <f t="shared" si="6"/>
        <v>400</v>
      </c>
      <c r="BI22" s="15">
        <v>0</v>
      </c>
      <c r="BJ22" s="15">
        <v>0</v>
      </c>
      <c r="BK22" s="15">
        <v>0.6</v>
      </c>
      <c r="BL22" s="15" t="s">
        <v>68</v>
      </c>
      <c r="BM22" s="15">
        <v>0.9</v>
      </c>
      <c r="BN22" s="17">
        <v>0</v>
      </c>
      <c r="BO22" s="17" t="s">
        <v>88</v>
      </c>
      <c r="BP22" s="17" t="s">
        <v>97</v>
      </c>
      <c r="BQ22" s="17">
        <f t="shared" si="7"/>
        <v>84</v>
      </c>
      <c r="BR22" s="17">
        <f t="shared" si="8"/>
        <v>82</v>
      </c>
      <c r="BS22" s="17">
        <f t="shared" si="0"/>
        <v>820</v>
      </c>
      <c r="BT22" s="35">
        <f t="shared" si="9"/>
        <v>1148</v>
      </c>
      <c r="BU22" s="17">
        <f t="shared" si="10"/>
        <v>664.40434990225629</v>
      </c>
      <c r="BV22" s="34">
        <f t="shared" si="11"/>
        <v>295.2</v>
      </c>
      <c r="BW22" s="29">
        <v>1.22</v>
      </c>
      <c r="BX22" s="17">
        <f t="shared" si="12"/>
        <v>360.14400000000001</v>
      </c>
      <c r="BY22" s="17">
        <f t="shared" si="13"/>
        <v>400</v>
      </c>
      <c r="BZ22">
        <f t="shared" si="14"/>
        <v>164000</v>
      </c>
      <c r="CA22" s="1">
        <f t="shared" si="15"/>
        <v>410</v>
      </c>
    </row>
    <row r="23" spans="12:79" x14ac:dyDescent="0.25">
      <c r="L23" s="3"/>
      <c r="M23" s="3"/>
      <c r="N23" s="3"/>
      <c r="O23" s="3"/>
      <c r="P23" s="3"/>
      <c r="T23" s="23"/>
      <c r="U23" s="23"/>
      <c r="V23" s="23"/>
      <c r="AE23" s="14" t="s">
        <v>66</v>
      </c>
      <c r="AF23" s="14" t="s">
        <v>66</v>
      </c>
      <c r="AG23" s="15">
        <v>4</v>
      </c>
      <c r="AH23" s="16">
        <v>27100</v>
      </c>
      <c r="AI23" s="16">
        <f t="shared" si="1"/>
        <v>20100</v>
      </c>
      <c r="AJ23" s="16">
        <f t="shared" si="2"/>
        <v>60300</v>
      </c>
      <c r="AK23" s="16">
        <v>1</v>
      </c>
      <c r="AL23" s="16">
        <v>328</v>
      </c>
      <c r="AM23" s="18">
        <v>4.2700000000000002E-4</v>
      </c>
      <c r="AN23" s="16">
        <f t="shared" si="3"/>
        <v>164000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0.25</v>
      </c>
      <c r="AX23" s="15">
        <v>20</v>
      </c>
      <c r="AY23" s="15">
        <v>1.4</v>
      </c>
      <c r="AZ23" s="15">
        <v>10.7</v>
      </c>
      <c r="BA23" s="15" t="s">
        <v>67</v>
      </c>
      <c r="BB23" s="33">
        <v>1</v>
      </c>
      <c r="BC23" s="15">
        <f t="shared" si="4"/>
        <v>410</v>
      </c>
      <c r="BD23" s="15">
        <f t="shared" si="5"/>
        <v>410</v>
      </c>
      <c r="BE23" s="15">
        <v>8.5</v>
      </c>
      <c r="BF23" s="15">
        <v>9.4</v>
      </c>
      <c r="BG23" s="15">
        <v>9</v>
      </c>
      <c r="BH23" s="15">
        <f t="shared" si="6"/>
        <v>400</v>
      </c>
      <c r="BI23" s="15">
        <v>0</v>
      </c>
      <c r="BJ23" s="15">
        <v>0</v>
      </c>
      <c r="BK23" s="15">
        <v>0.6</v>
      </c>
      <c r="BL23" s="15" t="s">
        <v>68</v>
      </c>
      <c r="BM23" s="15">
        <v>0.9</v>
      </c>
      <c r="BN23" s="17">
        <v>0</v>
      </c>
      <c r="BO23" s="17" t="s">
        <v>88</v>
      </c>
      <c r="BP23" s="17" t="s">
        <v>97</v>
      </c>
      <c r="BQ23" s="17">
        <f t="shared" si="7"/>
        <v>88</v>
      </c>
      <c r="BR23" s="17">
        <f t="shared" si="8"/>
        <v>86</v>
      </c>
      <c r="BS23" s="17">
        <f t="shared" si="0"/>
        <v>860</v>
      </c>
      <c r="BT23" s="35">
        <f t="shared" si="9"/>
        <v>1204</v>
      </c>
      <c r="BU23" s="17">
        <f t="shared" si="10"/>
        <v>693.50341838554584</v>
      </c>
      <c r="BV23" s="34">
        <f t="shared" si="11"/>
        <v>295.2</v>
      </c>
      <c r="BW23" s="29">
        <v>1.22</v>
      </c>
      <c r="BX23" s="17">
        <f t="shared" si="12"/>
        <v>360.14400000000001</v>
      </c>
      <c r="BY23" s="17">
        <f t="shared" si="13"/>
        <v>400</v>
      </c>
      <c r="BZ23">
        <f t="shared" si="14"/>
        <v>164000</v>
      </c>
      <c r="CA23" s="1">
        <f t="shared" si="15"/>
        <v>410</v>
      </c>
    </row>
    <row r="24" spans="12:79" x14ac:dyDescent="0.25">
      <c r="L24" s="3"/>
      <c r="M24" s="3"/>
      <c r="N24" s="3"/>
      <c r="O24" s="3"/>
      <c r="P24" s="3"/>
      <c r="T24" s="23"/>
      <c r="U24" s="23"/>
      <c r="V24" s="23"/>
    </row>
    <row r="25" spans="12:79" x14ac:dyDescent="0.25">
      <c r="L25" s="3"/>
      <c r="M25" s="3"/>
      <c r="N25" s="3"/>
      <c r="O25" s="3"/>
      <c r="P25" s="3"/>
      <c r="T25" s="23"/>
      <c r="U25" s="23"/>
      <c r="V25" s="23"/>
    </row>
    <row r="26" spans="12:79" x14ac:dyDescent="0.25">
      <c r="T26" s="27"/>
      <c r="U26" s="27"/>
      <c r="V26" s="27"/>
    </row>
    <row r="27" spans="12:79" x14ac:dyDescent="0.25">
      <c r="T27" s="27"/>
      <c r="U27" s="27"/>
      <c r="V27" s="27"/>
    </row>
    <row r="28" spans="12:79" x14ac:dyDescent="0.25">
      <c r="T28" s="27"/>
      <c r="U28" s="27"/>
      <c r="V28" s="27"/>
    </row>
    <row r="29" spans="12:79" x14ac:dyDescent="0.25">
      <c r="R29" s="4"/>
      <c r="S29" s="4"/>
      <c r="T29" s="27"/>
      <c r="U29" s="27"/>
      <c r="V29" s="27"/>
    </row>
    <row r="30" spans="12:79" x14ac:dyDescent="0.25">
      <c r="R30" s="4"/>
      <c r="S30" s="4"/>
      <c r="T30" s="27"/>
      <c r="U30" s="27"/>
      <c r="V30" s="27"/>
    </row>
    <row r="31" spans="12:79" x14ac:dyDescent="0.25">
      <c r="R31" s="4"/>
      <c r="S31" s="4"/>
      <c r="T31" s="27"/>
      <c r="U31" s="27"/>
      <c r="V31" s="27"/>
    </row>
    <row r="32" spans="12:79" x14ac:dyDescent="0.25">
      <c r="R32" s="4"/>
      <c r="S32" s="4"/>
      <c r="T32" s="27"/>
      <c r="U32" s="27"/>
      <c r="V32" s="27"/>
    </row>
    <row r="33" spans="18:22" x14ac:dyDescent="0.25">
      <c r="R33" s="4"/>
      <c r="S33" s="4"/>
      <c r="T33" s="27"/>
      <c r="U33" s="27"/>
      <c r="V33" s="27"/>
    </row>
    <row r="34" spans="18:22" x14ac:dyDescent="0.25">
      <c r="R34" s="4"/>
      <c r="S34" s="4"/>
      <c r="T34" s="27"/>
      <c r="U34" s="27"/>
      <c r="V34" s="27"/>
    </row>
    <row r="35" spans="18:22" x14ac:dyDescent="0.25">
      <c r="R35" s="4"/>
      <c r="S35" s="4"/>
      <c r="T35" s="27"/>
      <c r="U35" s="27"/>
      <c r="V35" s="27"/>
    </row>
    <row r="36" spans="18:22" x14ac:dyDescent="0.25">
      <c r="R36" s="4"/>
      <c r="S36" s="4"/>
      <c r="T36" s="27"/>
      <c r="U36" s="27"/>
      <c r="V36" s="27"/>
    </row>
    <row r="37" spans="18:22" x14ac:dyDescent="0.25">
      <c r="R37" s="4"/>
      <c r="S37" s="4"/>
      <c r="T37" s="27"/>
      <c r="U37" s="27"/>
      <c r="V37" s="27"/>
    </row>
    <row r="38" spans="18:22" x14ac:dyDescent="0.25">
      <c r="R38" s="4"/>
      <c r="S38" s="4"/>
      <c r="T38" s="27"/>
      <c r="U38" s="27"/>
      <c r="V38" s="27"/>
    </row>
    <row r="39" spans="18:22" x14ac:dyDescent="0.25">
      <c r="R39" s="4"/>
      <c r="S39" s="4"/>
      <c r="T39" s="27"/>
      <c r="U39" s="27"/>
      <c r="V39" s="27"/>
    </row>
    <row r="40" spans="18:22" x14ac:dyDescent="0.25">
      <c r="R40" s="4"/>
      <c r="S40" s="4"/>
      <c r="T40" s="20"/>
      <c r="U40" s="20"/>
      <c r="V40" s="20"/>
    </row>
    <row r="41" spans="18:22" x14ac:dyDescent="0.25">
      <c r="R41" s="4"/>
      <c r="S41" s="4"/>
      <c r="T41" s="20"/>
      <c r="U41" s="20"/>
      <c r="V41" s="20"/>
    </row>
    <row r="42" spans="18:22" x14ac:dyDescent="0.25">
      <c r="R42" s="4"/>
      <c r="S42" s="4"/>
      <c r="T42" s="20"/>
      <c r="U42" s="20"/>
      <c r="V42" s="20"/>
    </row>
    <row r="43" spans="18:22" x14ac:dyDescent="0.25">
      <c r="R43" s="4"/>
      <c r="S43" s="4"/>
      <c r="T43" s="20"/>
      <c r="U43" s="20"/>
      <c r="V43" s="20"/>
    </row>
    <row r="44" spans="18:22" x14ac:dyDescent="0.25">
      <c r="R44" s="4"/>
      <c r="S44" s="4"/>
      <c r="T44" s="20"/>
      <c r="U44" s="20"/>
      <c r="V44" s="20"/>
    </row>
    <row r="45" spans="18:22" x14ac:dyDescent="0.25">
      <c r="R45" s="4"/>
      <c r="S45" s="4"/>
      <c r="T45" s="20"/>
      <c r="U45" s="20"/>
      <c r="V45" s="20"/>
    </row>
    <row r="46" spans="18:22" x14ac:dyDescent="0.25">
      <c r="R46" s="4"/>
      <c r="S46" s="4"/>
      <c r="T46" s="20"/>
      <c r="U46" s="20"/>
      <c r="V46" s="20"/>
    </row>
    <row r="47" spans="18:22" x14ac:dyDescent="0.25">
      <c r="R47" s="4"/>
      <c r="S47" s="4"/>
      <c r="T47" s="20"/>
      <c r="U47" s="20"/>
      <c r="V47" s="20"/>
    </row>
    <row r="48" spans="18:22" x14ac:dyDescent="0.25">
      <c r="R48" s="4"/>
      <c r="S48" s="4"/>
      <c r="T48" s="20"/>
      <c r="U48" s="20"/>
      <c r="V48" s="20"/>
    </row>
    <row r="49" spans="18:22" x14ac:dyDescent="0.25">
      <c r="R49" s="4"/>
      <c r="S49" s="4"/>
      <c r="T49" s="20"/>
      <c r="U49" s="20"/>
      <c r="V49" s="20"/>
    </row>
    <row r="50" spans="18:22" x14ac:dyDescent="0.25">
      <c r="R50" s="4"/>
      <c r="S50" s="4"/>
      <c r="T50" s="20"/>
      <c r="U50" s="20"/>
      <c r="V50" s="20"/>
    </row>
    <row r="51" spans="18:22" x14ac:dyDescent="0.25">
      <c r="R51" s="4"/>
      <c r="S51" s="4"/>
      <c r="T51" s="20"/>
      <c r="U51" s="20"/>
      <c r="V51" s="20"/>
    </row>
    <row r="52" spans="18:22" x14ac:dyDescent="0.25">
      <c r="R52" s="4"/>
      <c r="S52" s="4"/>
      <c r="T52" s="20"/>
      <c r="U52" s="20"/>
      <c r="V52" s="20"/>
    </row>
    <row r="53" spans="18:22" x14ac:dyDescent="0.25">
      <c r="R53" s="4"/>
      <c r="S53" s="4"/>
      <c r="T53" s="20"/>
      <c r="U53" s="20"/>
      <c r="V53" s="20"/>
    </row>
    <row r="54" spans="18:22" x14ac:dyDescent="0.25">
      <c r="R54" s="4"/>
      <c r="S54" s="4"/>
      <c r="T54" s="20"/>
      <c r="U54" s="20"/>
      <c r="V54" s="20"/>
    </row>
    <row r="55" spans="18:22" x14ac:dyDescent="0.25">
      <c r="R55" s="4"/>
      <c r="S55" s="4"/>
      <c r="T55" s="20"/>
      <c r="U55" s="20"/>
      <c r="V55" s="20"/>
    </row>
    <row r="56" spans="18:22" x14ac:dyDescent="0.25">
      <c r="R56" s="4"/>
      <c r="S56" s="4"/>
      <c r="T56" s="20"/>
      <c r="U56" s="20"/>
      <c r="V56" s="20"/>
    </row>
    <row r="57" spans="18:22" x14ac:dyDescent="0.25">
      <c r="T57" s="20"/>
      <c r="U57" s="20"/>
      <c r="V57" s="20"/>
    </row>
    <row r="58" spans="18:22" x14ac:dyDescent="0.25">
      <c r="T58" s="20"/>
      <c r="U58" s="20"/>
      <c r="V58" s="20"/>
    </row>
    <row r="59" spans="18:22" x14ac:dyDescent="0.25">
      <c r="T59" s="20"/>
      <c r="U59" s="20"/>
      <c r="V59" s="20"/>
    </row>
    <row r="60" spans="18:22" x14ac:dyDescent="0.25">
      <c r="T60" s="20"/>
      <c r="U60" s="20"/>
      <c r="V60" s="20"/>
    </row>
    <row r="61" spans="18:22" x14ac:dyDescent="0.25">
      <c r="T61" s="20"/>
      <c r="U61" s="20"/>
      <c r="V61" s="20"/>
    </row>
    <row r="62" spans="18:22" x14ac:dyDescent="0.25">
      <c r="T62" s="20"/>
      <c r="U62" s="20"/>
      <c r="V62" s="20"/>
    </row>
    <row r="63" spans="18:22" x14ac:dyDescent="0.25">
      <c r="T63" s="20"/>
      <c r="U63" s="20"/>
      <c r="V63" s="20"/>
    </row>
    <row r="64" spans="18:22" x14ac:dyDescent="0.25">
      <c r="T64" s="20"/>
      <c r="U64" s="20"/>
      <c r="V64" s="20"/>
    </row>
    <row r="65" spans="20:22" x14ac:dyDescent="0.25">
      <c r="T65" s="20"/>
      <c r="U65" s="20"/>
      <c r="V65" s="20"/>
    </row>
    <row r="66" spans="20:22" x14ac:dyDescent="0.25">
      <c r="T66" s="20"/>
      <c r="U66" s="20"/>
      <c r="V66" s="20"/>
    </row>
    <row r="67" spans="20:22" x14ac:dyDescent="0.25">
      <c r="T67" s="20"/>
      <c r="U67" s="20"/>
      <c r="V67" s="20"/>
    </row>
    <row r="68" spans="20:22" x14ac:dyDescent="0.25">
      <c r="T68" s="27"/>
      <c r="U68" s="27"/>
      <c r="V68" s="27"/>
    </row>
    <row r="69" spans="20:22" x14ac:dyDescent="0.25">
      <c r="T69" s="27"/>
      <c r="U69" s="27"/>
      <c r="V69" s="27"/>
    </row>
    <row r="70" spans="20:22" x14ac:dyDescent="0.25">
      <c r="T70" s="27"/>
      <c r="U70" s="27"/>
      <c r="V70" s="27"/>
    </row>
    <row r="71" spans="20:22" x14ac:dyDescent="0.25">
      <c r="T71" s="27"/>
      <c r="U71" s="27"/>
      <c r="V71" s="27"/>
    </row>
    <row r="72" spans="20:22" x14ac:dyDescent="0.25">
      <c r="T72" s="27"/>
      <c r="U72" s="27"/>
      <c r="V72" s="27"/>
    </row>
    <row r="73" spans="20:22" x14ac:dyDescent="0.25">
      <c r="T73" s="27"/>
      <c r="U73" s="27"/>
      <c r="V73" s="27"/>
    </row>
    <row r="74" spans="20:22" x14ac:dyDescent="0.25">
      <c r="T74" s="27"/>
      <c r="U74" s="27"/>
      <c r="V74" s="27"/>
    </row>
    <row r="75" spans="20:22" x14ac:dyDescent="0.25">
      <c r="T75" s="27"/>
      <c r="U75" s="27"/>
      <c r="V75" s="27"/>
    </row>
    <row r="76" spans="20:22" x14ac:dyDescent="0.25">
      <c r="T76" s="27"/>
      <c r="U76" s="27"/>
      <c r="V76" s="27"/>
    </row>
    <row r="77" spans="20:22" x14ac:dyDescent="0.25">
      <c r="T77" s="27"/>
      <c r="U77" s="27"/>
      <c r="V77" s="27"/>
    </row>
    <row r="78" spans="20:22" x14ac:dyDescent="0.25">
      <c r="T78" s="27"/>
      <c r="U78" s="27"/>
      <c r="V78" s="27"/>
    </row>
    <row r="79" spans="20:22" x14ac:dyDescent="0.25">
      <c r="T79" s="27"/>
      <c r="U79" s="27"/>
      <c r="V79" s="27"/>
    </row>
    <row r="80" spans="20:22" x14ac:dyDescent="0.25">
      <c r="T80" s="27"/>
      <c r="U80" s="27"/>
      <c r="V80" s="27"/>
    </row>
    <row r="81" spans="20:22" x14ac:dyDescent="0.25">
      <c r="T81" s="27"/>
      <c r="U81" s="27"/>
      <c r="V81" s="27"/>
    </row>
    <row r="82" spans="20:22" x14ac:dyDescent="0.25">
      <c r="T82" s="27"/>
      <c r="U82" s="27"/>
      <c r="V82" s="27"/>
    </row>
  </sheetData>
  <phoneticPr fontId="16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6043-231A-4739-B789-E014E9604C1E}">
  <sheetPr>
    <tabColor rgb="FFFFC000"/>
  </sheetPr>
  <dimension ref="A1:CA82"/>
  <sheetViews>
    <sheetView topLeftCell="L1" zoomScaleNormal="100" workbookViewId="0">
      <selection activeCell="F7" sqref="F7"/>
    </sheetView>
  </sheetViews>
  <sheetFormatPr defaultColWidth="10.28515625" defaultRowHeight="15" x14ac:dyDescent="0.25"/>
  <cols>
    <col min="1" max="2" width="46.5703125" style="1" customWidth="1"/>
    <col min="3" max="3" width="25.85546875" style="1" customWidth="1"/>
    <col min="4" max="4" width="23.85546875" style="1" customWidth="1"/>
    <col min="5" max="8" width="20.140625" style="1" customWidth="1"/>
    <col min="9" max="14" width="22.5703125" style="1" customWidth="1"/>
    <col min="15" max="15" width="10.7109375" style="1" bestFit="1" customWidth="1"/>
    <col min="16" max="16" width="10" style="1" bestFit="1" customWidth="1"/>
    <col min="17" max="17" width="10.5703125" style="26" bestFit="1" customWidth="1"/>
    <col min="18" max="18" width="14.5703125" style="26" bestFit="1" customWidth="1"/>
    <col min="19" max="19" width="12.42578125" style="1" bestFit="1" customWidth="1"/>
    <col min="20" max="20" width="13.85546875" style="1" bestFit="1" customWidth="1"/>
    <col min="21" max="21" width="12" style="1" bestFit="1" customWidth="1"/>
    <col min="22" max="22" width="10" style="1" bestFit="1" customWidth="1"/>
    <col min="23" max="23" width="8.5703125" style="1" bestFit="1" customWidth="1"/>
    <col min="24" max="24" width="11" style="1" bestFit="1" customWidth="1"/>
    <col min="25" max="25" width="17.140625" style="1" bestFit="1" customWidth="1"/>
    <col min="26" max="26" width="10.28515625" style="1"/>
    <col min="27" max="27" width="9" style="1" customWidth="1"/>
    <col min="28" max="28" width="10.28515625" style="1"/>
    <col min="29" max="29" width="13.85546875" style="1" bestFit="1" customWidth="1"/>
    <col min="30" max="30" width="12.7109375" style="1" bestFit="1" customWidth="1"/>
    <col min="31" max="32" width="20.7109375" style="1" customWidth="1"/>
    <col min="33" max="33" width="10.28515625" style="1"/>
    <col min="34" max="34" width="10.7109375" style="1" customWidth="1"/>
    <col min="35" max="38" width="10.28515625" style="1"/>
    <col min="39" max="39" width="11.28515625" style="1" bestFit="1" customWidth="1"/>
    <col min="40" max="40" width="11.28515625" style="1" customWidth="1"/>
    <col min="41" max="41" width="8.28515625" style="1" bestFit="1" customWidth="1"/>
    <col min="42" max="42" width="5.42578125" style="1" customWidth="1"/>
    <col min="43" max="43" width="6.85546875" style="1" customWidth="1"/>
    <col min="44" max="44" width="8.42578125" style="1" customWidth="1"/>
    <col min="45" max="45" width="16.140625" style="1" customWidth="1"/>
    <col min="46" max="46" width="9" style="1" customWidth="1"/>
    <col min="47" max="47" width="7.7109375" style="1" customWidth="1"/>
    <col min="48" max="49" width="6" style="1" customWidth="1"/>
    <col min="50" max="53" width="9.28515625" style="1" customWidth="1"/>
    <col min="54" max="55" width="10.42578125" style="1" customWidth="1"/>
    <col min="56" max="56" width="9.28515625" style="1" customWidth="1"/>
    <col min="57" max="58" width="11.85546875" style="1" customWidth="1"/>
    <col min="59" max="59" width="14.7109375" style="1" customWidth="1"/>
    <col min="60" max="62" width="9.28515625" style="1" customWidth="1"/>
    <col min="63" max="63" width="10.85546875" style="1" customWidth="1"/>
    <col min="64" max="64" width="10.5703125" style="1" customWidth="1"/>
    <col min="65" max="65" width="12.5703125" style="1" customWidth="1"/>
    <col min="66" max="66" width="12.85546875" style="1" customWidth="1"/>
    <col min="67" max="67" width="14.5703125" style="1" customWidth="1"/>
    <col min="68" max="68" width="34.42578125" style="1" customWidth="1"/>
    <col min="69" max="74" width="12.85546875" style="1" customWidth="1"/>
    <col min="75" max="75" width="17.85546875" style="28" bestFit="1" customWidth="1"/>
    <col min="76" max="76" width="17.140625" style="1" bestFit="1" customWidth="1"/>
    <col min="77" max="77" width="30.140625" style="1" bestFit="1" customWidth="1"/>
    <col min="79" max="16384" width="10.28515625" style="1"/>
  </cols>
  <sheetData>
    <row r="1" spans="1:79" ht="12" thickBot="1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0</v>
      </c>
      <c r="F1" s="5" t="s">
        <v>10</v>
      </c>
      <c r="G1" s="5" t="s">
        <v>11</v>
      </c>
      <c r="H1" s="5" t="s">
        <v>12</v>
      </c>
      <c r="I1" s="6" t="s">
        <v>13</v>
      </c>
      <c r="J1" s="5" t="s">
        <v>14</v>
      </c>
      <c r="K1" s="5" t="s">
        <v>74</v>
      </c>
      <c r="L1" s="5" t="s">
        <v>15</v>
      </c>
      <c r="M1" s="5" t="s">
        <v>16</v>
      </c>
      <c r="N1" s="5" t="s">
        <v>69</v>
      </c>
      <c r="O1" s="5" t="s">
        <v>17</v>
      </c>
      <c r="P1" s="7" t="s">
        <v>18</v>
      </c>
      <c r="Q1" s="21" t="s">
        <v>19</v>
      </c>
      <c r="R1" s="21" t="s">
        <v>20</v>
      </c>
      <c r="S1" s="5" t="s">
        <v>21</v>
      </c>
      <c r="T1" s="5" t="s">
        <v>22</v>
      </c>
      <c r="U1" s="6" t="s">
        <v>23</v>
      </c>
      <c r="V1" s="8" t="s">
        <v>24</v>
      </c>
      <c r="W1" s="7" t="s">
        <v>25</v>
      </c>
      <c r="X1" s="5" t="s">
        <v>26</v>
      </c>
      <c r="Y1" s="6" t="s">
        <v>27</v>
      </c>
      <c r="Z1" s="7" t="s">
        <v>28</v>
      </c>
      <c r="AA1" s="6" t="s">
        <v>29</v>
      </c>
      <c r="AB1" s="5" t="s">
        <v>70</v>
      </c>
      <c r="AC1" s="5" t="s">
        <v>30</v>
      </c>
      <c r="AD1" s="5" t="s">
        <v>31</v>
      </c>
      <c r="AE1" s="5" t="s">
        <v>54</v>
      </c>
      <c r="AF1" s="5" t="s">
        <v>71</v>
      </c>
      <c r="AG1" s="7" t="s">
        <v>32</v>
      </c>
      <c r="AH1" s="5" t="s">
        <v>33</v>
      </c>
      <c r="AI1" s="5" t="s">
        <v>34</v>
      </c>
      <c r="AJ1" s="5" t="s">
        <v>35</v>
      </c>
      <c r="AK1" s="5" t="s">
        <v>2</v>
      </c>
      <c r="AL1" s="5" t="s">
        <v>37</v>
      </c>
      <c r="AM1" s="5" t="s">
        <v>38</v>
      </c>
      <c r="AN1" s="5" t="s">
        <v>5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36</v>
      </c>
      <c r="AX1" s="9" t="s">
        <v>43</v>
      </c>
      <c r="AY1" s="9" t="s">
        <v>4</v>
      </c>
      <c r="AZ1" s="9" t="s">
        <v>73</v>
      </c>
      <c r="BA1" s="9" t="s">
        <v>44</v>
      </c>
      <c r="BB1" s="9" t="s">
        <v>45</v>
      </c>
      <c r="BC1" s="9" t="s">
        <v>72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53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5" t="s">
        <v>3</v>
      </c>
      <c r="BO1" s="5" t="s">
        <v>64</v>
      </c>
      <c r="BP1" s="5" t="s">
        <v>78</v>
      </c>
      <c r="BQ1" s="5" t="s">
        <v>75</v>
      </c>
      <c r="BR1" s="5" t="s">
        <v>76</v>
      </c>
      <c r="BS1" s="5" t="s">
        <v>77</v>
      </c>
      <c r="BT1" s="5" t="s">
        <v>105</v>
      </c>
      <c r="BU1" s="5" t="s">
        <v>65</v>
      </c>
      <c r="BV1" s="5" t="s">
        <v>81</v>
      </c>
      <c r="BW1" s="5" t="s">
        <v>80</v>
      </c>
      <c r="BX1" s="5" t="s">
        <v>98</v>
      </c>
      <c r="BY1" s="5" t="s">
        <v>82</v>
      </c>
      <c r="BZ1" s="32" t="s">
        <v>83</v>
      </c>
      <c r="CA1" s="32" t="s">
        <v>84</v>
      </c>
    </row>
    <row r="2" spans="1:79" x14ac:dyDescent="0.25">
      <c r="A2" s="11" t="str" cm="1">
        <f t="array" aca="1" ref="A2" ca="1">MID(CELL("filename",A1),FIND("]",CELL("filename",A1))+1,255)&amp;"_"&amp;T2&amp;"m_1"</f>
        <v>PM2_44m_1</v>
      </c>
      <c r="B2" s="11" t="str" cm="1">
        <f t="array" aca="1" ref="B2" ca="1">MID(CELL("filename",A1),FIND("]",CELL("filename",A1))+1,255)&amp;"_"&amp;T2&amp;"m_1"</f>
        <v>PM2_44m_1</v>
      </c>
      <c r="C2" s="11" t="s">
        <v>50</v>
      </c>
      <c r="D2" s="12" t="s">
        <v>51</v>
      </c>
      <c r="E2" s="11" t="s">
        <v>52</v>
      </c>
      <c r="F2" s="12">
        <v>0</v>
      </c>
      <c r="G2" s="12">
        <v>1</v>
      </c>
      <c r="H2" s="12">
        <v>0</v>
      </c>
      <c r="I2" s="12">
        <v>0</v>
      </c>
      <c r="J2" s="12">
        <v>0</v>
      </c>
      <c r="K2" s="12">
        <v>0.5</v>
      </c>
      <c r="L2" s="12">
        <v>1</v>
      </c>
      <c r="M2" s="12">
        <v>1</v>
      </c>
      <c r="N2" s="12">
        <v>0</v>
      </c>
      <c r="O2" s="12">
        <v>0</v>
      </c>
      <c r="P2" s="12">
        <v>9.5</v>
      </c>
      <c r="Q2" s="19">
        <v>0.09</v>
      </c>
      <c r="R2" s="12">
        <v>44</v>
      </c>
      <c r="S2" s="13">
        <f>T2+32</f>
        <v>76</v>
      </c>
      <c r="T2" s="13">
        <v>44</v>
      </c>
      <c r="U2" s="13">
        <v>1</v>
      </c>
      <c r="V2" s="13">
        <v>33.4</v>
      </c>
      <c r="W2" s="13">
        <v>-100</v>
      </c>
      <c r="X2" s="13">
        <v>0</v>
      </c>
      <c r="Y2" s="13">
        <v>0</v>
      </c>
      <c r="Z2" s="13">
        <f>0.005*0.1*3</f>
        <v>1.5E-3</v>
      </c>
      <c r="AA2" s="13">
        <f>0.11*0.4*2.5</f>
        <v>0.11000000000000001</v>
      </c>
      <c r="AB2" s="13">
        <v>0</v>
      </c>
      <c r="AC2" s="13">
        <v>0</v>
      </c>
      <c r="AD2" s="13">
        <v>0</v>
      </c>
      <c r="AE2" s="14" t="s">
        <v>66</v>
      </c>
      <c r="AF2" s="14" t="s">
        <v>66</v>
      </c>
      <c r="AG2" s="15">
        <v>4</v>
      </c>
      <c r="AH2" s="16">
        <v>20300</v>
      </c>
      <c r="AI2" s="16">
        <f>ROUND(0.74*AH2,-2)</f>
        <v>15000</v>
      </c>
      <c r="AJ2" s="16">
        <f>ROUND(3*AI2,-2)</f>
        <v>45000</v>
      </c>
      <c r="AK2" s="16">
        <v>1</v>
      </c>
      <c r="AL2" s="16">
        <v>252</v>
      </c>
      <c r="AM2" s="18">
        <v>3.4400000000000001E-4</v>
      </c>
      <c r="AN2" s="16">
        <f>ROUND(551*AL2,-2)</f>
        <v>138900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0.25</v>
      </c>
      <c r="AX2" s="15">
        <v>20</v>
      </c>
      <c r="AY2" s="15">
        <v>1.6</v>
      </c>
      <c r="AZ2" s="15">
        <v>14.4</v>
      </c>
      <c r="BA2" s="15" t="s">
        <v>67</v>
      </c>
      <c r="BB2" s="33">
        <v>1</v>
      </c>
      <c r="BC2" s="15">
        <f>MIN(2000,CA2)</f>
        <v>450</v>
      </c>
      <c r="BD2" s="15">
        <f>MIN(2000,CA2)</f>
        <v>450</v>
      </c>
      <c r="BE2" s="15">
        <v>8.5</v>
      </c>
      <c r="BF2" s="15">
        <v>9.4</v>
      </c>
      <c r="BG2" s="15">
        <v>9</v>
      </c>
      <c r="BH2" s="15">
        <f>BY2</f>
        <v>307</v>
      </c>
      <c r="BI2" s="15">
        <v>0</v>
      </c>
      <c r="BJ2" s="15">
        <v>0</v>
      </c>
      <c r="BK2" s="15">
        <v>0.6</v>
      </c>
      <c r="BL2" s="15" t="s">
        <v>68</v>
      </c>
      <c r="BM2" s="15">
        <v>0.9</v>
      </c>
      <c r="BN2" s="17">
        <v>0</v>
      </c>
      <c r="BO2" s="17" t="s">
        <v>99</v>
      </c>
      <c r="BP2" s="17" t="s">
        <v>100</v>
      </c>
      <c r="BQ2" s="30">
        <f>AG2</f>
        <v>4</v>
      </c>
      <c r="BR2" s="30">
        <f>BQ2/2</f>
        <v>2</v>
      </c>
      <c r="BS2" s="31">
        <f t="shared" ref="BS2:BS23" si="0">BR2*(AX2-10)</f>
        <v>20</v>
      </c>
      <c r="BT2" s="31">
        <f>BS2*AY2</f>
        <v>32</v>
      </c>
      <c r="BU2" s="17">
        <f>100*(BS2/100)^0.9</f>
        <v>23.492378861760379</v>
      </c>
      <c r="BV2" s="34">
        <f>AL2*BM2</f>
        <v>226.8</v>
      </c>
      <c r="BW2" s="29">
        <v>1.22</v>
      </c>
      <c r="BX2" s="17">
        <f>BW2*BV2</f>
        <v>276.69600000000003</v>
      </c>
      <c r="BY2" s="17">
        <f>ROUND(BX2/BM2,0)</f>
        <v>307</v>
      </c>
      <c r="BZ2">
        <f>AN2</f>
        <v>138900</v>
      </c>
      <c r="CA2" s="1">
        <f>ROUND(BZ2/BY2,-1)</f>
        <v>450</v>
      </c>
    </row>
    <row r="3" spans="1:79" x14ac:dyDescent="0.25">
      <c r="A3" s="11" t="str" cm="1">
        <f t="array" aca="1" ref="A3" ca="1">MID(CELL("filename",A2),FIND("]",CELL("filename",A2))+1,255)&amp;"_"&amp;T3&amp;"m_1"</f>
        <v>PM2_36m_1</v>
      </c>
      <c r="B3" s="11" t="str" cm="1">
        <f t="array" aca="1" ref="B3" ca="1">MID(CELL("filename",A2),FIND("]",CELL("filename",A2))+1,255)&amp;"_"&amp;T3&amp;"m_1"</f>
        <v>PM2_36m_1</v>
      </c>
      <c r="Q3" s="22"/>
      <c r="R3" s="12">
        <v>36</v>
      </c>
      <c r="S3" s="13">
        <f>T3+32</f>
        <v>68</v>
      </c>
      <c r="T3" s="13">
        <v>36</v>
      </c>
      <c r="AE3" s="14" t="s">
        <v>66</v>
      </c>
      <c r="AF3" s="14" t="s">
        <v>66</v>
      </c>
      <c r="AG3" s="15">
        <v>4</v>
      </c>
      <c r="AH3" s="16">
        <v>20300</v>
      </c>
      <c r="AI3" s="16">
        <f t="shared" ref="AI3:AI23" si="1">ROUND(0.74*AH3,-2)</f>
        <v>15000</v>
      </c>
      <c r="AJ3" s="16">
        <f t="shared" ref="AJ3:AJ23" si="2">ROUND(3*AI3,-2)</f>
        <v>45000</v>
      </c>
      <c r="AK3" s="16">
        <v>1</v>
      </c>
      <c r="AL3" s="16">
        <v>252</v>
      </c>
      <c r="AM3" s="18">
        <v>3.4400000000000001E-4</v>
      </c>
      <c r="AN3" s="16">
        <f t="shared" ref="AN3:AN23" si="3">ROUND(551*AL3,-2)</f>
        <v>138900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0.25</v>
      </c>
      <c r="AX3" s="15">
        <v>20</v>
      </c>
      <c r="AY3" s="15">
        <v>1.6</v>
      </c>
      <c r="AZ3" s="15">
        <v>14.4</v>
      </c>
      <c r="BA3" s="15" t="s">
        <v>67</v>
      </c>
      <c r="BB3" s="33">
        <v>1</v>
      </c>
      <c r="BC3" s="15">
        <f t="shared" ref="BC3:BC23" si="4">MIN(2000,CA3)</f>
        <v>450</v>
      </c>
      <c r="BD3" s="15">
        <f t="shared" ref="BD3:BD23" si="5">MIN(2000,CA3)</f>
        <v>450</v>
      </c>
      <c r="BE3" s="15">
        <v>8.5</v>
      </c>
      <c r="BF3" s="15">
        <v>9.4</v>
      </c>
      <c r="BG3" s="15">
        <v>9</v>
      </c>
      <c r="BH3" s="15">
        <f t="shared" ref="BH3:BH23" si="6">BY3</f>
        <v>307</v>
      </c>
      <c r="BI3" s="15">
        <v>0</v>
      </c>
      <c r="BJ3" s="15">
        <v>0</v>
      </c>
      <c r="BK3" s="15">
        <v>0.6</v>
      </c>
      <c r="BL3" s="15" t="s">
        <v>68</v>
      </c>
      <c r="BM3" s="15">
        <v>0.9</v>
      </c>
      <c r="BN3" s="17">
        <v>0</v>
      </c>
      <c r="BO3" s="17" t="s">
        <v>99</v>
      </c>
      <c r="BP3" s="17" t="s">
        <v>100</v>
      </c>
      <c r="BQ3" s="17">
        <f t="shared" ref="BQ3:BQ23" si="7">BQ2+AG3</f>
        <v>8</v>
      </c>
      <c r="BR3" s="17">
        <f t="shared" ref="BR3:BR23" si="8">BQ2+AG3/2</f>
        <v>6</v>
      </c>
      <c r="BS3" s="17">
        <f t="shared" si="0"/>
        <v>60</v>
      </c>
      <c r="BT3" s="35">
        <f t="shared" ref="BT3:BT23" si="9">BS3*AY3</f>
        <v>96</v>
      </c>
      <c r="BU3" s="17">
        <f t="shared" ref="BU3:BU23" si="10">100*(BS3/100)^0.9</f>
        <v>63.144586748935524</v>
      </c>
      <c r="BV3" s="34">
        <f t="shared" ref="BV3:BV23" si="11">AL3*BM3</f>
        <v>226.8</v>
      </c>
      <c r="BW3" s="29">
        <v>1.22</v>
      </c>
      <c r="BX3" s="17">
        <f t="shared" ref="BX3:BX23" si="12">BW3*BV3</f>
        <v>276.69600000000003</v>
      </c>
      <c r="BY3" s="17">
        <f t="shared" ref="BY3:BY23" si="13">ROUND(BX3/BM3,0)</f>
        <v>307</v>
      </c>
      <c r="BZ3">
        <f t="shared" ref="BZ3:BZ23" si="14">AN3</f>
        <v>138900</v>
      </c>
      <c r="CA3" s="1">
        <f t="shared" ref="CA3:CA23" si="15">ROUND(BZ3/BY3,-1)</f>
        <v>450</v>
      </c>
    </row>
    <row r="4" spans="1:79" x14ac:dyDescent="0.25">
      <c r="Q4" s="22"/>
      <c r="R4" s="22"/>
      <c r="T4" s="2"/>
      <c r="AE4" s="14" t="s">
        <v>66</v>
      </c>
      <c r="AF4" s="14" t="s">
        <v>66</v>
      </c>
      <c r="AG4" s="15">
        <v>4</v>
      </c>
      <c r="AH4" s="16">
        <v>20300</v>
      </c>
      <c r="AI4" s="16">
        <f t="shared" si="1"/>
        <v>15000</v>
      </c>
      <c r="AJ4" s="16">
        <f t="shared" si="2"/>
        <v>45000</v>
      </c>
      <c r="AK4" s="16">
        <v>1</v>
      </c>
      <c r="AL4" s="16">
        <v>252</v>
      </c>
      <c r="AM4" s="18">
        <v>3.4400000000000001E-4</v>
      </c>
      <c r="AN4" s="16">
        <f t="shared" si="3"/>
        <v>138900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0.25</v>
      </c>
      <c r="AX4" s="15">
        <v>20</v>
      </c>
      <c r="AY4" s="15">
        <v>1.6</v>
      </c>
      <c r="AZ4" s="15">
        <v>14.4</v>
      </c>
      <c r="BA4" s="15" t="s">
        <v>67</v>
      </c>
      <c r="BB4" s="33">
        <v>1</v>
      </c>
      <c r="BC4" s="15">
        <f t="shared" si="4"/>
        <v>450</v>
      </c>
      <c r="BD4" s="15">
        <f t="shared" si="5"/>
        <v>450</v>
      </c>
      <c r="BE4" s="15">
        <v>8.5</v>
      </c>
      <c r="BF4" s="15">
        <v>9.4</v>
      </c>
      <c r="BG4" s="15">
        <v>9</v>
      </c>
      <c r="BH4" s="15">
        <f t="shared" si="6"/>
        <v>307</v>
      </c>
      <c r="BI4" s="15">
        <v>0</v>
      </c>
      <c r="BJ4" s="15">
        <v>0</v>
      </c>
      <c r="BK4" s="15">
        <v>0.6</v>
      </c>
      <c r="BL4" s="15" t="s">
        <v>68</v>
      </c>
      <c r="BM4" s="15">
        <v>0.9</v>
      </c>
      <c r="BN4" s="17">
        <v>0</v>
      </c>
      <c r="BO4" s="17" t="s">
        <v>99</v>
      </c>
      <c r="BP4" s="17" t="s">
        <v>100</v>
      </c>
      <c r="BQ4" s="17">
        <f t="shared" si="7"/>
        <v>12</v>
      </c>
      <c r="BR4" s="17">
        <f t="shared" si="8"/>
        <v>10</v>
      </c>
      <c r="BS4" s="17">
        <f t="shared" si="0"/>
        <v>100</v>
      </c>
      <c r="BT4" s="35">
        <f t="shared" si="9"/>
        <v>160</v>
      </c>
      <c r="BU4" s="17">
        <f t="shared" si="10"/>
        <v>100</v>
      </c>
      <c r="BV4" s="34">
        <f t="shared" si="11"/>
        <v>226.8</v>
      </c>
      <c r="BW4" s="29">
        <v>1.22</v>
      </c>
      <c r="BX4" s="17">
        <f t="shared" si="12"/>
        <v>276.69600000000003</v>
      </c>
      <c r="BY4" s="17">
        <f t="shared" si="13"/>
        <v>307</v>
      </c>
      <c r="BZ4">
        <f t="shared" si="14"/>
        <v>138900</v>
      </c>
      <c r="CA4" s="1">
        <f t="shared" si="15"/>
        <v>450</v>
      </c>
    </row>
    <row r="5" spans="1:79" x14ac:dyDescent="0.25">
      <c r="Q5" s="22"/>
      <c r="R5" s="22"/>
      <c r="T5" s="2"/>
      <c r="AE5" s="14" t="s">
        <v>66</v>
      </c>
      <c r="AF5" s="14" t="s">
        <v>66</v>
      </c>
      <c r="AG5" s="15">
        <v>4</v>
      </c>
      <c r="AH5" s="16">
        <v>20300</v>
      </c>
      <c r="AI5" s="16">
        <f t="shared" si="1"/>
        <v>15000</v>
      </c>
      <c r="AJ5" s="16">
        <f t="shared" si="2"/>
        <v>45000</v>
      </c>
      <c r="AK5" s="16">
        <v>1</v>
      </c>
      <c r="AL5" s="16">
        <v>252</v>
      </c>
      <c r="AM5" s="18">
        <v>3.4400000000000001E-4</v>
      </c>
      <c r="AN5" s="16">
        <f t="shared" si="3"/>
        <v>138900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0.25</v>
      </c>
      <c r="AX5" s="15">
        <v>20</v>
      </c>
      <c r="AY5" s="15">
        <v>1.6</v>
      </c>
      <c r="AZ5" s="15">
        <v>14.4</v>
      </c>
      <c r="BA5" s="15" t="s">
        <v>67</v>
      </c>
      <c r="BB5" s="33">
        <v>1</v>
      </c>
      <c r="BC5" s="15">
        <f t="shared" si="4"/>
        <v>450</v>
      </c>
      <c r="BD5" s="15">
        <f t="shared" si="5"/>
        <v>450</v>
      </c>
      <c r="BE5" s="15">
        <v>8.5</v>
      </c>
      <c r="BF5" s="15">
        <v>9.4</v>
      </c>
      <c r="BG5" s="15">
        <v>9</v>
      </c>
      <c r="BH5" s="15">
        <f t="shared" si="6"/>
        <v>307</v>
      </c>
      <c r="BI5" s="15">
        <v>0</v>
      </c>
      <c r="BJ5" s="15">
        <v>0</v>
      </c>
      <c r="BK5" s="15">
        <v>0.6</v>
      </c>
      <c r="BL5" s="15" t="s">
        <v>68</v>
      </c>
      <c r="BM5" s="15">
        <v>0.9</v>
      </c>
      <c r="BN5" s="17">
        <v>0</v>
      </c>
      <c r="BO5" s="17" t="s">
        <v>99</v>
      </c>
      <c r="BP5" s="17" t="s">
        <v>100</v>
      </c>
      <c r="BQ5" s="17">
        <f t="shared" si="7"/>
        <v>16</v>
      </c>
      <c r="BR5" s="17">
        <f t="shared" si="8"/>
        <v>14</v>
      </c>
      <c r="BS5" s="17">
        <f t="shared" si="0"/>
        <v>140</v>
      </c>
      <c r="BT5" s="35">
        <f t="shared" si="9"/>
        <v>224</v>
      </c>
      <c r="BU5" s="17">
        <f t="shared" si="10"/>
        <v>135.36775676840483</v>
      </c>
      <c r="BV5" s="34">
        <f t="shared" si="11"/>
        <v>226.8</v>
      </c>
      <c r="BW5" s="29">
        <v>1.22</v>
      </c>
      <c r="BX5" s="17">
        <f t="shared" si="12"/>
        <v>276.69600000000003</v>
      </c>
      <c r="BY5" s="17">
        <f t="shared" si="13"/>
        <v>307</v>
      </c>
      <c r="BZ5">
        <f t="shared" si="14"/>
        <v>138900</v>
      </c>
      <c r="CA5" s="1">
        <f t="shared" si="15"/>
        <v>450</v>
      </c>
    </row>
    <row r="6" spans="1:79" x14ac:dyDescent="0.25">
      <c r="L6" s="3"/>
      <c r="M6" s="3"/>
      <c r="N6" s="3"/>
      <c r="O6" s="3"/>
      <c r="P6" s="3"/>
      <c r="Q6" s="22"/>
      <c r="R6" s="22"/>
      <c r="S6" s="2"/>
      <c r="T6" s="2"/>
      <c r="W6" s="2"/>
      <c r="AE6" s="14" t="s">
        <v>66</v>
      </c>
      <c r="AF6" s="14" t="s">
        <v>66</v>
      </c>
      <c r="AG6" s="15">
        <v>4</v>
      </c>
      <c r="AH6" s="16">
        <v>20300</v>
      </c>
      <c r="AI6" s="16">
        <f t="shared" si="1"/>
        <v>15000</v>
      </c>
      <c r="AJ6" s="16">
        <f t="shared" si="2"/>
        <v>45000</v>
      </c>
      <c r="AK6" s="16">
        <v>1</v>
      </c>
      <c r="AL6" s="16">
        <v>252</v>
      </c>
      <c r="AM6" s="18">
        <v>3.4400000000000001E-4</v>
      </c>
      <c r="AN6" s="16">
        <f t="shared" si="3"/>
        <v>138900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0.25</v>
      </c>
      <c r="AX6" s="15">
        <v>20</v>
      </c>
      <c r="AY6" s="15">
        <v>1.6</v>
      </c>
      <c r="AZ6" s="15">
        <v>14.4</v>
      </c>
      <c r="BA6" s="15" t="s">
        <v>67</v>
      </c>
      <c r="BB6" s="33">
        <v>1</v>
      </c>
      <c r="BC6" s="15">
        <f t="shared" si="4"/>
        <v>450</v>
      </c>
      <c r="BD6" s="15">
        <f t="shared" si="5"/>
        <v>450</v>
      </c>
      <c r="BE6" s="15">
        <v>8.5</v>
      </c>
      <c r="BF6" s="15">
        <v>9.4</v>
      </c>
      <c r="BG6" s="15">
        <v>9</v>
      </c>
      <c r="BH6" s="15">
        <f t="shared" si="6"/>
        <v>307</v>
      </c>
      <c r="BI6" s="15">
        <v>0</v>
      </c>
      <c r="BJ6" s="15">
        <v>0</v>
      </c>
      <c r="BK6" s="15">
        <v>0.6</v>
      </c>
      <c r="BL6" s="15" t="s">
        <v>68</v>
      </c>
      <c r="BM6" s="15">
        <v>0.9</v>
      </c>
      <c r="BN6" s="17">
        <v>0</v>
      </c>
      <c r="BO6" s="17" t="s">
        <v>99</v>
      </c>
      <c r="BP6" s="17" t="s">
        <v>100</v>
      </c>
      <c r="BQ6" s="17">
        <f t="shared" si="7"/>
        <v>20</v>
      </c>
      <c r="BR6" s="17">
        <f t="shared" si="8"/>
        <v>18</v>
      </c>
      <c r="BS6" s="17">
        <f t="shared" si="0"/>
        <v>180</v>
      </c>
      <c r="BT6" s="35">
        <f t="shared" si="9"/>
        <v>288</v>
      </c>
      <c r="BU6" s="17">
        <f t="shared" si="10"/>
        <v>169.72478007257303</v>
      </c>
      <c r="BV6" s="34">
        <f t="shared" si="11"/>
        <v>226.8</v>
      </c>
      <c r="BW6" s="29">
        <v>1.22</v>
      </c>
      <c r="BX6" s="17">
        <f t="shared" si="12"/>
        <v>276.69600000000003</v>
      </c>
      <c r="BY6" s="17">
        <f t="shared" si="13"/>
        <v>307</v>
      </c>
      <c r="BZ6">
        <f t="shared" si="14"/>
        <v>138900</v>
      </c>
      <c r="CA6" s="1">
        <f t="shared" si="15"/>
        <v>450</v>
      </c>
    </row>
    <row r="7" spans="1:79" x14ac:dyDescent="0.25">
      <c r="L7" s="3"/>
      <c r="M7" s="3"/>
      <c r="N7" s="3"/>
      <c r="O7" s="3"/>
      <c r="P7" s="3"/>
      <c r="Q7" s="22"/>
      <c r="R7" s="22"/>
      <c r="S7" s="2"/>
      <c r="T7" s="2"/>
      <c r="W7" s="2"/>
      <c r="AE7" s="14" t="s">
        <v>66</v>
      </c>
      <c r="AF7" s="14" t="s">
        <v>66</v>
      </c>
      <c r="AG7" s="15">
        <v>4</v>
      </c>
      <c r="AH7" s="16">
        <v>20300</v>
      </c>
      <c r="AI7" s="16">
        <f t="shared" si="1"/>
        <v>15000</v>
      </c>
      <c r="AJ7" s="16">
        <f t="shared" si="2"/>
        <v>45000</v>
      </c>
      <c r="AK7" s="16">
        <v>1</v>
      </c>
      <c r="AL7" s="16">
        <v>252</v>
      </c>
      <c r="AM7" s="18">
        <v>3.4400000000000001E-4</v>
      </c>
      <c r="AN7" s="16">
        <f t="shared" si="3"/>
        <v>138900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0.25</v>
      </c>
      <c r="AX7" s="15">
        <v>20</v>
      </c>
      <c r="AY7" s="15">
        <v>1.6</v>
      </c>
      <c r="AZ7" s="15">
        <v>14.4</v>
      </c>
      <c r="BA7" s="15" t="s">
        <v>67</v>
      </c>
      <c r="BB7" s="33">
        <v>1</v>
      </c>
      <c r="BC7" s="15">
        <f t="shared" si="4"/>
        <v>450</v>
      </c>
      <c r="BD7" s="15">
        <f t="shared" si="5"/>
        <v>450</v>
      </c>
      <c r="BE7" s="15">
        <v>8.5</v>
      </c>
      <c r="BF7" s="15">
        <v>9.4</v>
      </c>
      <c r="BG7" s="15">
        <v>9</v>
      </c>
      <c r="BH7" s="15">
        <f t="shared" si="6"/>
        <v>307</v>
      </c>
      <c r="BI7" s="15">
        <v>0</v>
      </c>
      <c r="BJ7" s="15">
        <v>0</v>
      </c>
      <c r="BK7" s="15">
        <v>0.6</v>
      </c>
      <c r="BL7" s="15" t="s">
        <v>68</v>
      </c>
      <c r="BM7" s="15">
        <v>0.9</v>
      </c>
      <c r="BN7" s="17">
        <v>0</v>
      </c>
      <c r="BO7" s="17" t="s">
        <v>99</v>
      </c>
      <c r="BP7" s="17" t="s">
        <v>100</v>
      </c>
      <c r="BQ7" s="17">
        <f t="shared" si="7"/>
        <v>24</v>
      </c>
      <c r="BR7" s="17">
        <f t="shared" si="8"/>
        <v>22</v>
      </c>
      <c r="BS7" s="17">
        <f t="shared" si="0"/>
        <v>220</v>
      </c>
      <c r="BT7" s="35">
        <f t="shared" si="9"/>
        <v>352</v>
      </c>
      <c r="BU7" s="17">
        <f t="shared" si="10"/>
        <v>203.32014593038656</v>
      </c>
      <c r="BV7" s="34">
        <f t="shared" si="11"/>
        <v>226.8</v>
      </c>
      <c r="BW7" s="29">
        <v>1.22</v>
      </c>
      <c r="BX7" s="17">
        <f t="shared" si="12"/>
        <v>276.69600000000003</v>
      </c>
      <c r="BY7" s="17">
        <f t="shared" si="13"/>
        <v>307</v>
      </c>
      <c r="BZ7">
        <f t="shared" si="14"/>
        <v>138900</v>
      </c>
      <c r="CA7" s="1">
        <f t="shared" si="15"/>
        <v>450</v>
      </c>
    </row>
    <row r="8" spans="1:79" x14ac:dyDescent="0.25">
      <c r="L8" s="3"/>
      <c r="M8" s="3"/>
      <c r="N8" s="3"/>
      <c r="O8" s="3"/>
      <c r="P8" s="3"/>
      <c r="Q8" s="22"/>
      <c r="R8" s="22"/>
      <c r="S8" s="2"/>
      <c r="T8" s="2"/>
      <c r="W8" s="2"/>
      <c r="AE8" s="14" t="s">
        <v>66</v>
      </c>
      <c r="AF8" s="14" t="s">
        <v>66</v>
      </c>
      <c r="AG8" s="15">
        <v>4</v>
      </c>
      <c r="AH8" s="16">
        <v>20300</v>
      </c>
      <c r="AI8" s="16">
        <f t="shared" si="1"/>
        <v>15000</v>
      </c>
      <c r="AJ8" s="16">
        <f t="shared" si="2"/>
        <v>45000</v>
      </c>
      <c r="AK8" s="16">
        <v>1</v>
      </c>
      <c r="AL8" s="16">
        <v>252</v>
      </c>
      <c r="AM8" s="18">
        <v>3.4400000000000001E-4</v>
      </c>
      <c r="AN8" s="16">
        <f t="shared" si="3"/>
        <v>138900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0.25</v>
      </c>
      <c r="AX8" s="15">
        <v>20</v>
      </c>
      <c r="AY8" s="15">
        <v>1.6</v>
      </c>
      <c r="AZ8" s="15">
        <v>14.4</v>
      </c>
      <c r="BA8" s="15" t="s">
        <v>67</v>
      </c>
      <c r="BB8" s="33">
        <v>1</v>
      </c>
      <c r="BC8" s="15">
        <f t="shared" si="4"/>
        <v>450</v>
      </c>
      <c r="BD8" s="15">
        <f t="shared" si="5"/>
        <v>450</v>
      </c>
      <c r="BE8" s="15">
        <v>8.5</v>
      </c>
      <c r="BF8" s="15">
        <v>9.4</v>
      </c>
      <c r="BG8" s="15">
        <v>9</v>
      </c>
      <c r="BH8" s="15">
        <f t="shared" si="6"/>
        <v>307</v>
      </c>
      <c r="BI8" s="15">
        <v>0</v>
      </c>
      <c r="BJ8" s="15">
        <v>0</v>
      </c>
      <c r="BK8" s="15">
        <v>0.6</v>
      </c>
      <c r="BL8" s="15" t="s">
        <v>68</v>
      </c>
      <c r="BM8" s="15">
        <v>0.9</v>
      </c>
      <c r="BN8" s="17">
        <v>0</v>
      </c>
      <c r="BO8" s="17" t="s">
        <v>99</v>
      </c>
      <c r="BP8" s="17" t="s">
        <v>100</v>
      </c>
      <c r="BQ8" s="17">
        <f t="shared" si="7"/>
        <v>28</v>
      </c>
      <c r="BR8" s="17">
        <f t="shared" si="8"/>
        <v>26</v>
      </c>
      <c r="BS8" s="17">
        <f t="shared" si="0"/>
        <v>260</v>
      </c>
      <c r="BT8" s="35">
        <f t="shared" si="9"/>
        <v>416</v>
      </c>
      <c r="BU8" s="17">
        <f t="shared" si="10"/>
        <v>236.30668793283914</v>
      </c>
      <c r="BV8" s="34">
        <f t="shared" si="11"/>
        <v>226.8</v>
      </c>
      <c r="BW8" s="29">
        <v>1.22</v>
      </c>
      <c r="BX8" s="17">
        <f t="shared" si="12"/>
        <v>276.69600000000003</v>
      </c>
      <c r="BY8" s="17">
        <f t="shared" si="13"/>
        <v>307</v>
      </c>
      <c r="BZ8">
        <f t="shared" si="14"/>
        <v>138900</v>
      </c>
      <c r="CA8" s="1">
        <f t="shared" si="15"/>
        <v>450</v>
      </c>
    </row>
    <row r="9" spans="1:79" x14ac:dyDescent="0.25">
      <c r="L9" s="3"/>
      <c r="M9" s="3"/>
      <c r="N9" s="3"/>
      <c r="O9" s="3"/>
      <c r="P9" s="3"/>
      <c r="Q9" s="22"/>
      <c r="R9" s="22"/>
      <c r="S9" s="2"/>
      <c r="T9" s="2"/>
      <c r="W9" s="2"/>
      <c r="AE9" s="14" t="s">
        <v>66</v>
      </c>
      <c r="AF9" s="14" t="s">
        <v>66</v>
      </c>
      <c r="AG9" s="15">
        <v>4</v>
      </c>
      <c r="AH9" s="16">
        <v>20300</v>
      </c>
      <c r="AI9" s="16">
        <f t="shared" si="1"/>
        <v>15000</v>
      </c>
      <c r="AJ9" s="16">
        <f t="shared" si="2"/>
        <v>45000</v>
      </c>
      <c r="AK9" s="16">
        <v>1</v>
      </c>
      <c r="AL9" s="16">
        <v>252</v>
      </c>
      <c r="AM9" s="18">
        <v>3.4400000000000001E-4</v>
      </c>
      <c r="AN9" s="16">
        <f t="shared" si="3"/>
        <v>138900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0.25</v>
      </c>
      <c r="AX9" s="15">
        <v>20</v>
      </c>
      <c r="AY9" s="15">
        <v>1.6</v>
      </c>
      <c r="AZ9" s="15">
        <v>14.4</v>
      </c>
      <c r="BA9" s="15" t="s">
        <v>67</v>
      </c>
      <c r="BB9" s="33">
        <v>1</v>
      </c>
      <c r="BC9" s="15">
        <f t="shared" si="4"/>
        <v>450</v>
      </c>
      <c r="BD9" s="15">
        <f t="shared" si="5"/>
        <v>450</v>
      </c>
      <c r="BE9" s="15">
        <v>8.5</v>
      </c>
      <c r="BF9" s="15">
        <v>9.4</v>
      </c>
      <c r="BG9" s="15">
        <v>9</v>
      </c>
      <c r="BH9" s="15">
        <f t="shared" si="6"/>
        <v>307</v>
      </c>
      <c r="BI9" s="15">
        <v>0</v>
      </c>
      <c r="BJ9" s="15">
        <v>0</v>
      </c>
      <c r="BK9" s="15">
        <v>0.6</v>
      </c>
      <c r="BL9" s="15" t="s">
        <v>68</v>
      </c>
      <c r="BM9" s="15">
        <v>0.9</v>
      </c>
      <c r="BN9" s="17">
        <v>0</v>
      </c>
      <c r="BO9" s="17" t="s">
        <v>99</v>
      </c>
      <c r="BP9" s="17" t="s">
        <v>100</v>
      </c>
      <c r="BQ9" s="17">
        <f t="shared" si="7"/>
        <v>32</v>
      </c>
      <c r="BR9" s="17">
        <f t="shared" si="8"/>
        <v>30</v>
      </c>
      <c r="BS9" s="17">
        <f t="shared" si="0"/>
        <v>300</v>
      </c>
      <c r="BT9" s="35">
        <f t="shared" si="9"/>
        <v>480</v>
      </c>
      <c r="BU9" s="17">
        <f t="shared" si="10"/>
        <v>268.78753795222872</v>
      </c>
      <c r="BV9" s="34">
        <f t="shared" si="11"/>
        <v>226.8</v>
      </c>
      <c r="BW9" s="29">
        <v>1.22</v>
      </c>
      <c r="BX9" s="17">
        <f t="shared" si="12"/>
        <v>276.69600000000003</v>
      </c>
      <c r="BY9" s="17">
        <f t="shared" si="13"/>
        <v>307</v>
      </c>
      <c r="BZ9">
        <f t="shared" si="14"/>
        <v>138900</v>
      </c>
      <c r="CA9" s="1">
        <f t="shared" si="15"/>
        <v>450</v>
      </c>
    </row>
    <row r="10" spans="1:79" x14ac:dyDescent="0.25">
      <c r="L10" s="3"/>
      <c r="M10" s="3"/>
      <c r="N10" s="3"/>
      <c r="O10" s="3"/>
      <c r="P10" s="3"/>
      <c r="Q10" s="24"/>
      <c r="R10" s="24"/>
      <c r="S10" s="2"/>
      <c r="T10" s="2"/>
      <c r="W10" s="2"/>
      <c r="AE10" s="14" t="s">
        <v>66</v>
      </c>
      <c r="AF10" s="14" t="s">
        <v>66</v>
      </c>
      <c r="AG10" s="15">
        <v>4</v>
      </c>
      <c r="AH10" s="16">
        <v>20300</v>
      </c>
      <c r="AI10" s="16">
        <f t="shared" si="1"/>
        <v>15000</v>
      </c>
      <c r="AJ10" s="16">
        <f t="shared" si="2"/>
        <v>45000</v>
      </c>
      <c r="AK10" s="16">
        <v>1</v>
      </c>
      <c r="AL10" s="16">
        <v>252</v>
      </c>
      <c r="AM10" s="18">
        <v>3.4400000000000001E-4</v>
      </c>
      <c r="AN10" s="16">
        <f t="shared" si="3"/>
        <v>138900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0.25</v>
      </c>
      <c r="AX10" s="15">
        <v>20</v>
      </c>
      <c r="AY10" s="15">
        <v>1.6</v>
      </c>
      <c r="AZ10" s="15">
        <v>14.4</v>
      </c>
      <c r="BA10" s="15" t="s">
        <v>67</v>
      </c>
      <c r="BB10" s="33">
        <v>1</v>
      </c>
      <c r="BC10" s="15">
        <f t="shared" si="4"/>
        <v>450</v>
      </c>
      <c r="BD10" s="15">
        <f t="shared" si="5"/>
        <v>450</v>
      </c>
      <c r="BE10" s="15">
        <v>8.5</v>
      </c>
      <c r="BF10" s="15">
        <v>9.4</v>
      </c>
      <c r="BG10" s="15">
        <v>9</v>
      </c>
      <c r="BH10" s="15">
        <f t="shared" si="6"/>
        <v>307</v>
      </c>
      <c r="BI10" s="15">
        <v>0</v>
      </c>
      <c r="BJ10" s="15">
        <v>0</v>
      </c>
      <c r="BK10" s="15">
        <v>0.6</v>
      </c>
      <c r="BL10" s="15" t="s">
        <v>68</v>
      </c>
      <c r="BM10" s="15">
        <v>0.9</v>
      </c>
      <c r="BN10" s="17">
        <v>0</v>
      </c>
      <c r="BO10" s="17" t="s">
        <v>99</v>
      </c>
      <c r="BP10" s="17" t="s">
        <v>100</v>
      </c>
      <c r="BQ10" s="17">
        <f t="shared" si="7"/>
        <v>36</v>
      </c>
      <c r="BR10" s="17">
        <f t="shared" si="8"/>
        <v>34</v>
      </c>
      <c r="BS10" s="17">
        <f t="shared" si="0"/>
        <v>340</v>
      </c>
      <c r="BT10" s="35">
        <f t="shared" si="9"/>
        <v>544</v>
      </c>
      <c r="BU10" s="17">
        <f t="shared" si="10"/>
        <v>300.83684495397364</v>
      </c>
      <c r="BV10" s="34">
        <f t="shared" si="11"/>
        <v>226.8</v>
      </c>
      <c r="BW10" s="29">
        <v>1.22</v>
      </c>
      <c r="BX10" s="17">
        <f t="shared" si="12"/>
        <v>276.69600000000003</v>
      </c>
      <c r="BY10" s="17">
        <f t="shared" si="13"/>
        <v>307</v>
      </c>
      <c r="BZ10">
        <f t="shared" si="14"/>
        <v>138900</v>
      </c>
      <c r="CA10" s="1">
        <f t="shared" si="15"/>
        <v>450</v>
      </c>
    </row>
    <row r="11" spans="1:79" x14ac:dyDescent="0.25">
      <c r="L11" s="3"/>
      <c r="M11" s="3"/>
      <c r="N11" s="3"/>
      <c r="O11" s="3"/>
      <c r="P11" s="3"/>
      <c r="Q11" s="24"/>
      <c r="R11" s="24"/>
      <c r="S11" s="2"/>
      <c r="T11" s="2"/>
      <c r="U11" s="2"/>
      <c r="V11" s="2"/>
      <c r="W11" s="2"/>
      <c r="AE11" s="14" t="s">
        <v>66</v>
      </c>
      <c r="AF11" s="14" t="s">
        <v>66</v>
      </c>
      <c r="AG11" s="15">
        <v>4</v>
      </c>
      <c r="AH11" s="16">
        <v>20300</v>
      </c>
      <c r="AI11" s="16">
        <f t="shared" si="1"/>
        <v>15000</v>
      </c>
      <c r="AJ11" s="16">
        <f t="shared" si="2"/>
        <v>45000</v>
      </c>
      <c r="AK11" s="16">
        <v>1</v>
      </c>
      <c r="AL11" s="16">
        <v>252</v>
      </c>
      <c r="AM11" s="18">
        <v>3.4400000000000001E-4</v>
      </c>
      <c r="AN11" s="16">
        <f t="shared" si="3"/>
        <v>138900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0.25</v>
      </c>
      <c r="AX11" s="15">
        <v>20</v>
      </c>
      <c r="AY11" s="15">
        <v>1.6</v>
      </c>
      <c r="AZ11" s="15">
        <v>14.4</v>
      </c>
      <c r="BA11" s="15" t="s">
        <v>67</v>
      </c>
      <c r="BB11" s="33">
        <v>1</v>
      </c>
      <c r="BC11" s="15">
        <f t="shared" si="4"/>
        <v>450</v>
      </c>
      <c r="BD11" s="15">
        <f t="shared" si="5"/>
        <v>450</v>
      </c>
      <c r="BE11" s="15">
        <v>8.5</v>
      </c>
      <c r="BF11" s="15">
        <v>9.4</v>
      </c>
      <c r="BG11" s="15">
        <v>9</v>
      </c>
      <c r="BH11" s="15">
        <f t="shared" si="6"/>
        <v>307</v>
      </c>
      <c r="BI11" s="15">
        <v>0</v>
      </c>
      <c r="BJ11" s="15">
        <v>0</v>
      </c>
      <c r="BK11" s="15">
        <v>0.6</v>
      </c>
      <c r="BL11" s="15" t="s">
        <v>68</v>
      </c>
      <c r="BM11" s="15">
        <v>0.9</v>
      </c>
      <c r="BN11" s="17">
        <v>0</v>
      </c>
      <c r="BO11" s="17" t="s">
        <v>99</v>
      </c>
      <c r="BP11" s="17" t="s">
        <v>100</v>
      </c>
      <c r="BQ11" s="17">
        <f t="shared" si="7"/>
        <v>40</v>
      </c>
      <c r="BR11" s="17">
        <f t="shared" si="8"/>
        <v>38</v>
      </c>
      <c r="BS11" s="17">
        <f t="shared" si="0"/>
        <v>380</v>
      </c>
      <c r="BT11" s="35">
        <f t="shared" si="9"/>
        <v>608</v>
      </c>
      <c r="BU11" s="17">
        <f t="shared" si="10"/>
        <v>332.5104027415324</v>
      </c>
      <c r="BV11" s="34">
        <f t="shared" si="11"/>
        <v>226.8</v>
      </c>
      <c r="BW11" s="29">
        <v>1.22</v>
      </c>
      <c r="BX11" s="17">
        <f t="shared" si="12"/>
        <v>276.69600000000003</v>
      </c>
      <c r="BY11" s="17">
        <f t="shared" si="13"/>
        <v>307</v>
      </c>
      <c r="BZ11">
        <f t="shared" si="14"/>
        <v>138900</v>
      </c>
      <c r="CA11" s="1">
        <f t="shared" si="15"/>
        <v>450</v>
      </c>
    </row>
    <row r="12" spans="1:79" x14ac:dyDescent="0.25">
      <c r="L12" s="3"/>
      <c r="M12" s="3"/>
      <c r="N12" s="3"/>
      <c r="O12" s="3"/>
      <c r="P12" s="3"/>
      <c r="Q12" s="24"/>
      <c r="R12" s="24"/>
      <c r="S12" s="2"/>
      <c r="W12" s="2"/>
      <c r="AE12" s="14" t="s">
        <v>66</v>
      </c>
      <c r="AF12" s="14" t="s">
        <v>66</v>
      </c>
      <c r="AG12" s="15">
        <v>4</v>
      </c>
      <c r="AH12" s="16">
        <v>20300</v>
      </c>
      <c r="AI12" s="16">
        <f t="shared" si="1"/>
        <v>15000</v>
      </c>
      <c r="AJ12" s="16">
        <f t="shared" si="2"/>
        <v>45000</v>
      </c>
      <c r="AK12" s="16">
        <v>1</v>
      </c>
      <c r="AL12" s="16">
        <v>252</v>
      </c>
      <c r="AM12" s="18">
        <v>3.4400000000000001E-4</v>
      </c>
      <c r="AN12" s="16">
        <f t="shared" si="3"/>
        <v>138900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0.25</v>
      </c>
      <c r="AX12" s="15">
        <v>20</v>
      </c>
      <c r="AY12" s="15">
        <v>1.6</v>
      </c>
      <c r="AZ12" s="15">
        <v>14.4</v>
      </c>
      <c r="BA12" s="15" t="s">
        <v>67</v>
      </c>
      <c r="BB12" s="33">
        <v>1</v>
      </c>
      <c r="BC12" s="15">
        <f t="shared" si="4"/>
        <v>450</v>
      </c>
      <c r="BD12" s="15">
        <f t="shared" si="5"/>
        <v>450</v>
      </c>
      <c r="BE12" s="15">
        <v>8.5</v>
      </c>
      <c r="BF12" s="15">
        <v>9.4</v>
      </c>
      <c r="BG12" s="15">
        <v>9</v>
      </c>
      <c r="BH12" s="15">
        <f t="shared" si="6"/>
        <v>307</v>
      </c>
      <c r="BI12" s="15">
        <v>0</v>
      </c>
      <c r="BJ12" s="15">
        <v>0</v>
      </c>
      <c r="BK12" s="15">
        <v>0.6</v>
      </c>
      <c r="BL12" s="15" t="s">
        <v>68</v>
      </c>
      <c r="BM12" s="15">
        <v>0.9</v>
      </c>
      <c r="BN12" s="17">
        <v>0</v>
      </c>
      <c r="BO12" s="17" t="s">
        <v>99</v>
      </c>
      <c r="BP12" s="17" t="s">
        <v>100</v>
      </c>
      <c r="BQ12" s="17">
        <f t="shared" si="7"/>
        <v>44</v>
      </c>
      <c r="BR12" s="17">
        <f t="shared" si="8"/>
        <v>42</v>
      </c>
      <c r="BS12" s="17">
        <f t="shared" si="0"/>
        <v>420</v>
      </c>
      <c r="BT12" s="35">
        <f t="shared" si="9"/>
        <v>672</v>
      </c>
      <c r="BU12" s="17">
        <f t="shared" si="10"/>
        <v>363.85166059895676</v>
      </c>
      <c r="BV12" s="34">
        <f t="shared" si="11"/>
        <v>226.8</v>
      </c>
      <c r="BW12" s="29">
        <v>1.22</v>
      </c>
      <c r="BX12" s="17">
        <f t="shared" si="12"/>
        <v>276.69600000000003</v>
      </c>
      <c r="BY12" s="17">
        <f t="shared" si="13"/>
        <v>307</v>
      </c>
      <c r="BZ12">
        <f t="shared" si="14"/>
        <v>138900</v>
      </c>
      <c r="CA12" s="1">
        <f t="shared" si="15"/>
        <v>450</v>
      </c>
    </row>
    <row r="13" spans="1:79" x14ac:dyDescent="0.25">
      <c r="L13" s="3"/>
      <c r="M13" s="3"/>
      <c r="N13" s="3"/>
      <c r="O13" s="3"/>
      <c r="P13" s="3"/>
      <c r="Q13" s="24"/>
      <c r="R13" s="24"/>
      <c r="S13" s="2"/>
      <c r="T13" s="2"/>
      <c r="AE13" s="14" t="s">
        <v>66</v>
      </c>
      <c r="AF13" s="14" t="s">
        <v>66</v>
      </c>
      <c r="AG13" s="15">
        <v>4</v>
      </c>
      <c r="AH13" s="16">
        <v>20300</v>
      </c>
      <c r="AI13" s="16">
        <f t="shared" si="1"/>
        <v>15000</v>
      </c>
      <c r="AJ13" s="16">
        <f t="shared" si="2"/>
        <v>45000</v>
      </c>
      <c r="AK13" s="16">
        <v>1</v>
      </c>
      <c r="AL13" s="16">
        <v>252</v>
      </c>
      <c r="AM13" s="18">
        <v>3.4400000000000001E-4</v>
      </c>
      <c r="AN13" s="16">
        <f t="shared" si="3"/>
        <v>138900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0.25</v>
      </c>
      <c r="AX13" s="15">
        <v>20</v>
      </c>
      <c r="AY13" s="15">
        <v>1.6</v>
      </c>
      <c r="AZ13" s="15">
        <v>14.4</v>
      </c>
      <c r="BA13" s="15" t="s">
        <v>67</v>
      </c>
      <c r="BB13" s="33">
        <v>1</v>
      </c>
      <c r="BC13" s="15">
        <f t="shared" si="4"/>
        <v>450</v>
      </c>
      <c r="BD13" s="15">
        <f t="shared" si="5"/>
        <v>450</v>
      </c>
      <c r="BE13" s="15">
        <v>8.5</v>
      </c>
      <c r="BF13" s="15">
        <v>9.4</v>
      </c>
      <c r="BG13" s="15">
        <v>9</v>
      </c>
      <c r="BH13" s="15">
        <f t="shared" si="6"/>
        <v>307</v>
      </c>
      <c r="BI13" s="15">
        <v>0</v>
      </c>
      <c r="BJ13" s="15">
        <v>0</v>
      </c>
      <c r="BK13" s="15">
        <v>0.6</v>
      </c>
      <c r="BL13" s="15" t="s">
        <v>68</v>
      </c>
      <c r="BM13" s="15">
        <v>0.9</v>
      </c>
      <c r="BN13" s="17">
        <v>0</v>
      </c>
      <c r="BO13" s="17" t="s">
        <v>99</v>
      </c>
      <c r="BP13" s="17" t="s">
        <v>100</v>
      </c>
      <c r="BQ13" s="17">
        <f t="shared" si="7"/>
        <v>48</v>
      </c>
      <c r="BR13" s="17">
        <f t="shared" si="8"/>
        <v>46</v>
      </c>
      <c r="BS13" s="17">
        <f t="shared" si="0"/>
        <v>460</v>
      </c>
      <c r="BT13" s="35">
        <f t="shared" si="9"/>
        <v>736</v>
      </c>
      <c r="BU13" s="17">
        <f t="shared" si="10"/>
        <v>394.89537608019469</v>
      </c>
      <c r="BV13" s="34">
        <f t="shared" si="11"/>
        <v>226.8</v>
      </c>
      <c r="BW13" s="29">
        <v>1.22</v>
      </c>
      <c r="BX13" s="17">
        <f t="shared" si="12"/>
        <v>276.69600000000003</v>
      </c>
      <c r="BY13" s="17">
        <f t="shared" si="13"/>
        <v>307</v>
      </c>
      <c r="BZ13">
        <f t="shared" si="14"/>
        <v>138900</v>
      </c>
      <c r="CA13" s="1">
        <f t="shared" si="15"/>
        <v>450</v>
      </c>
    </row>
    <row r="14" spans="1:79" x14ac:dyDescent="0.25">
      <c r="L14" s="3"/>
      <c r="M14" s="3"/>
      <c r="N14" s="3"/>
      <c r="O14" s="3"/>
      <c r="P14" s="3"/>
      <c r="Q14" s="22"/>
      <c r="R14" s="22"/>
      <c r="T14" s="23"/>
      <c r="U14" s="23"/>
      <c r="V14" s="23"/>
      <c r="AE14" s="14" t="s">
        <v>66</v>
      </c>
      <c r="AF14" s="14" t="s">
        <v>66</v>
      </c>
      <c r="AG14" s="15">
        <v>4</v>
      </c>
      <c r="AH14" s="16">
        <v>20300</v>
      </c>
      <c r="AI14" s="16">
        <f t="shared" si="1"/>
        <v>15000</v>
      </c>
      <c r="AJ14" s="16">
        <f t="shared" si="2"/>
        <v>45000</v>
      </c>
      <c r="AK14" s="16">
        <v>1</v>
      </c>
      <c r="AL14" s="16">
        <v>252</v>
      </c>
      <c r="AM14" s="18">
        <v>3.4400000000000001E-4</v>
      </c>
      <c r="AN14" s="16">
        <f t="shared" si="3"/>
        <v>138900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0.25</v>
      </c>
      <c r="AX14" s="15">
        <v>20</v>
      </c>
      <c r="AY14" s="15">
        <v>1.6</v>
      </c>
      <c r="AZ14" s="15">
        <v>14.4</v>
      </c>
      <c r="BA14" s="15" t="s">
        <v>67</v>
      </c>
      <c r="BB14" s="33">
        <v>1</v>
      </c>
      <c r="BC14" s="15">
        <f t="shared" si="4"/>
        <v>450</v>
      </c>
      <c r="BD14" s="15">
        <f t="shared" si="5"/>
        <v>450</v>
      </c>
      <c r="BE14" s="15">
        <v>8.5</v>
      </c>
      <c r="BF14" s="15">
        <v>9.4</v>
      </c>
      <c r="BG14" s="15">
        <v>9</v>
      </c>
      <c r="BH14" s="15">
        <f t="shared" si="6"/>
        <v>307</v>
      </c>
      <c r="BI14" s="15">
        <v>0</v>
      </c>
      <c r="BJ14" s="15">
        <v>0</v>
      </c>
      <c r="BK14" s="15">
        <v>0.6</v>
      </c>
      <c r="BL14" s="15" t="s">
        <v>68</v>
      </c>
      <c r="BM14" s="15">
        <v>0.9</v>
      </c>
      <c r="BN14" s="17">
        <v>0</v>
      </c>
      <c r="BO14" s="17" t="s">
        <v>99</v>
      </c>
      <c r="BP14" s="17" t="s">
        <v>100</v>
      </c>
      <c r="BQ14" s="17">
        <f t="shared" si="7"/>
        <v>52</v>
      </c>
      <c r="BR14" s="17">
        <f t="shared" si="8"/>
        <v>50</v>
      </c>
      <c r="BS14" s="17">
        <f t="shared" si="0"/>
        <v>500</v>
      </c>
      <c r="BT14" s="35">
        <f t="shared" si="9"/>
        <v>800</v>
      </c>
      <c r="BU14" s="17">
        <f t="shared" si="10"/>
        <v>425.66996126039231</v>
      </c>
      <c r="BV14" s="34">
        <f t="shared" si="11"/>
        <v>226.8</v>
      </c>
      <c r="BW14" s="29">
        <v>1.22</v>
      </c>
      <c r="BX14" s="17">
        <f t="shared" si="12"/>
        <v>276.69600000000003</v>
      </c>
      <c r="BY14" s="17">
        <f t="shared" si="13"/>
        <v>307</v>
      </c>
      <c r="BZ14">
        <f t="shared" si="14"/>
        <v>138900</v>
      </c>
      <c r="CA14" s="1">
        <f t="shared" si="15"/>
        <v>450</v>
      </c>
    </row>
    <row r="15" spans="1:79" x14ac:dyDescent="0.25">
      <c r="L15" s="3"/>
      <c r="M15" s="3"/>
      <c r="N15" s="3"/>
      <c r="O15" s="3"/>
      <c r="P15" s="3"/>
      <c r="Q15" s="25"/>
      <c r="R15" s="24"/>
      <c r="T15" s="23"/>
      <c r="U15" s="23"/>
      <c r="V15" s="23"/>
      <c r="AE15" s="14" t="s">
        <v>66</v>
      </c>
      <c r="AF15" s="14" t="s">
        <v>66</v>
      </c>
      <c r="AG15" s="15">
        <v>4</v>
      </c>
      <c r="AH15" s="16">
        <v>20300</v>
      </c>
      <c r="AI15" s="16">
        <f t="shared" si="1"/>
        <v>15000</v>
      </c>
      <c r="AJ15" s="16">
        <f t="shared" si="2"/>
        <v>45000</v>
      </c>
      <c r="AK15" s="16">
        <v>1</v>
      </c>
      <c r="AL15" s="16">
        <v>252</v>
      </c>
      <c r="AM15" s="18">
        <v>3.4400000000000001E-4</v>
      </c>
      <c r="AN15" s="16">
        <f t="shared" si="3"/>
        <v>138900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0.25</v>
      </c>
      <c r="AX15" s="15">
        <v>20</v>
      </c>
      <c r="AY15" s="15">
        <v>1.6</v>
      </c>
      <c r="AZ15" s="15">
        <v>14.4</v>
      </c>
      <c r="BA15" s="15" t="s">
        <v>67</v>
      </c>
      <c r="BB15" s="33">
        <v>1</v>
      </c>
      <c r="BC15" s="15">
        <f t="shared" si="4"/>
        <v>450</v>
      </c>
      <c r="BD15" s="15">
        <f t="shared" si="5"/>
        <v>450</v>
      </c>
      <c r="BE15" s="15">
        <v>8.5</v>
      </c>
      <c r="BF15" s="15">
        <v>9.4</v>
      </c>
      <c r="BG15" s="15">
        <v>9</v>
      </c>
      <c r="BH15" s="15">
        <f t="shared" si="6"/>
        <v>307</v>
      </c>
      <c r="BI15" s="15">
        <v>0</v>
      </c>
      <c r="BJ15" s="15">
        <v>0</v>
      </c>
      <c r="BK15" s="15">
        <v>0.6</v>
      </c>
      <c r="BL15" s="15" t="s">
        <v>68</v>
      </c>
      <c r="BM15" s="15">
        <v>0.9</v>
      </c>
      <c r="BN15" s="17">
        <v>0</v>
      </c>
      <c r="BO15" s="17" t="s">
        <v>99</v>
      </c>
      <c r="BP15" s="17" t="s">
        <v>100</v>
      </c>
      <c r="BQ15" s="17">
        <f t="shared" si="7"/>
        <v>56</v>
      </c>
      <c r="BR15" s="17">
        <f t="shared" si="8"/>
        <v>54</v>
      </c>
      <c r="BS15" s="17">
        <f t="shared" si="0"/>
        <v>540</v>
      </c>
      <c r="BT15" s="35">
        <f t="shared" si="9"/>
        <v>864</v>
      </c>
      <c r="BU15" s="17">
        <f t="shared" si="10"/>
        <v>456.19905765190384</v>
      </c>
      <c r="BV15" s="34">
        <f t="shared" si="11"/>
        <v>226.8</v>
      </c>
      <c r="BW15" s="29">
        <v>1.22</v>
      </c>
      <c r="BX15" s="17">
        <f t="shared" si="12"/>
        <v>276.69600000000003</v>
      </c>
      <c r="BY15" s="17">
        <f t="shared" si="13"/>
        <v>307</v>
      </c>
      <c r="BZ15">
        <f t="shared" si="14"/>
        <v>138900</v>
      </c>
      <c r="CA15" s="1">
        <f t="shared" si="15"/>
        <v>450</v>
      </c>
    </row>
    <row r="16" spans="1:79" x14ac:dyDescent="0.25">
      <c r="L16" s="3"/>
      <c r="M16" s="3"/>
      <c r="N16" s="3"/>
      <c r="O16" s="3"/>
      <c r="P16" s="3"/>
      <c r="T16" s="23"/>
      <c r="U16" s="23"/>
      <c r="V16" s="23"/>
      <c r="AE16" s="14" t="s">
        <v>66</v>
      </c>
      <c r="AF16" s="14" t="s">
        <v>66</v>
      </c>
      <c r="AG16" s="15">
        <v>4</v>
      </c>
      <c r="AH16" s="16">
        <v>20300</v>
      </c>
      <c r="AI16" s="16">
        <f t="shared" si="1"/>
        <v>15000</v>
      </c>
      <c r="AJ16" s="16">
        <f t="shared" si="2"/>
        <v>45000</v>
      </c>
      <c r="AK16" s="16">
        <v>1</v>
      </c>
      <c r="AL16" s="16">
        <v>252</v>
      </c>
      <c r="AM16" s="18">
        <v>3.4400000000000001E-4</v>
      </c>
      <c r="AN16" s="16">
        <f t="shared" si="3"/>
        <v>138900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0.25</v>
      </c>
      <c r="AX16" s="15">
        <v>20</v>
      </c>
      <c r="AY16" s="15">
        <v>1.6</v>
      </c>
      <c r="AZ16" s="15">
        <v>14.4</v>
      </c>
      <c r="BA16" s="15" t="s">
        <v>67</v>
      </c>
      <c r="BB16" s="33">
        <v>1</v>
      </c>
      <c r="BC16" s="15">
        <f t="shared" si="4"/>
        <v>450</v>
      </c>
      <c r="BD16" s="15">
        <f t="shared" si="5"/>
        <v>450</v>
      </c>
      <c r="BE16" s="15">
        <v>8.5</v>
      </c>
      <c r="BF16" s="15">
        <v>9.4</v>
      </c>
      <c r="BG16" s="15">
        <v>9</v>
      </c>
      <c r="BH16" s="15">
        <f t="shared" si="6"/>
        <v>307</v>
      </c>
      <c r="BI16" s="15">
        <v>0</v>
      </c>
      <c r="BJ16" s="15">
        <v>0</v>
      </c>
      <c r="BK16" s="15">
        <v>0.6</v>
      </c>
      <c r="BL16" s="15" t="s">
        <v>68</v>
      </c>
      <c r="BM16" s="15">
        <v>0.9</v>
      </c>
      <c r="BN16" s="17">
        <v>0</v>
      </c>
      <c r="BO16" s="17" t="s">
        <v>99</v>
      </c>
      <c r="BP16" s="17" t="s">
        <v>100</v>
      </c>
      <c r="BQ16" s="17">
        <f t="shared" si="7"/>
        <v>60</v>
      </c>
      <c r="BR16" s="17">
        <f t="shared" si="8"/>
        <v>58</v>
      </c>
      <c r="BS16" s="17">
        <f t="shared" si="0"/>
        <v>580</v>
      </c>
      <c r="BT16" s="35">
        <f t="shared" si="9"/>
        <v>928</v>
      </c>
      <c r="BU16" s="17">
        <f t="shared" si="10"/>
        <v>486.50263204955513</v>
      </c>
      <c r="BV16" s="34">
        <f t="shared" si="11"/>
        <v>226.8</v>
      </c>
      <c r="BW16" s="29">
        <v>1.22</v>
      </c>
      <c r="BX16" s="17">
        <f t="shared" si="12"/>
        <v>276.69600000000003</v>
      </c>
      <c r="BY16" s="17">
        <f t="shared" si="13"/>
        <v>307</v>
      </c>
      <c r="BZ16">
        <f t="shared" si="14"/>
        <v>138900</v>
      </c>
      <c r="CA16" s="1">
        <f t="shared" si="15"/>
        <v>450</v>
      </c>
    </row>
    <row r="17" spans="12:79" x14ac:dyDescent="0.25">
      <c r="L17" s="3"/>
      <c r="M17" s="3"/>
      <c r="N17" s="3"/>
      <c r="O17" s="3"/>
      <c r="P17" s="3"/>
      <c r="T17" s="23"/>
      <c r="U17" s="23"/>
      <c r="V17" s="23"/>
      <c r="AE17" s="14" t="s">
        <v>66</v>
      </c>
      <c r="AF17" s="14" t="s">
        <v>66</v>
      </c>
      <c r="AG17" s="15">
        <v>4</v>
      </c>
      <c r="AH17" s="16">
        <v>20300</v>
      </c>
      <c r="AI17" s="16">
        <f t="shared" si="1"/>
        <v>15000</v>
      </c>
      <c r="AJ17" s="16">
        <f t="shared" si="2"/>
        <v>45000</v>
      </c>
      <c r="AK17" s="16">
        <v>1</v>
      </c>
      <c r="AL17" s="16">
        <v>252</v>
      </c>
      <c r="AM17" s="18">
        <v>3.4400000000000001E-4</v>
      </c>
      <c r="AN17" s="16">
        <f t="shared" si="3"/>
        <v>138900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0.25</v>
      </c>
      <c r="AX17" s="15">
        <v>20</v>
      </c>
      <c r="AY17" s="15">
        <v>1.6</v>
      </c>
      <c r="AZ17" s="15">
        <v>14.4</v>
      </c>
      <c r="BA17" s="15" t="s">
        <v>67</v>
      </c>
      <c r="BB17" s="33">
        <v>1</v>
      </c>
      <c r="BC17" s="15">
        <f t="shared" si="4"/>
        <v>450</v>
      </c>
      <c r="BD17" s="15">
        <f t="shared" si="5"/>
        <v>450</v>
      </c>
      <c r="BE17" s="15">
        <v>8.5</v>
      </c>
      <c r="BF17" s="15">
        <v>9.4</v>
      </c>
      <c r="BG17" s="15">
        <v>9</v>
      </c>
      <c r="BH17" s="15">
        <f t="shared" si="6"/>
        <v>307</v>
      </c>
      <c r="BI17" s="15">
        <v>0</v>
      </c>
      <c r="BJ17" s="15">
        <v>0</v>
      </c>
      <c r="BK17" s="15">
        <v>0.6</v>
      </c>
      <c r="BL17" s="15" t="s">
        <v>68</v>
      </c>
      <c r="BM17" s="15">
        <v>0.9</v>
      </c>
      <c r="BN17" s="17">
        <v>0</v>
      </c>
      <c r="BO17" s="17" t="s">
        <v>99</v>
      </c>
      <c r="BP17" s="17" t="s">
        <v>100</v>
      </c>
      <c r="BQ17" s="17">
        <f t="shared" si="7"/>
        <v>64</v>
      </c>
      <c r="BR17" s="17">
        <f t="shared" si="8"/>
        <v>62</v>
      </c>
      <c r="BS17" s="17">
        <f t="shared" si="0"/>
        <v>620</v>
      </c>
      <c r="BT17" s="35">
        <f t="shared" si="9"/>
        <v>992</v>
      </c>
      <c r="BU17" s="17">
        <f t="shared" si="10"/>
        <v>516.59776218265336</v>
      </c>
      <c r="BV17" s="34">
        <f t="shared" si="11"/>
        <v>226.8</v>
      </c>
      <c r="BW17" s="29">
        <v>1.22</v>
      </c>
      <c r="BX17" s="17">
        <f t="shared" si="12"/>
        <v>276.69600000000003</v>
      </c>
      <c r="BY17" s="17">
        <f t="shared" si="13"/>
        <v>307</v>
      </c>
      <c r="BZ17">
        <f t="shared" si="14"/>
        <v>138900</v>
      </c>
      <c r="CA17" s="1">
        <f t="shared" si="15"/>
        <v>450</v>
      </c>
    </row>
    <row r="18" spans="12:79" x14ac:dyDescent="0.25">
      <c r="L18" s="3"/>
      <c r="M18" s="3"/>
      <c r="N18" s="3"/>
      <c r="O18" s="3"/>
      <c r="P18" s="3"/>
      <c r="T18" s="23"/>
      <c r="U18" s="23"/>
      <c r="V18" s="23"/>
      <c r="AE18" s="14" t="s">
        <v>66</v>
      </c>
      <c r="AF18" s="14" t="s">
        <v>66</v>
      </c>
      <c r="AG18" s="15">
        <v>4</v>
      </c>
      <c r="AH18" s="16">
        <v>20300</v>
      </c>
      <c r="AI18" s="16">
        <f t="shared" si="1"/>
        <v>15000</v>
      </c>
      <c r="AJ18" s="16">
        <f t="shared" si="2"/>
        <v>45000</v>
      </c>
      <c r="AK18" s="16">
        <v>1</v>
      </c>
      <c r="AL18" s="16">
        <v>252</v>
      </c>
      <c r="AM18" s="18">
        <v>3.4400000000000001E-4</v>
      </c>
      <c r="AN18" s="16">
        <f t="shared" si="3"/>
        <v>138900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0.25</v>
      </c>
      <c r="AX18" s="15">
        <v>20</v>
      </c>
      <c r="AY18" s="15">
        <v>1.6</v>
      </c>
      <c r="AZ18" s="15">
        <v>14.4</v>
      </c>
      <c r="BA18" s="15" t="s">
        <v>67</v>
      </c>
      <c r="BB18" s="33">
        <v>1</v>
      </c>
      <c r="BC18" s="15">
        <f t="shared" si="4"/>
        <v>450</v>
      </c>
      <c r="BD18" s="15">
        <f t="shared" si="5"/>
        <v>450</v>
      </c>
      <c r="BE18" s="15">
        <v>8.5</v>
      </c>
      <c r="BF18" s="15">
        <v>9.4</v>
      </c>
      <c r="BG18" s="15">
        <v>9</v>
      </c>
      <c r="BH18" s="15">
        <f t="shared" si="6"/>
        <v>307</v>
      </c>
      <c r="BI18" s="15">
        <v>0</v>
      </c>
      <c r="BJ18" s="15">
        <v>0</v>
      </c>
      <c r="BK18" s="15">
        <v>0.6</v>
      </c>
      <c r="BL18" s="15" t="s">
        <v>68</v>
      </c>
      <c r="BM18" s="15">
        <v>0.9</v>
      </c>
      <c r="BN18" s="17">
        <v>0</v>
      </c>
      <c r="BO18" s="17" t="s">
        <v>99</v>
      </c>
      <c r="BP18" s="17" t="s">
        <v>100</v>
      </c>
      <c r="BQ18" s="17">
        <f t="shared" si="7"/>
        <v>68</v>
      </c>
      <c r="BR18" s="17">
        <f t="shared" si="8"/>
        <v>66</v>
      </c>
      <c r="BS18" s="17">
        <f t="shared" si="0"/>
        <v>660</v>
      </c>
      <c r="BT18" s="35">
        <f t="shared" si="9"/>
        <v>1056</v>
      </c>
      <c r="BU18" s="17">
        <f t="shared" si="10"/>
        <v>546.49921440716435</v>
      </c>
      <c r="BV18" s="34">
        <f t="shared" si="11"/>
        <v>226.8</v>
      </c>
      <c r="BW18" s="29">
        <v>1.22</v>
      </c>
      <c r="BX18" s="17">
        <f t="shared" si="12"/>
        <v>276.69600000000003</v>
      </c>
      <c r="BY18" s="17">
        <f t="shared" si="13"/>
        <v>307</v>
      </c>
      <c r="BZ18">
        <f t="shared" si="14"/>
        <v>138900</v>
      </c>
      <c r="CA18" s="1">
        <f t="shared" si="15"/>
        <v>450</v>
      </c>
    </row>
    <row r="19" spans="12:79" x14ac:dyDescent="0.25">
      <c r="L19" s="3"/>
      <c r="M19" s="3"/>
      <c r="N19" s="3"/>
      <c r="O19" s="3"/>
      <c r="P19" s="3"/>
      <c r="T19" s="23"/>
      <c r="U19" s="23"/>
      <c r="V19" s="23"/>
      <c r="AE19" s="14" t="s">
        <v>66</v>
      </c>
      <c r="AF19" s="14" t="s">
        <v>66</v>
      </c>
      <c r="AG19" s="15">
        <v>4</v>
      </c>
      <c r="AH19" s="16">
        <v>20300</v>
      </c>
      <c r="AI19" s="16">
        <f t="shared" si="1"/>
        <v>15000</v>
      </c>
      <c r="AJ19" s="16">
        <f t="shared" si="2"/>
        <v>45000</v>
      </c>
      <c r="AK19" s="16">
        <v>1</v>
      </c>
      <c r="AL19" s="16">
        <v>252</v>
      </c>
      <c r="AM19" s="18">
        <v>3.4400000000000001E-4</v>
      </c>
      <c r="AN19" s="16">
        <f t="shared" si="3"/>
        <v>138900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0.25</v>
      </c>
      <c r="AX19" s="15">
        <v>20</v>
      </c>
      <c r="AY19" s="15">
        <v>1.6</v>
      </c>
      <c r="AZ19" s="15">
        <v>14.4</v>
      </c>
      <c r="BA19" s="15" t="s">
        <v>67</v>
      </c>
      <c r="BB19" s="33">
        <v>1</v>
      </c>
      <c r="BC19" s="15">
        <f t="shared" si="4"/>
        <v>450</v>
      </c>
      <c r="BD19" s="15">
        <f t="shared" si="5"/>
        <v>450</v>
      </c>
      <c r="BE19" s="15">
        <v>8.5</v>
      </c>
      <c r="BF19" s="15">
        <v>9.4</v>
      </c>
      <c r="BG19" s="15">
        <v>9</v>
      </c>
      <c r="BH19" s="15">
        <f t="shared" si="6"/>
        <v>307</v>
      </c>
      <c r="BI19" s="15">
        <v>0</v>
      </c>
      <c r="BJ19" s="15">
        <v>0</v>
      </c>
      <c r="BK19" s="15">
        <v>0.6</v>
      </c>
      <c r="BL19" s="15" t="s">
        <v>68</v>
      </c>
      <c r="BM19" s="15">
        <v>0.9</v>
      </c>
      <c r="BN19" s="17">
        <v>0</v>
      </c>
      <c r="BO19" s="17" t="s">
        <v>99</v>
      </c>
      <c r="BP19" s="17" t="s">
        <v>100</v>
      </c>
      <c r="BQ19" s="17">
        <f t="shared" si="7"/>
        <v>72</v>
      </c>
      <c r="BR19" s="17">
        <f t="shared" si="8"/>
        <v>70</v>
      </c>
      <c r="BS19" s="17">
        <f t="shared" si="0"/>
        <v>700</v>
      </c>
      <c r="BT19" s="35">
        <f t="shared" si="9"/>
        <v>1120</v>
      </c>
      <c r="BU19" s="17">
        <f t="shared" si="10"/>
        <v>576.21987779513097</v>
      </c>
      <c r="BV19" s="34">
        <f t="shared" si="11"/>
        <v>226.8</v>
      </c>
      <c r="BW19" s="29">
        <v>1.22</v>
      </c>
      <c r="BX19" s="17">
        <f t="shared" si="12"/>
        <v>276.69600000000003</v>
      </c>
      <c r="BY19" s="17">
        <f t="shared" si="13"/>
        <v>307</v>
      </c>
      <c r="BZ19">
        <f t="shared" si="14"/>
        <v>138900</v>
      </c>
      <c r="CA19" s="1">
        <f t="shared" si="15"/>
        <v>450</v>
      </c>
    </row>
    <row r="20" spans="12:79" x14ac:dyDescent="0.25">
      <c r="L20" s="3"/>
      <c r="M20" s="3"/>
      <c r="N20" s="3"/>
      <c r="O20" s="3"/>
      <c r="P20" s="3"/>
      <c r="T20" s="23"/>
      <c r="U20" s="23"/>
      <c r="V20" s="23"/>
      <c r="AE20" s="14" t="s">
        <v>66</v>
      </c>
      <c r="AF20" s="14" t="s">
        <v>66</v>
      </c>
      <c r="AG20" s="15">
        <v>4</v>
      </c>
      <c r="AH20" s="16">
        <v>20300</v>
      </c>
      <c r="AI20" s="16">
        <f t="shared" si="1"/>
        <v>15000</v>
      </c>
      <c r="AJ20" s="16">
        <f t="shared" si="2"/>
        <v>45000</v>
      </c>
      <c r="AK20" s="16">
        <v>1</v>
      </c>
      <c r="AL20" s="16">
        <v>252</v>
      </c>
      <c r="AM20" s="18">
        <v>3.4400000000000001E-4</v>
      </c>
      <c r="AN20" s="16">
        <f t="shared" si="3"/>
        <v>138900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0.25</v>
      </c>
      <c r="AX20" s="15">
        <v>20</v>
      </c>
      <c r="AY20" s="15">
        <v>1.6</v>
      </c>
      <c r="AZ20" s="15">
        <v>14.4</v>
      </c>
      <c r="BA20" s="15" t="s">
        <v>67</v>
      </c>
      <c r="BB20" s="33">
        <v>1</v>
      </c>
      <c r="BC20" s="15">
        <f t="shared" si="4"/>
        <v>450</v>
      </c>
      <c r="BD20" s="15">
        <f t="shared" si="5"/>
        <v>450</v>
      </c>
      <c r="BE20" s="15">
        <v>8.5</v>
      </c>
      <c r="BF20" s="15">
        <v>9.4</v>
      </c>
      <c r="BG20" s="15">
        <v>9</v>
      </c>
      <c r="BH20" s="15">
        <f t="shared" si="6"/>
        <v>307</v>
      </c>
      <c r="BI20" s="15">
        <v>0</v>
      </c>
      <c r="BJ20" s="15">
        <v>0</v>
      </c>
      <c r="BK20" s="15">
        <v>0.6</v>
      </c>
      <c r="BL20" s="15" t="s">
        <v>68</v>
      </c>
      <c r="BM20" s="15">
        <v>0.9</v>
      </c>
      <c r="BN20" s="17">
        <v>0</v>
      </c>
      <c r="BO20" s="17" t="s">
        <v>99</v>
      </c>
      <c r="BP20" s="17" t="s">
        <v>100</v>
      </c>
      <c r="BQ20" s="17">
        <f t="shared" si="7"/>
        <v>76</v>
      </c>
      <c r="BR20" s="17">
        <f t="shared" si="8"/>
        <v>74</v>
      </c>
      <c r="BS20" s="17">
        <f t="shared" si="0"/>
        <v>740</v>
      </c>
      <c r="BT20" s="35">
        <f t="shared" si="9"/>
        <v>1184</v>
      </c>
      <c r="BU20" s="17">
        <f t="shared" si="10"/>
        <v>605.77109650796069</v>
      </c>
      <c r="BV20" s="34">
        <f t="shared" si="11"/>
        <v>226.8</v>
      </c>
      <c r="BW20" s="29">
        <v>1.22</v>
      </c>
      <c r="BX20" s="17">
        <f t="shared" si="12"/>
        <v>276.69600000000003</v>
      </c>
      <c r="BY20" s="17">
        <f t="shared" si="13"/>
        <v>307</v>
      </c>
      <c r="BZ20">
        <f t="shared" si="14"/>
        <v>138900</v>
      </c>
      <c r="CA20" s="1">
        <f t="shared" si="15"/>
        <v>450</v>
      </c>
    </row>
    <row r="21" spans="12:79" x14ac:dyDescent="0.25">
      <c r="L21" s="3"/>
      <c r="M21" s="3"/>
      <c r="N21" s="3"/>
      <c r="O21" s="3"/>
      <c r="P21" s="3"/>
      <c r="T21" s="23"/>
      <c r="U21" s="23"/>
      <c r="V21" s="23"/>
      <c r="AE21" s="14" t="s">
        <v>66</v>
      </c>
      <c r="AF21" s="14" t="s">
        <v>66</v>
      </c>
      <c r="AG21" s="15">
        <v>4</v>
      </c>
      <c r="AH21" s="16">
        <v>20300</v>
      </c>
      <c r="AI21" s="16">
        <f t="shared" si="1"/>
        <v>15000</v>
      </c>
      <c r="AJ21" s="16">
        <f t="shared" si="2"/>
        <v>45000</v>
      </c>
      <c r="AK21" s="16">
        <v>1</v>
      </c>
      <c r="AL21" s="16">
        <v>252</v>
      </c>
      <c r="AM21" s="18">
        <v>3.4400000000000001E-4</v>
      </c>
      <c r="AN21" s="16">
        <f t="shared" si="3"/>
        <v>138900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0.25</v>
      </c>
      <c r="AX21" s="15">
        <v>20</v>
      </c>
      <c r="AY21" s="15">
        <v>1.6</v>
      </c>
      <c r="AZ21" s="15">
        <v>14.4</v>
      </c>
      <c r="BA21" s="15" t="s">
        <v>67</v>
      </c>
      <c r="BB21" s="33">
        <v>1</v>
      </c>
      <c r="BC21" s="15">
        <f t="shared" si="4"/>
        <v>450</v>
      </c>
      <c r="BD21" s="15">
        <f t="shared" si="5"/>
        <v>450</v>
      </c>
      <c r="BE21" s="15">
        <v>8.5</v>
      </c>
      <c r="BF21" s="15">
        <v>9.4</v>
      </c>
      <c r="BG21" s="15">
        <v>9</v>
      </c>
      <c r="BH21" s="15">
        <f t="shared" si="6"/>
        <v>307</v>
      </c>
      <c r="BI21" s="15">
        <v>0</v>
      </c>
      <c r="BJ21" s="15">
        <v>0</v>
      </c>
      <c r="BK21" s="15">
        <v>0.6</v>
      </c>
      <c r="BL21" s="15" t="s">
        <v>68</v>
      </c>
      <c r="BM21" s="15">
        <v>0.9</v>
      </c>
      <c r="BN21" s="17">
        <v>0</v>
      </c>
      <c r="BO21" s="17" t="s">
        <v>99</v>
      </c>
      <c r="BP21" s="17" t="s">
        <v>100</v>
      </c>
      <c r="BQ21" s="17">
        <f t="shared" si="7"/>
        <v>80</v>
      </c>
      <c r="BR21" s="17">
        <f t="shared" si="8"/>
        <v>78</v>
      </c>
      <c r="BS21" s="17">
        <f t="shared" si="0"/>
        <v>780</v>
      </c>
      <c r="BT21" s="35">
        <f t="shared" si="9"/>
        <v>1248</v>
      </c>
      <c r="BU21" s="17">
        <f t="shared" si="10"/>
        <v>635.16292851113462</v>
      </c>
      <c r="BV21" s="34">
        <f t="shared" si="11"/>
        <v>226.8</v>
      </c>
      <c r="BW21" s="29">
        <v>1.22</v>
      </c>
      <c r="BX21" s="17">
        <f t="shared" si="12"/>
        <v>276.69600000000003</v>
      </c>
      <c r="BY21" s="17">
        <f t="shared" si="13"/>
        <v>307</v>
      </c>
      <c r="BZ21">
        <f t="shared" si="14"/>
        <v>138900</v>
      </c>
      <c r="CA21" s="1">
        <f t="shared" si="15"/>
        <v>450</v>
      </c>
    </row>
    <row r="22" spans="12:79" x14ac:dyDescent="0.25">
      <c r="L22" s="3"/>
      <c r="M22" s="3"/>
      <c r="N22" s="3"/>
      <c r="O22" s="3"/>
      <c r="P22" s="3"/>
      <c r="T22" s="23"/>
      <c r="U22" s="23"/>
      <c r="V22" s="23"/>
      <c r="AE22" s="14" t="s">
        <v>66</v>
      </c>
      <c r="AF22" s="14" t="s">
        <v>66</v>
      </c>
      <c r="AG22" s="15">
        <v>4</v>
      </c>
      <c r="AH22" s="16">
        <v>20300</v>
      </c>
      <c r="AI22" s="16">
        <f t="shared" si="1"/>
        <v>15000</v>
      </c>
      <c r="AJ22" s="16">
        <f t="shared" si="2"/>
        <v>45000</v>
      </c>
      <c r="AK22" s="16">
        <v>1</v>
      </c>
      <c r="AL22" s="16">
        <v>252</v>
      </c>
      <c r="AM22" s="18">
        <v>3.4400000000000001E-4</v>
      </c>
      <c r="AN22" s="16">
        <f t="shared" si="3"/>
        <v>138900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0.25</v>
      </c>
      <c r="AX22" s="15">
        <v>20</v>
      </c>
      <c r="AY22" s="15">
        <v>1.6</v>
      </c>
      <c r="AZ22" s="15">
        <v>14.4</v>
      </c>
      <c r="BA22" s="15" t="s">
        <v>67</v>
      </c>
      <c r="BB22" s="33">
        <v>1</v>
      </c>
      <c r="BC22" s="15">
        <f t="shared" si="4"/>
        <v>450</v>
      </c>
      <c r="BD22" s="15">
        <f t="shared" si="5"/>
        <v>450</v>
      </c>
      <c r="BE22" s="15">
        <v>8.5</v>
      </c>
      <c r="BF22" s="15">
        <v>9.4</v>
      </c>
      <c r="BG22" s="15">
        <v>9</v>
      </c>
      <c r="BH22" s="15">
        <f t="shared" si="6"/>
        <v>307</v>
      </c>
      <c r="BI22" s="15">
        <v>0</v>
      </c>
      <c r="BJ22" s="15">
        <v>0</v>
      </c>
      <c r="BK22" s="15">
        <v>0.6</v>
      </c>
      <c r="BL22" s="15" t="s">
        <v>68</v>
      </c>
      <c r="BM22" s="15">
        <v>0.9</v>
      </c>
      <c r="BN22" s="17">
        <v>0</v>
      </c>
      <c r="BO22" s="17" t="s">
        <v>99</v>
      </c>
      <c r="BP22" s="17" t="s">
        <v>100</v>
      </c>
      <c r="BQ22" s="17">
        <f t="shared" si="7"/>
        <v>84</v>
      </c>
      <c r="BR22" s="17">
        <f t="shared" si="8"/>
        <v>82</v>
      </c>
      <c r="BS22" s="17">
        <f t="shared" si="0"/>
        <v>820</v>
      </c>
      <c r="BT22" s="35">
        <f t="shared" si="9"/>
        <v>1312</v>
      </c>
      <c r="BU22" s="17">
        <f t="shared" si="10"/>
        <v>664.40434990225629</v>
      </c>
      <c r="BV22" s="34">
        <f t="shared" si="11"/>
        <v>226.8</v>
      </c>
      <c r="BW22" s="29">
        <v>1.22</v>
      </c>
      <c r="BX22" s="17">
        <f t="shared" si="12"/>
        <v>276.69600000000003</v>
      </c>
      <c r="BY22" s="17">
        <f t="shared" si="13"/>
        <v>307</v>
      </c>
      <c r="BZ22">
        <f t="shared" si="14"/>
        <v>138900</v>
      </c>
      <c r="CA22" s="1">
        <f t="shared" si="15"/>
        <v>450</v>
      </c>
    </row>
    <row r="23" spans="12:79" x14ac:dyDescent="0.25">
      <c r="L23" s="3"/>
      <c r="M23" s="3"/>
      <c r="N23" s="3"/>
      <c r="O23" s="3"/>
      <c r="P23" s="3"/>
      <c r="T23" s="23"/>
      <c r="U23" s="23"/>
      <c r="V23" s="23"/>
      <c r="AE23" s="14" t="s">
        <v>66</v>
      </c>
      <c r="AF23" s="14" t="s">
        <v>66</v>
      </c>
      <c r="AG23" s="15">
        <v>4</v>
      </c>
      <c r="AH23" s="16">
        <v>20300</v>
      </c>
      <c r="AI23" s="16">
        <f t="shared" si="1"/>
        <v>15000</v>
      </c>
      <c r="AJ23" s="16">
        <f t="shared" si="2"/>
        <v>45000</v>
      </c>
      <c r="AK23" s="16">
        <v>1</v>
      </c>
      <c r="AL23" s="16">
        <v>252</v>
      </c>
      <c r="AM23" s="18">
        <v>3.4400000000000001E-4</v>
      </c>
      <c r="AN23" s="16">
        <f t="shared" si="3"/>
        <v>138900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0.25</v>
      </c>
      <c r="AX23" s="15">
        <v>20</v>
      </c>
      <c r="AY23" s="15">
        <v>1.6</v>
      </c>
      <c r="AZ23" s="15">
        <v>14.4</v>
      </c>
      <c r="BA23" s="15" t="s">
        <v>67</v>
      </c>
      <c r="BB23" s="33">
        <v>1</v>
      </c>
      <c r="BC23" s="15">
        <f t="shared" si="4"/>
        <v>450</v>
      </c>
      <c r="BD23" s="15">
        <f t="shared" si="5"/>
        <v>450</v>
      </c>
      <c r="BE23" s="15">
        <v>8.5</v>
      </c>
      <c r="BF23" s="15">
        <v>9.4</v>
      </c>
      <c r="BG23" s="15">
        <v>9</v>
      </c>
      <c r="BH23" s="15">
        <f t="shared" si="6"/>
        <v>307</v>
      </c>
      <c r="BI23" s="15">
        <v>0</v>
      </c>
      <c r="BJ23" s="15">
        <v>0</v>
      </c>
      <c r="BK23" s="15">
        <v>0.6</v>
      </c>
      <c r="BL23" s="15" t="s">
        <v>68</v>
      </c>
      <c r="BM23" s="15">
        <v>0.9</v>
      </c>
      <c r="BN23" s="17">
        <v>0</v>
      </c>
      <c r="BO23" s="17" t="s">
        <v>99</v>
      </c>
      <c r="BP23" s="17" t="s">
        <v>100</v>
      </c>
      <c r="BQ23" s="17">
        <f t="shared" si="7"/>
        <v>88</v>
      </c>
      <c r="BR23" s="17">
        <f t="shared" si="8"/>
        <v>86</v>
      </c>
      <c r="BS23" s="17">
        <f t="shared" si="0"/>
        <v>860</v>
      </c>
      <c r="BT23" s="35">
        <f t="shared" si="9"/>
        <v>1376</v>
      </c>
      <c r="BU23" s="17">
        <f t="shared" si="10"/>
        <v>693.50341838554584</v>
      </c>
      <c r="BV23" s="34">
        <f t="shared" si="11"/>
        <v>226.8</v>
      </c>
      <c r="BW23" s="29">
        <v>1.22</v>
      </c>
      <c r="BX23" s="17">
        <f t="shared" si="12"/>
        <v>276.69600000000003</v>
      </c>
      <c r="BY23" s="17">
        <f t="shared" si="13"/>
        <v>307</v>
      </c>
      <c r="BZ23">
        <f t="shared" si="14"/>
        <v>138900</v>
      </c>
      <c r="CA23" s="1">
        <f t="shared" si="15"/>
        <v>450</v>
      </c>
    </row>
    <row r="24" spans="12:79" x14ac:dyDescent="0.25">
      <c r="L24" s="3"/>
      <c r="M24" s="3"/>
      <c r="N24" s="3"/>
      <c r="O24" s="3"/>
      <c r="P24" s="3"/>
      <c r="T24" s="23"/>
      <c r="U24" s="23"/>
      <c r="V24" s="23"/>
      <c r="BO24" s="17"/>
    </row>
    <row r="25" spans="12:79" x14ac:dyDescent="0.25">
      <c r="L25" s="3"/>
      <c r="M25" s="3"/>
      <c r="N25" s="3"/>
      <c r="O25" s="3"/>
      <c r="P25" s="3"/>
      <c r="T25" s="23"/>
      <c r="U25" s="23"/>
      <c r="V25" s="23"/>
    </row>
    <row r="26" spans="12:79" x14ac:dyDescent="0.25">
      <c r="T26" s="27"/>
      <c r="U26" s="27"/>
      <c r="V26" s="27"/>
    </row>
    <row r="27" spans="12:79" x14ac:dyDescent="0.25">
      <c r="T27" s="27"/>
      <c r="U27" s="27"/>
      <c r="V27" s="27"/>
    </row>
    <row r="28" spans="12:79" x14ac:dyDescent="0.25">
      <c r="T28" s="27"/>
      <c r="U28" s="27"/>
      <c r="V28" s="27"/>
    </row>
    <row r="29" spans="12:79" x14ac:dyDescent="0.25">
      <c r="R29" s="4"/>
      <c r="S29" s="4"/>
      <c r="T29" s="27"/>
      <c r="U29" s="27"/>
      <c r="V29" s="27"/>
    </row>
    <row r="30" spans="12:79" x14ac:dyDescent="0.25">
      <c r="R30" s="4"/>
      <c r="S30" s="4"/>
      <c r="T30" s="27"/>
      <c r="U30" s="27"/>
      <c r="V30" s="27"/>
    </row>
    <row r="31" spans="12:79" x14ac:dyDescent="0.25">
      <c r="R31" s="4"/>
      <c r="S31" s="4"/>
      <c r="T31" s="27"/>
      <c r="U31" s="27"/>
      <c r="V31" s="27"/>
    </row>
    <row r="32" spans="12:79" x14ac:dyDescent="0.25">
      <c r="R32" s="4"/>
      <c r="S32" s="4"/>
      <c r="T32" s="27"/>
      <c r="U32" s="27"/>
      <c r="V32" s="27"/>
    </row>
    <row r="33" spans="18:22" x14ac:dyDescent="0.25">
      <c r="R33" s="4"/>
      <c r="S33" s="4"/>
      <c r="T33" s="27"/>
      <c r="U33" s="27"/>
      <c r="V33" s="27"/>
    </row>
    <row r="34" spans="18:22" x14ac:dyDescent="0.25">
      <c r="R34" s="4"/>
      <c r="S34" s="4"/>
      <c r="T34" s="27"/>
      <c r="U34" s="27"/>
      <c r="V34" s="27"/>
    </row>
    <row r="35" spans="18:22" x14ac:dyDescent="0.25">
      <c r="R35" s="4"/>
      <c r="S35" s="4"/>
      <c r="T35" s="27"/>
      <c r="U35" s="27"/>
      <c r="V35" s="27"/>
    </row>
    <row r="36" spans="18:22" x14ac:dyDescent="0.25">
      <c r="R36" s="4"/>
      <c r="S36" s="4"/>
      <c r="T36" s="27"/>
      <c r="U36" s="27"/>
      <c r="V36" s="27"/>
    </row>
    <row r="37" spans="18:22" x14ac:dyDescent="0.25">
      <c r="R37" s="4"/>
      <c r="S37" s="4"/>
      <c r="T37" s="27"/>
      <c r="U37" s="27"/>
      <c r="V37" s="27"/>
    </row>
    <row r="38" spans="18:22" x14ac:dyDescent="0.25">
      <c r="R38" s="4"/>
      <c r="S38" s="4"/>
      <c r="T38" s="27"/>
      <c r="U38" s="27"/>
      <c r="V38" s="27"/>
    </row>
    <row r="39" spans="18:22" x14ac:dyDescent="0.25">
      <c r="R39" s="4"/>
      <c r="S39" s="4"/>
      <c r="T39" s="27"/>
      <c r="U39" s="27"/>
      <c r="V39" s="27"/>
    </row>
    <row r="40" spans="18:22" x14ac:dyDescent="0.25">
      <c r="R40" s="4"/>
      <c r="S40" s="4"/>
      <c r="T40" s="20"/>
      <c r="U40" s="20"/>
      <c r="V40" s="20"/>
    </row>
    <row r="41" spans="18:22" x14ac:dyDescent="0.25">
      <c r="R41" s="4"/>
      <c r="S41" s="4"/>
      <c r="T41" s="20"/>
      <c r="U41" s="20"/>
      <c r="V41" s="20"/>
    </row>
    <row r="42" spans="18:22" x14ac:dyDescent="0.25">
      <c r="R42" s="4"/>
      <c r="S42" s="4"/>
      <c r="T42" s="20"/>
      <c r="U42" s="20"/>
      <c r="V42" s="20"/>
    </row>
    <row r="43" spans="18:22" x14ac:dyDescent="0.25">
      <c r="R43" s="4"/>
      <c r="S43" s="4"/>
      <c r="T43" s="20"/>
      <c r="U43" s="20"/>
      <c r="V43" s="20"/>
    </row>
    <row r="44" spans="18:22" x14ac:dyDescent="0.25">
      <c r="R44" s="4"/>
      <c r="S44" s="4"/>
      <c r="T44" s="20"/>
      <c r="U44" s="20"/>
      <c r="V44" s="20"/>
    </row>
    <row r="45" spans="18:22" x14ac:dyDescent="0.25">
      <c r="R45" s="4"/>
      <c r="S45" s="4"/>
      <c r="T45" s="20"/>
      <c r="U45" s="20"/>
      <c r="V45" s="20"/>
    </row>
    <row r="46" spans="18:22" x14ac:dyDescent="0.25">
      <c r="R46" s="4"/>
      <c r="S46" s="4"/>
      <c r="T46" s="20"/>
      <c r="U46" s="20"/>
      <c r="V46" s="20"/>
    </row>
    <row r="47" spans="18:22" x14ac:dyDescent="0.25">
      <c r="R47" s="4"/>
      <c r="S47" s="4"/>
      <c r="T47" s="20"/>
      <c r="U47" s="20"/>
      <c r="V47" s="20"/>
    </row>
    <row r="48" spans="18:22" x14ac:dyDescent="0.25">
      <c r="R48" s="4"/>
      <c r="S48" s="4"/>
      <c r="T48" s="20"/>
      <c r="U48" s="20"/>
      <c r="V48" s="20"/>
    </row>
    <row r="49" spans="18:22" x14ac:dyDescent="0.25">
      <c r="R49" s="4"/>
      <c r="S49" s="4"/>
      <c r="T49" s="20"/>
      <c r="U49" s="20"/>
      <c r="V49" s="20"/>
    </row>
    <row r="50" spans="18:22" x14ac:dyDescent="0.25">
      <c r="R50" s="4"/>
      <c r="S50" s="4"/>
      <c r="T50" s="20"/>
      <c r="U50" s="20"/>
      <c r="V50" s="20"/>
    </row>
    <row r="51" spans="18:22" x14ac:dyDescent="0.25">
      <c r="R51" s="4"/>
      <c r="S51" s="4"/>
      <c r="T51" s="20"/>
      <c r="U51" s="20"/>
      <c r="V51" s="20"/>
    </row>
    <row r="52" spans="18:22" x14ac:dyDescent="0.25">
      <c r="R52" s="4"/>
      <c r="S52" s="4"/>
      <c r="T52" s="20"/>
      <c r="U52" s="20"/>
      <c r="V52" s="20"/>
    </row>
    <row r="53" spans="18:22" x14ac:dyDescent="0.25">
      <c r="R53" s="4"/>
      <c r="S53" s="4"/>
      <c r="T53" s="20"/>
      <c r="U53" s="20"/>
      <c r="V53" s="20"/>
    </row>
    <row r="54" spans="18:22" x14ac:dyDescent="0.25">
      <c r="R54" s="4"/>
      <c r="S54" s="4"/>
      <c r="T54" s="20"/>
      <c r="U54" s="20"/>
      <c r="V54" s="20"/>
    </row>
    <row r="55" spans="18:22" x14ac:dyDescent="0.25">
      <c r="R55" s="4"/>
      <c r="S55" s="4"/>
      <c r="T55" s="20"/>
      <c r="U55" s="20"/>
      <c r="V55" s="20"/>
    </row>
    <row r="56" spans="18:22" x14ac:dyDescent="0.25">
      <c r="R56" s="4"/>
      <c r="S56" s="4"/>
      <c r="T56" s="20"/>
      <c r="U56" s="20"/>
      <c r="V56" s="20"/>
    </row>
    <row r="57" spans="18:22" x14ac:dyDescent="0.25">
      <c r="T57" s="20"/>
      <c r="U57" s="20"/>
      <c r="V57" s="20"/>
    </row>
    <row r="58" spans="18:22" x14ac:dyDescent="0.25">
      <c r="T58" s="20"/>
      <c r="U58" s="20"/>
      <c r="V58" s="20"/>
    </row>
    <row r="59" spans="18:22" x14ac:dyDescent="0.25">
      <c r="T59" s="20"/>
      <c r="U59" s="20"/>
      <c r="V59" s="20"/>
    </row>
    <row r="60" spans="18:22" x14ac:dyDescent="0.25">
      <c r="T60" s="20"/>
      <c r="U60" s="20"/>
      <c r="V60" s="20"/>
    </row>
    <row r="61" spans="18:22" x14ac:dyDescent="0.25">
      <c r="T61" s="20"/>
      <c r="U61" s="20"/>
      <c r="V61" s="20"/>
    </row>
    <row r="62" spans="18:22" x14ac:dyDescent="0.25">
      <c r="T62" s="20"/>
      <c r="U62" s="20"/>
      <c r="V62" s="20"/>
    </row>
    <row r="63" spans="18:22" x14ac:dyDescent="0.25">
      <c r="T63" s="20"/>
      <c r="U63" s="20"/>
      <c r="V63" s="20"/>
    </row>
    <row r="64" spans="18:22" x14ac:dyDescent="0.25">
      <c r="T64" s="20"/>
      <c r="U64" s="20"/>
      <c r="V64" s="20"/>
    </row>
    <row r="65" spans="20:22" x14ac:dyDescent="0.25">
      <c r="T65" s="20"/>
      <c r="U65" s="20"/>
      <c r="V65" s="20"/>
    </row>
    <row r="66" spans="20:22" x14ac:dyDescent="0.25">
      <c r="T66" s="20"/>
      <c r="U66" s="20"/>
      <c r="V66" s="20"/>
    </row>
    <row r="67" spans="20:22" x14ac:dyDescent="0.25">
      <c r="T67" s="20"/>
      <c r="U67" s="20"/>
      <c r="V67" s="20"/>
    </row>
    <row r="68" spans="20:22" x14ac:dyDescent="0.25">
      <c r="T68" s="27"/>
      <c r="U68" s="27"/>
      <c r="V68" s="27"/>
    </row>
    <row r="69" spans="20:22" x14ac:dyDescent="0.25">
      <c r="T69" s="27"/>
      <c r="U69" s="27"/>
      <c r="V69" s="27"/>
    </row>
    <row r="70" spans="20:22" x14ac:dyDescent="0.25">
      <c r="T70" s="27"/>
      <c r="U70" s="27"/>
      <c r="V70" s="27"/>
    </row>
    <row r="71" spans="20:22" x14ac:dyDescent="0.25">
      <c r="T71" s="27"/>
      <c r="U71" s="27"/>
      <c r="V71" s="27"/>
    </row>
    <row r="72" spans="20:22" x14ac:dyDescent="0.25">
      <c r="T72" s="27"/>
      <c r="U72" s="27"/>
      <c r="V72" s="27"/>
    </row>
    <row r="73" spans="20:22" x14ac:dyDescent="0.25">
      <c r="T73" s="27"/>
      <c r="U73" s="27"/>
      <c r="V73" s="27"/>
    </row>
    <row r="74" spans="20:22" x14ac:dyDescent="0.25">
      <c r="T74" s="27"/>
      <c r="U74" s="27"/>
      <c r="V74" s="27"/>
    </row>
    <row r="75" spans="20:22" x14ac:dyDescent="0.25">
      <c r="T75" s="27"/>
      <c r="U75" s="27"/>
      <c r="V75" s="27"/>
    </row>
    <row r="76" spans="20:22" x14ac:dyDescent="0.25">
      <c r="T76" s="27"/>
      <c r="U76" s="27"/>
      <c r="V76" s="27"/>
    </row>
    <row r="77" spans="20:22" x14ac:dyDescent="0.25">
      <c r="T77" s="27"/>
      <c r="U77" s="27"/>
      <c r="V77" s="27"/>
    </row>
    <row r="78" spans="20:22" x14ac:dyDescent="0.25">
      <c r="T78" s="27"/>
      <c r="U78" s="27"/>
      <c r="V78" s="27"/>
    </row>
    <row r="79" spans="20:22" x14ac:dyDescent="0.25">
      <c r="T79" s="27"/>
      <c r="U79" s="27"/>
      <c r="V79" s="27"/>
    </row>
    <row r="80" spans="20:22" x14ac:dyDescent="0.25">
      <c r="T80" s="27"/>
      <c r="U80" s="27"/>
      <c r="V80" s="27"/>
    </row>
    <row r="81" spans="20:22" x14ac:dyDescent="0.25">
      <c r="T81" s="27"/>
      <c r="U81" s="27"/>
      <c r="V81" s="27"/>
    </row>
    <row r="82" spans="20:22" x14ac:dyDescent="0.25">
      <c r="T82" s="27"/>
      <c r="U82" s="27"/>
      <c r="V82" s="27"/>
    </row>
  </sheetData>
  <phoneticPr fontId="16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08B5-768C-4995-985F-0C810D79C0A9}">
  <sheetPr>
    <tabColor rgb="FFFFC000"/>
  </sheetPr>
  <dimension ref="A1:CA82"/>
  <sheetViews>
    <sheetView topLeftCell="M1" zoomScaleNormal="100" workbookViewId="0">
      <selection activeCell="F7" sqref="F7"/>
    </sheetView>
  </sheetViews>
  <sheetFormatPr defaultColWidth="10.28515625" defaultRowHeight="15" x14ac:dyDescent="0.25"/>
  <cols>
    <col min="1" max="2" width="46.5703125" style="1" customWidth="1"/>
    <col min="3" max="3" width="25.85546875" style="1" customWidth="1"/>
    <col min="4" max="4" width="23.85546875" style="1" customWidth="1"/>
    <col min="5" max="8" width="20.140625" style="1" customWidth="1"/>
    <col min="9" max="14" width="22.5703125" style="1" customWidth="1"/>
    <col min="15" max="15" width="10.7109375" style="1" bestFit="1" customWidth="1"/>
    <col min="16" max="16" width="10" style="1" bestFit="1" customWidth="1"/>
    <col min="17" max="17" width="10.5703125" style="26" bestFit="1" customWidth="1"/>
    <col min="18" max="18" width="14.5703125" style="26" bestFit="1" customWidth="1"/>
    <col min="19" max="19" width="12.42578125" style="1" bestFit="1" customWidth="1"/>
    <col min="20" max="20" width="13.85546875" style="1" bestFit="1" customWidth="1"/>
    <col min="21" max="21" width="12" style="1" bestFit="1" customWidth="1"/>
    <col min="22" max="22" width="10" style="1" bestFit="1" customWidth="1"/>
    <col min="23" max="23" width="8.5703125" style="1" bestFit="1" customWidth="1"/>
    <col min="24" max="24" width="11" style="1" bestFit="1" customWidth="1"/>
    <col min="25" max="25" width="17.140625" style="1" bestFit="1" customWidth="1"/>
    <col min="26" max="26" width="10.28515625" style="1"/>
    <col min="27" max="27" width="9" style="1" customWidth="1"/>
    <col min="28" max="28" width="10.28515625" style="1"/>
    <col min="29" max="29" width="13.85546875" style="1" bestFit="1" customWidth="1"/>
    <col min="30" max="30" width="12.7109375" style="1" bestFit="1" customWidth="1"/>
    <col min="31" max="32" width="20.7109375" style="1" customWidth="1"/>
    <col min="33" max="33" width="10.28515625" style="1"/>
    <col min="34" max="34" width="10.7109375" style="1" customWidth="1"/>
    <col min="35" max="38" width="10.28515625" style="1"/>
    <col min="39" max="39" width="11.28515625" style="1" bestFit="1" customWidth="1"/>
    <col min="40" max="40" width="11.28515625" style="1" customWidth="1"/>
    <col min="41" max="41" width="8.28515625" style="1" bestFit="1" customWidth="1"/>
    <col min="42" max="42" width="5.42578125" style="1" customWidth="1"/>
    <col min="43" max="43" width="6.85546875" style="1" customWidth="1"/>
    <col min="44" max="44" width="8.42578125" style="1" customWidth="1"/>
    <col min="45" max="45" width="16.140625" style="1" customWidth="1"/>
    <col min="46" max="46" width="9" style="1" customWidth="1"/>
    <col min="47" max="47" width="7.7109375" style="1" customWidth="1"/>
    <col min="48" max="49" width="6" style="1" customWidth="1"/>
    <col min="50" max="53" width="9.28515625" style="1" customWidth="1"/>
    <col min="54" max="55" width="10.42578125" style="1" customWidth="1"/>
    <col min="56" max="56" width="9.28515625" style="1" customWidth="1"/>
    <col min="57" max="58" width="11.85546875" style="1" customWidth="1"/>
    <col min="59" max="59" width="14.7109375" style="1" customWidth="1"/>
    <col min="60" max="62" width="9.28515625" style="1" customWidth="1"/>
    <col min="63" max="63" width="10.85546875" style="1" customWidth="1"/>
    <col min="64" max="64" width="10.5703125" style="1" customWidth="1"/>
    <col min="65" max="65" width="12.5703125" style="1" customWidth="1"/>
    <col min="66" max="66" width="12.85546875" style="1" customWidth="1"/>
    <col min="67" max="67" width="14.5703125" style="1" customWidth="1"/>
    <col min="68" max="68" width="34.42578125" style="1" customWidth="1"/>
    <col min="69" max="74" width="12.85546875" style="1" customWidth="1"/>
    <col min="75" max="75" width="17.85546875" style="28" bestFit="1" customWidth="1"/>
    <col min="76" max="76" width="17.140625" style="1" bestFit="1" customWidth="1"/>
    <col min="77" max="77" width="30.140625" style="1" bestFit="1" customWidth="1"/>
    <col min="79" max="16384" width="10.28515625" style="1"/>
  </cols>
  <sheetData>
    <row r="1" spans="1:79" ht="12" thickBot="1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0</v>
      </c>
      <c r="F1" s="5" t="s">
        <v>10</v>
      </c>
      <c r="G1" s="5" t="s">
        <v>11</v>
      </c>
      <c r="H1" s="5" t="s">
        <v>12</v>
      </c>
      <c r="I1" s="6" t="s">
        <v>13</v>
      </c>
      <c r="J1" s="5" t="s">
        <v>14</v>
      </c>
      <c r="K1" s="5" t="s">
        <v>74</v>
      </c>
      <c r="L1" s="5" t="s">
        <v>15</v>
      </c>
      <c r="M1" s="5" t="s">
        <v>16</v>
      </c>
      <c r="N1" s="5" t="s">
        <v>69</v>
      </c>
      <c r="O1" s="5" t="s">
        <v>17</v>
      </c>
      <c r="P1" s="7" t="s">
        <v>18</v>
      </c>
      <c r="Q1" s="21" t="s">
        <v>19</v>
      </c>
      <c r="R1" s="21" t="s">
        <v>20</v>
      </c>
      <c r="S1" s="5" t="s">
        <v>21</v>
      </c>
      <c r="T1" s="5" t="s">
        <v>22</v>
      </c>
      <c r="U1" s="6" t="s">
        <v>23</v>
      </c>
      <c r="V1" s="8" t="s">
        <v>24</v>
      </c>
      <c r="W1" s="7" t="s">
        <v>25</v>
      </c>
      <c r="X1" s="5" t="s">
        <v>26</v>
      </c>
      <c r="Y1" s="6" t="s">
        <v>27</v>
      </c>
      <c r="Z1" s="7" t="s">
        <v>28</v>
      </c>
      <c r="AA1" s="6" t="s">
        <v>29</v>
      </c>
      <c r="AB1" s="5" t="s">
        <v>70</v>
      </c>
      <c r="AC1" s="5" t="s">
        <v>30</v>
      </c>
      <c r="AD1" s="5" t="s">
        <v>31</v>
      </c>
      <c r="AE1" s="5" t="s">
        <v>54</v>
      </c>
      <c r="AF1" s="5" t="s">
        <v>71</v>
      </c>
      <c r="AG1" s="7" t="s">
        <v>32</v>
      </c>
      <c r="AH1" s="5" t="s">
        <v>33</v>
      </c>
      <c r="AI1" s="5" t="s">
        <v>34</v>
      </c>
      <c r="AJ1" s="5" t="s">
        <v>35</v>
      </c>
      <c r="AK1" s="5" t="s">
        <v>2</v>
      </c>
      <c r="AL1" s="5" t="s">
        <v>37</v>
      </c>
      <c r="AM1" s="5" t="s">
        <v>38</v>
      </c>
      <c r="AN1" s="5" t="s">
        <v>5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36</v>
      </c>
      <c r="AX1" s="9" t="s">
        <v>43</v>
      </c>
      <c r="AY1" s="9" t="s">
        <v>4</v>
      </c>
      <c r="AZ1" s="9" t="s">
        <v>73</v>
      </c>
      <c r="BA1" s="9" t="s">
        <v>44</v>
      </c>
      <c r="BB1" s="9" t="s">
        <v>45</v>
      </c>
      <c r="BC1" s="9" t="s">
        <v>72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53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5" t="s">
        <v>3</v>
      </c>
      <c r="BO1" s="5" t="s">
        <v>64</v>
      </c>
      <c r="BP1" s="5" t="s">
        <v>78</v>
      </c>
      <c r="BQ1" s="5" t="s">
        <v>75</v>
      </c>
      <c r="BR1" s="5" t="s">
        <v>76</v>
      </c>
      <c r="BS1" s="5" t="s">
        <v>77</v>
      </c>
      <c r="BT1" s="5" t="s">
        <v>105</v>
      </c>
      <c r="BU1" s="5" t="s">
        <v>65</v>
      </c>
      <c r="BV1" s="5" t="s">
        <v>81</v>
      </c>
      <c r="BW1" s="5" t="s">
        <v>80</v>
      </c>
      <c r="BX1" s="5" t="s">
        <v>98</v>
      </c>
      <c r="BY1" s="5" t="s">
        <v>82</v>
      </c>
      <c r="BZ1" s="32" t="s">
        <v>83</v>
      </c>
      <c r="CA1" s="32" t="s">
        <v>84</v>
      </c>
    </row>
    <row r="2" spans="1:79" x14ac:dyDescent="0.25">
      <c r="A2" s="11" t="str" cm="1">
        <f t="array" aca="1" ref="A2" ca="1">MID(CELL("filename",A1),FIND("]",CELL("filename",A1))+1,255)&amp;"_"&amp;T2&amp;"m_1"</f>
        <v>CC2_44m_1</v>
      </c>
      <c r="B2" s="11" t="str" cm="1">
        <f t="array" aca="1" ref="B2" ca="1">MID(CELL("filename",A1),FIND("]",CELL("filename",A1))+1,255)&amp;"_"&amp;T2&amp;"m_1"</f>
        <v>CC2_44m_1</v>
      </c>
      <c r="C2" s="11" t="s">
        <v>50</v>
      </c>
      <c r="D2" s="12" t="s">
        <v>51</v>
      </c>
      <c r="E2" s="11" t="s">
        <v>52</v>
      </c>
      <c r="F2" s="12">
        <v>0</v>
      </c>
      <c r="G2" s="12">
        <v>1</v>
      </c>
      <c r="H2" s="12">
        <v>0</v>
      </c>
      <c r="I2" s="12">
        <v>0</v>
      </c>
      <c r="J2" s="12">
        <v>0</v>
      </c>
      <c r="K2" s="12">
        <v>0.5</v>
      </c>
      <c r="L2" s="12">
        <v>1</v>
      </c>
      <c r="M2" s="12">
        <v>1</v>
      </c>
      <c r="N2" s="12">
        <v>0</v>
      </c>
      <c r="O2" s="12">
        <v>0</v>
      </c>
      <c r="P2" s="12">
        <v>9.5</v>
      </c>
      <c r="Q2" s="19">
        <v>0.09</v>
      </c>
      <c r="R2" s="12">
        <v>44</v>
      </c>
      <c r="S2" s="13">
        <f>T2+32</f>
        <v>76</v>
      </c>
      <c r="T2" s="13">
        <v>44</v>
      </c>
      <c r="U2" s="13">
        <v>1</v>
      </c>
      <c r="V2" s="13">
        <v>33.4</v>
      </c>
      <c r="W2" s="13">
        <v>-100</v>
      </c>
      <c r="X2" s="13">
        <v>0</v>
      </c>
      <c r="Y2" s="13">
        <v>0</v>
      </c>
      <c r="Z2" s="13">
        <f>0.005*0.1*3</f>
        <v>1.5E-3</v>
      </c>
      <c r="AA2" s="13">
        <f>0.11*0.4*2.5</f>
        <v>0.11000000000000001</v>
      </c>
      <c r="AB2" s="13">
        <v>0</v>
      </c>
      <c r="AC2" s="13">
        <v>0</v>
      </c>
      <c r="AD2" s="13">
        <v>0</v>
      </c>
      <c r="AE2" s="14" t="s">
        <v>66</v>
      </c>
      <c r="AF2" s="14" t="s">
        <v>66</v>
      </c>
      <c r="AG2" s="15">
        <v>4</v>
      </c>
      <c r="AH2" s="16">
        <v>29200</v>
      </c>
      <c r="AI2" s="16">
        <f>ROUND(0.74*AH2,-2)</f>
        <v>21600</v>
      </c>
      <c r="AJ2" s="16">
        <f>ROUND(3*AI2,-2)</f>
        <v>64800</v>
      </c>
      <c r="AK2" s="16">
        <v>1</v>
      </c>
      <c r="AL2" s="16">
        <v>372</v>
      </c>
      <c r="AM2" s="18">
        <v>2.8600000000000001E-4</v>
      </c>
      <c r="AN2" s="16">
        <f>ROUND(537*AL2,-2)</f>
        <v>199800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0.25</v>
      </c>
      <c r="AX2" s="15">
        <v>20</v>
      </c>
      <c r="AY2" s="15">
        <v>1.3</v>
      </c>
      <c r="AZ2" s="15">
        <v>10.7</v>
      </c>
      <c r="BA2" s="15" t="s">
        <v>67</v>
      </c>
      <c r="BB2" s="33">
        <v>1</v>
      </c>
      <c r="BC2" s="15">
        <f>MIN(2000,CA2)</f>
        <v>370</v>
      </c>
      <c r="BD2" s="15">
        <f>MIN(2000,CA2)</f>
        <v>370</v>
      </c>
      <c r="BE2" s="15">
        <v>20.8</v>
      </c>
      <c r="BF2" s="15">
        <v>23</v>
      </c>
      <c r="BG2" s="15">
        <v>21.9</v>
      </c>
      <c r="BH2" s="15">
        <f>BY2</f>
        <v>543</v>
      </c>
      <c r="BI2" s="15">
        <v>0</v>
      </c>
      <c r="BJ2" s="15">
        <v>0</v>
      </c>
      <c r="BK2" s="15">
        <v>0.6</v>
      </c>
      <c r="BL2" s="15" t="s">
        <v>68</v>
      </c>
      <c r="BM2" s="15">
        <v>0.9</v>
      </c>
      <c r="BN2" s="17">
        <v>0</v>
      </c>
      <c r="BO2" s="17" t="s">
        <v>101</v>
      </c>
      <c r="BP2" s="17" t="s">
        <v>103</v>
      </c>
      <c r="BQ2" s="30">
        <f>AG2</f>
        <v>4</v>
      </c>
      <c r="BR2" s="30">
        <f>BQ2/2</f>
        <v>2</v>
      </c>
      <c r="BS2" s="31">
        <f t="shared" ref="BS2:BS23" si="0">BR2*(AX2-10)</f>
        <v>20</v>
      </c>
      <c r="BT2" s="31">
        <f>BS2*AY2</f>
        <v>26</v>
      </c>
      <c r="BU2" s="17">
        <f>100*(BS2/100)^0.9</f>
        <v>23.492378861760379</v>
      </c>
      <c r="BV2" s="34">
        <f>AL2*BM2</f>
        <v>334.8</v>
      </c>
      <c r="BW2" s="29">
        <v>1.46</v>
      </c>
      <c r="BX2" s="17">
        <f>BW2*BV2</f>
        <v>488.80799999999999</v>
      </c>
      <c r="BY2" s="17">
        <f>ROUND(BX2/BM2,0)</f>
        <v>543</v>
      </c>
      <c r="BZ2">
        <f>AN2</f>
        <v>199800</v>
      </c>
      <c r="CA2" s="1">
        <f>ROUND(BZ2/BY2,-1)</f>
        <v>370</v>
      </c>
    </row>
    <row r="3" spans="1:79" x14ac:dyDescent="0.25">
      <c r="A3" s="11" t="str" cm="1">
        <f t="array" aca="1" ref="A3" ca="1">MID(CELL("filename",A2),FIND("]",CELL("filename",A2))+1,255)&amp;"_"&amp;T3&amp;"m_1"</f>
        <v>CC2_36m_1</v>
      </c>
      <c r="B3" s="11" t="str" cm="1">
        <f t="array" aca="1" ref="B3" ca="1">MID(CELL("filename",A2),FIND("]",CELL("filename",A2))+1,255)&amp;"_"&amp;T3&amp;"m_1"</f>
        <v>CC2_36m_1</v>
      </c>
      <c r="Q3" s="22"/>
      <c r="R3" s="12">
        <v>36</v>
      </c>
      <c r="S3" s="13">
        <f>T3+32</f>
        <v>68</v>
      </c>
      <c r="T3" s="13">
        <v>36</v>
      </c>
      <c r="AE3" s="14" t="s">
        <v>66</v>
      </c>
      <c r="AF3" s="14" t="s">
        <v>66</v>
      </c>
      <c r="AG3" s="15">
        <v>4</v>
      </c>
      <c r="AH3" s="16">
        <v>29200</v>
      </c>
      <c r="AI3" s="16">
        <f t="shared" ref="AI3:AI23" si="1">ROUND(0.74*AH3,-2)</f>
        <v>21600</v>
      </c>
      <c r="AJ3" s="16">
        <f t="shared" ref="AJ3:AJ23" si="2">ROUND(3*AI3,-2)</f>
        <v>64800</v>
      </c>
      <c r="AK3" s="16">
        <v>1</v>
      </c>
      <c r="AL3" s="16">
        <v>372</v>
      </c>
      <c r="AM3" s="18">
        <v>2.8600000000000001E-4</v>
      </c>
      <c r="AN3" s="16">
        <f t="shared" ref="AN3:AN23" si="3">ROUND(537*AL3,-2)</f>
        <v>199800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0.25</v>
      </c>
      <c r="AX3" s="15">
        <v>20</v>
      </c>
      <c r="AY3" s="15">
        <v>1.3</v>
      </c>
      <c r="AZ3" s="15">
        <v>10.7</v>
      </c>
      <c r="BA3" s="15" t="s">
        <v>67</v>
      </c>
      <c r="BB3" s="33">
        <v>1</v>
      </c>
      <c r="BC3" s="15">
        <f t="shared" ref="BC3:BC23" si="4">MIN(2000,CA3)</f>
        <v>370</v>
      </c>
      <c r="BD3" s="15">
        <f t="shared" ref="BD3:BD23" si="5">MIN(2000,CA3)</f>
        <v>370</v>
      </c>
      <c r="BE3" s="15">
        <v>20.8</v>
      </c>
      <c r="BF3" s="15">
        <v>23</v>
      </c>
      <c r="BG3" s="15">
        <v>21.9</v>
      </c>
      <c r="BH3" s="15">
        <f t="shared" ref="BH3:BH23" si="6">BY3</f>
        <v>543</v>
      </c>
      <c r="BI3" s="15">
        <v>0</v>
      </c>
      <c r="BJ3" s="15">
        <v>0</v>
      </c>
      <c r="BK3" s="15">
        <v>0.6</v>
      </c>
      <c r="BL3" s="15" t="s">
        <v>68</v>
      </c>
      <c r="BM3" s="15">
        <v>0.9</v>
      </c>
      <c r="BN3" s="17">
        <v>0</v>
      </c>
      <c r="BO3" s="17" t="s">
        <v>101</v>
      </c>
      <c r="BP3" s="17" t="s">
        <v>103</v>
      </c>
      <c r="BQ3" s="17">
        <f t="shared" ref="BQ3:BQ23" si="7">BQ2+AG3</f>
        <v>8</v>
      </c>
      <c r="BR3" s="17">
        <f t="shared" ref="BR3:BR23" si="8">BQ2+AG3/2</f>
        <v>6</v>
      </c>
      <c r="BS3" s="17">
        <f t="shared" si="0"/>
        <v>60</v>
      </c>
      <c r="BT3" s="35">
        <f t="shared" ref="BT3:BT23" si="9">BS3*AY3</f>
        <v>78</v>
      </c>
      <c r="BU3" s="17">
        <f t="shared" ref="BU3:BU23" si="10">100*(BS3/100)^0.9</f>
        <v>63.144586748935524</v>
      </c>
      <c r="BV3" s="34">
        <f t="shared" ref="BV3:BV23" si="11">AL3*BM3</f>
        <v>334.8</v>
      </c>
      <c r="BW3" s="29">
        <v>1.46</v>
      </c>
      <c r="BX3" s="17">
        <f t="shared" ref="BX3:BX23" si="12">BW3*BV3</f>
        <v>488.80799999999999</v>
      </c>
      <c r="BY3" s="17">
        <f t="shared" ref="BY3:BY23" si="13">ROUND(BX3/BM3,0)</f>
        <v>543</v>
      </c>
      <c r="BZ3">
        <f t="shared" ref="BZ3:BZ23" si="14">AN3</f>
        <v>199800</v>
      </c>
      <c r="CA3" s="1">
        <f t="shared" ref="CA3:CA23" si="15">ROUND(BZ3/BY3,-1)</f>
        <v>370</v>
      </c>
    </row>
    <row r="4" spans="1:79" x14ac:dyDescent="0.25">
      <c r="Q4" s="22"/>
      <c r="R4" s="22"/>
      <c r="T4" s="2"/>
      <c r="AE4" s="14" t="s">
        <v>66</v>
      </c>
      <c r="AF4" s="14" t="s">
        <v>66</v>
      </c>
      <c r="AG4" s="15">
        <v>4</v>
      </c>
      <c r="AH4" s="16">
        <v>29200</v>
      </c>
      <c r="AI4" s="16">
        <f t="shared" si="1"/>
        <v>21600</v>
      </c>
      <c r="AJ4" s="16">
        <f t="shared" si="2"/>
        <v>64800</v>
      </c>
      <c r="AK4" s="16">
        <v>1</v>
      </c>
      <c r="AL4" s="16">
        <v>372</v>
      </c>
      <c r="AM4" s="18">
        <v>2.8600000000000001E-4</v>
      </c>
      <c r="AN4" s="16">
        <f t="shared" si="3"/>
        <v>199800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0.25</v>
      </c>
      <c r="AX4" s="15">
        <v>20</v>
      </c>
      <c r="AY4" s="15">
        <v>1.3</v>
      </c>
      <c r="AZ4" s="15">
        <v>10.7</v>
      </c>
      <c r="BA4" s="15" t="s">
        <v>67</v>
      </c>
      <c r="BB4" s="33">
        <v>1</v>
      </c>
      <c r="BC4" s="15">
        <f t="shared" si="4"/>
        <v>370</v>
      </c>
      <c r="BD4" s="15">
        <f t="shared" si="5"/>
        <v>370</v>
      </c>
      <c r="BE4" s="15">
        <v>20.8</v>
      </c>
      <c r="BF4" s="15">
        <v>23</v>
      </c>
      <c r="BG4" s="15">
        <v>21.9</v>
      </c>
      <c r="BH4" s="15">
        <f t="shared" si="6"/>
        <v>543</v>
      </c>
      <c r="BI4" s="15">
        <v>0</v>
      </c>
      <c r="BJ4" s="15">
        <v>0</v>
      </c>
      <c r="BK4" s="15">
        <v>0.6</v>
      </c>
      <c r="BL4" s="15" t="s">
        <v>68</v>
      </c>
      <c r="BM4" s="15">
        <v>0.9</v>
      </c>
      <c r="BN4" s="17">
        <v>0</v>
      </c>
      <c r="BO4" s="17" t="s">
        <v>101</v>
      </c>
      <c r="BP4" s="17" t="s">
        <v>103</v>
      </c>
      <c r="BQ4" s="17">
        <f t="shared" si="7"/>
        <v>12</v>
      </c>
      <c r="BR4" s="17">
        <f t="shared" si="8"/>
        <v>10</v>
      </c>
      <c r="BS4" s="17">
        <f t="shared" si="0"/>
        <v>100</v>
      </c>
      <c r="BT4" s="35">
        <f t="shared" si="9"/>
        <v>130</v>
      </c>
      <c r="BU4" s="17">
        <f t="shared" si="10"/>
        <v>100</v>
      </c>
      <c r="BV4" s="34">
        <f t="shared" si="11"/>
        <v>334.8</v>
      </c>
      <c r="BW4" s="29">
        <v>1.46</v>
      </c>
      <c r="BX4" s="17">
        <f t="shared" si="12"/>
        <v>488.80799999999999</v>
      </c>
      <c r="BY4" s="17">
        <f t="shared" si="13"/>
        <v>543</v>
      </c>
      <c r="BZ4">
        <f t="shared" si="14"/>
        <v>199800</v>
      </c>
      <c r="CA4" s="1">
        <f t="shared" si="15"/>
        <v>370</v>
      </c>
    </row>
    <row r="5" spans="1:79" x14ac:dyDescent="0.25">
      <c r="Q5" s="22"/>
      <c r="R5" s="22"/>
      <c r="T5" s="2"/>
      <c r="AE5" s="14" t="s">
        <v>66</v>
      </c>
      <c r="AF5" s="14" t="s">
        <v>66</v>
      </c>
      <c r="AG5" s="15">
        <v>4</v>
      </c>
      <c r="AH5" s="16">
        <v>29200</v>
      </c>
      <c r="AI5" s="16">
        <f t="shared" si="1"/>
        <v>21600</v>
      </c>
      <c r="AJ5" s="16">
        <f t="shared" si="2"/>
        <v>64800</v>
      </c>
      <c r="AK5" s="16">
        <v>1</v>
      </c>
      <c r="AL5" s="16">
        <v>372</v>
      </c>
      <c r="AM5" s="18">
        <v>2.8600000000000001E-4</v>
      </c>
      <c r="AN5" s="16">
        <f t="shared" si="3"/>
        <v>199800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0.25</v>
      </c>
      <c r="AX5" s="15">
        <v>20</v>
      </c>
      <c r="AY5" s="15">
        <v>1.3</v>
      </c>
      <c r="AZ5" s="15">
        <v>10.7</v>
      </c>
      <c r="BA5" s="15" t="s">
        <v>67</v>
      </c>
      <c r="BB5" s="33">
        <v>1</v>
      </c>
      <c r="BC5" s="15">
        <f t="shared" si="4"/>
        <v>370</v>
      </c>
      <c r="BD5" s="15">
        <f t="shared" si="5"/>
        <v>370</v>
      </c>
      <c r="BE5" s="15">
        <v>20.8</v>
      </c>
      <c r="BF5" s="15">
        <v>23</v>
      </c>
      <c r="BG5" s="15">
        <v>21.9</v>
      </c>
      <c r="BH5" s="15">
        <f t="shared" si="6"/>
        <v>543</v>
      </c>
      <c r="BI5" s="15">
        <v>0</v>
      </c>
      <c r="BJ5" s="15">
        <v>0</v>
      </c>
      <c r="BK5" s="15">
        <v>0.6</v>
      </c>
      <c r="BL5" s="15" t="s">
        <v>68</v>
      </c>
      <c r="BM5" s="15">
        <v>0.9</v>
      </c>
      <c r="BN5" s="17">
        <v>0</v>
      </c>
      <c r="BO5" s="17" t="s">
        <v>101</v>
      </c>
      <c r="BP5" s="17" t="s">
        <v>103</v>
      </c>
      <c r="BQ5" s="17">
        <f t="shared" si="7"/>
        <v>16</v>
      </c>
      <c r="BR5" s="17">
        <f t="shared" si="8"/>
        <v>14</v>
      </c>
      <c r="BS5" s="17">
        <f t="shared" si="0"/>
        <v>140</v>
      </c>
      <c r="BT5" s="35">
        <f t="shared" si="9"/>
        <v>182</v>
      </c>
      <c r="BU5" s="17">
        <f t="shared" si="10"/>
        <v>135.36775676840483</v>
      </c>
      <c r="BV5" s="34">
        <f t="shared" si="11"/>
        <v>334.8</v>
      </c>
      <c r="BW5" s="29">
        <v>1.46</v>
      </c>
      <c r="BX5" s="17">
        <f t="shared" si="12"/>
        <v>488.80799999999999</v>
      </c>
      <c r="BY5" s="17">
        <f t="shared" si="13"/>
        <v>543</v>
      </c>
      <c r="BZ5">
        <f t="shared" si="14"/>
        <v>199800</v>
      </c>
      <c r="CA5" s="1">
        <f t="shared" si="15"/>
        <v>370</v>
      </c>
    </row>
    <row r="6" spans="1:79" x14ac:dyDescent="0.25">
      <c r="L6" s="3"/>
      <c r="M6" s="3"/>
      <c r="N6" s="3"/>
      <c r="O6" s="3"/>
      <c r="P6" s="3"/>
      <c r="Q6" s="22"/>
      <c r="R6" s="22"/>
      <c r="S6" s="2"/>
      <c r="T6" s="2"/>
      <c r="W6" s="2"/>
      <c r="AE6" s="14" t="s">
        <v>66</v>
      </c>
      <c r="AF6" s="14" t="s">
        <v>66</v>
      </c>
      <c r="AG6" s="15">
        <v>4</v>
      </c>
      <c r="AH6" s="16">
        <v>29200</v>
      </c>
      <c r="AI6" s="16">
        <f t="shared" si="1"/>
        <v>21600</v>
      </c>
      <c r="AJ6" s="16">
        <f t="shared" si="2"/>
        <v>64800</v>
      </c>
      <c r="AK6" s="16">
        <v>1</v>
      </c>
      <c r="AL6" s="16">
        <v>372</v>
      </c>
      <c r="AM6" s="18">
        <v>2.8600000000000001E-4</v>
      </c>
      <c r="AN6" s="16">
        <f t="shared" si="3"/>
        <v>199800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0.25</v>
      </c>
      <c r="AX6" s="15">
        <v>20</v>
      </c>
      <c r="AY6" s="15">
        <v>1.3</v>
      </c>
      <c r="AZ6" s="15">
        <v>10.7</v>
      </c>
      <c r="BA6" s="15" t="s">
        <v>67</v>
      </c>
      <c r="BB6" s="33">
        <v>1</v>
      </c>
      <c r="BC6" s="15">
        <f t="shared" si="4"/>
        <v>370</v>
      </c>
      <c r="BD6" s="15">
        <f t="shared" si="5"/>
        <v>370</v>
      </c>
      <c r="BE6" s="15">
        <v>20.8</v>
      </c>
      <c r="BF6" s="15">
        <v>23</v>
      </c>
      <c r="BG6" s="15">
        <v>21.9</v>
      </c>
      <c r="BH6" s="15">
        <f t="shared" si="6"/>
        <v>543</v>
      </c>
      <c r="BI6" s="15">
        <v>0</v>
      </c>
      <c r="BJ6" s="15">
        <v>0</v>
      </c>
      <c r="BK6" s="15">
        <v>0.6</v>
      </c>
      <c r="BL6" s="15" t="s">
        <v>68</v>
      </c>
      <c r="BM6" s="15">
        <v>0.9</v>
      </c>
      <c r="BN6" s="17">
        <v>0</v>
      </c>
      <c r="BO6" s="17" t="s">
        <v>101</v>
      </c>
      <c r="BP6" s="17" t="s">
        <v>103</v>
      </c>
      <c r="BQ6" s="17">
        <f t="shared" si="7"/>
        <v>20</v>
      </c>
      <c r="BR6" s="17">
        <f t="shared" si="8"/>
        <v>18</v>
      </c>
      <c r="BS6" s="17">
        <f t="shared" si="0"/>
        <v>180</v>
      </c>
      <c r="BT6" s="35">
        <f t="shared" si="9"/>
        <v>234</v>
      </c>
      <c r="BU6" s="17">
        <f t="shared" si="10"/>
        <v>169.72478007257303</v>
      </c>
      <c r="BV6" s="34">
        <f t="shared" si="11"/>
        <v>334.8</v>
      </c>
      <c r="BW6" s="29">
        <v>1.46</v>
      </c>
      <c r="BX6" s="17">
        <f t="shared" si="12"/>
        <v>488.80799999999999</v>
      </c>
      <c r="BY6" s="17">
        <f t="shared" si="13"/>
        <v>543</v>
      </c>
      <c r="BZ6">
        <f t="shared" si="14"/>
        <v>199800</v>
      </c>
      <c r="CA6" s="1">
        <f t="shared" si="15"/>
        <v>370</v>
      </c>
    </row>
    <row r="7" spans="1:79" x14ac:dyDescent="0.25">
      <c r="L7" s="3"/>
      <c r="M7" s="3"/>
      <c r="N7" s="3"/>
      <c r="O7" s="3"/>
      <c r="P7" s="3"/>
      <c r="Q7" s="22"/>
      <c r="R7" s="22"/>
      <c r="S7" s="2"/>
      <c r="T7" s="2"/>
      <c r="W7" s="2"/>
      <c r="AE7" s="14" t="s">
        <v>66</v>
      </c>
      <c r="AF7" s="14" t="s">
        <v>66</v>
      </c>
      <c r="AG7" s="15">
        <v>4</v>
      </c>
      <c r="AH7" s="16">
        <v>29200</v>
      </c>
      <c r="AI7" s="16">
        <f t="shared" si="1"/>
        <v>21600</v>
      </c>
      <c r="AJ7" s="16">
        <f t="shared" si="2"/>
        <v>64800</v>
      </c>
      <c r="AK7" s="16">
        <v>1</v>
      </c>
      <c r="AL7" s="16">
        <v>372</v>
      </c>
      <c r="AM7" s="18">
        <v>2.8600000000000001E-4</v>
      </c>
      <c r="AN7" s="16">
        <f t="shared" si="3"/>
        <v>199800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0.25</v>
      </c>
      <c r="AX7" s="15">
        <v>20</v>
      </c>
      <c r="AY7" s="15">
        <v>1.3</v>
      </c>
      <c r="AZ7" s="15">
        <v>10.7</v>
      </c>
      <c r="BA7" s="15" t="s">
        <v>67</v>
      </c>
      <c r="BB7" s="33">
        <v>1</v>
      </c>
      <c r="BC7" s="15">
        <f t="shared" si="4"/>
        <v>370</v>
      </c>
      <c r="BD7" s="15">
        <f t="shared" si="5"/>
        <v>370</v>
      </c>
      <c r="BE7" s="15">
        <v>20.8</v>
      </c>
      <c r="BF7" s="15">
        <v>23</v>
      </c>
      <c r="BG7" s="15">
        <v>21.9</v>
      </c>
      <c r="BH7" s="15">
        <f t="shared" si="6"/>
        <v>543</v>
      </c>
      <c r="BI7" s="15">
        <v>0</v>
      </c>
      <c r="BJ7" s="15">
        <v>0</v>
      </c>
      <c r="BK7" s="15">
        <v>0.6</v>
      </c>
      <c r="BL7" s="15" t="s">
        <v>68</v>
      </c>
      <c r="BM7" s="15">
        <v>0.9</v>
      </c>
      <c r="BN7" s="17">
        <v>0</v>
      </c>
      <c r="BO7" s="17" t="s">
        <v>101</v>
      </c>
      <c r="BP7" s="17" t="s">
        <v>103</v>
      </c>
      <c r="BQ7" s="17">
        <f t="shared" si="7"/>
        <v>24</v>
      </c>
      <c r="BR7" s="17">
        <f t="shared" si="8"/>
        <v>22</v>
      </c>
      <c r="BS7" s="17">
        <f t="shared" si="0"/>
        <v>220</v>
      </c>
      <c r="BT7" s="35">
        <f t="shared" si="9"/>
        <v>286</v>
      </c>
      <c r="BU7" s="17">
        <f t="shared" si="10"/>
        <v>203.32014593038656</v>
      </c>
      <c r="BV7" s="34">
        <f t="shared" si="11"/>
        <v>334.8</v>
      </c>
      <c r="BW7" s="29">
        <v>1.46</v>
      </c>
      <c r="BX7" s="17">
        <f t="shared" si="12"/>
        <v>488.80799999999999</v>
      </c>
      <c r="BY7" s="17">
        <f t="shared" si="13"/>
        <v>543</v>
      </c>
      <c r="BZ7">
        <f t="shared" si="14"/>
        <v>199800</v>
      </c>
      <c r="CA7" s="1">
        <f t="shared" si="15"/>
        <v>370</v>
      </c>
    </row>
    <row r="8" spans="1:79" x14ac:dyDescent="0.25">
      <c r="L8" s="3"/>
      <c r="M8" s="3"/>
      <c r="N8" s="3"/>
      <c r="O8" s="3"/>
      <c r="P8" s="3"/>
      <c r="Q8" s="22"/>
      <c r="R8" s="22"/>
      <c r="S8" s="2"/>
      <c r="T8" s="2"/>
      <c r="W8" s="2"/>
      <c r="AE8" s="14" t="s">
        <v>66</v>
      </c>
      <c r="AF8" s="14" t="s">
        <v>66</v>
      </c>
      <c r="AG8" s="15">
        <v>4</v>
      </c>
      <c r="AH8" s="16">
        <v>29200</v>
      </c>
      <c r="AI8" s="16">
        <f t="shared" si="1"/>
        <v>21600</v>
      </c>
      <c r="AJ8" s="16">
        <f t="shared" si="2"/>
        <v>64800</v>
      </c>
      <c r="AK8" s="16">
        <v>1</v>
      </c>
      <c r="AL8" s="16">
        <v>372</v>
      </c>
      <c r="AM8" s="18">
        <v>2.8600000000000001E-4</v>
      </c>
      <c r="AN8" s="16">
        <f t="shared" si="3"/>
        <v>199800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0.25</v>
      </c>
      <c r="AX8" s="15">
        <v>20</v>
      </c>
      <c r="AY8" s="15">
        <v>1.3</v>
      </c>
      <c r="AZ8" s="15">
        <v>10.7</v>
      </c>
      <c r="BA8" s="15" t="s">
        <v>67</v>
      </c>
      <c r="BB8" s="33">
        <v>1</v>
      </c>
      <c r="BC8" s="15">
        <f t="shared" si="4"/>
        <v>370</v>
      </c>
      <c r="BD8" s="15">
        <f t="shared" si="5"/>
        <v>370</v>
      </c>
      <c r="BE8" s="15">
        <v>20.8</v>
      </c>
      <c r="BF8" s="15">
        <v>23</v>
      </c>
      <c r="BG8" s="15">
        <v>21.9</v>
      </c>
      <c r="BH8" s="15">
        <f t="shared" si="6"/>
        <v>543</v>
      </c>
      <c r="BI8" s="15">
        <v>0</v>
      </c>
      <c r="BJ8" s="15">
        <v>0</v>
      </c>
      <c r="BK8" s="15">
        <v>0.6</v>
      </c>
      <c r="BL8" s="15" t="s">
        <v>68</v>
      </c>
      <c r="BM8" s="15">
        <v>0.9</v>
      </c>
      <c r="BN8" s="17">
        <v>0</v>
      </c>
      <c r="BO8" s="17" t="s">
        <v>101</v>
      </c>
      <c r="BP8" s="17" t="s">
        <v>103</v>
      </c>
      <c r="BQ8" s="17">
        <f t="shared" si="7"/>
        <v>28</v>
      </c>
      <c r="BR8" s="17">
        <f t="shared" si="8"/>
        <v>26</v>
      </c>
      <c r="BS8" s="17">
        <f t="shared" si="0"/>
        <v>260</v>
      </c>
      <c r="BT8" s="35">
        <f t="shared" si="9"/>
        <v>338</v>
      </c>
      <c r="BU8" s="17">
        <f t="shared" si="10"/>
        <v>236.30668793283914</v>
      </c>
      <c r="BV8" s="34">
        <f t="shared" si="11"/>
        <v>334.8</v>
      </c>
      <c r="BW8" s="29">
        <v>1.46</v>
      </c>
      <c r="BX8" s="17">
        <f t="shared" si="12"/>
        <v>488.80799999999999</v>
      </c>
      <c r="BY8" s="17">
        <f t="shared" si="13"/>
        <v>543</v>
      </c>
      <c r="BZ8">
        <f t="shared" si="14"/>
        <v>199800</v>
      </c>
      <c r="CA8" s="1">
        <f t="shared" si="15"/>
        <v>370</v>
      </c>
    </row>
    <row r="9" spans="1:79" x14ac:dyDescent="0.25">
      <c r="L9" s="3"/>
      <c r="M9" s="3"/>
      <c r="N9" s="3"/>
      <c r="O9" s="3"/>
      <c r="P9" s="3"/>
      <c r="Q9" s="22"/>
      <c r="R9" s="22"/>
      <c r="S9" s="2"/>
      <c r="T9" s="2"/>
      <c r="W9" s="2"/>
      <c r="AE9" s="14" t="s">
        <v>66</v>
      </c>
      <c r="AF9" s="14" t="s">
        <v>66</v>
      </c>
      <c r="AG9" s="15">
        <v>4</v>
      </c>
      <c r="AH9" s="16">
        <v>29200</v>
      </c>
      <c r="AI9" s="16">
        <f t="shared" si="1"/>
        <v>21600</v>
      </c>
      <c r="AJ9" s="16">
        <f t="shared" si="2"/>
        <v>64800</v>
      </c>
      <c r="AK9" s="16">
        <v>1</v>
      </c>
      <c r="AL9" s="16">
        <v>372</v>
      </c>
      <c r="AM9" s="18">
        <v>2.8600000000000001E-4</v>
      </c>
      <c r="AN9" s="16">
        <f t="shared" si="3"/>
        <v>199800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0.25</v>
      </c>
      <c r="AX9" s="15">
        <v>20</v>
      </c>
      <c r="AY9" s="15">
        <v>1.3</v>
      </c>
      <c r="AZ9" s="15">
        <v>10.7</v>
      </c>
      <c r="BA9" s="15" t="s">
        <v>67</v>
      </c>
      <c r="BB9" s="33">
        <v>1</v>
      </c>
      <c r="BC9" s="15">
        <f t="shared" si="4"/>
        <v>370</v>
      </c>
      <c r="BD9" s="15">
        <f t="shared" si="5"/>
        <v>370</v>
      </c>
      <c r="BE9" s="15">
        <v>20.8</v>
      </c>
      <c r="BF9" s="15">
        <v>23</v>
      </c>
      <c r="BG9" s="15">
        <v>21.9</v>
      </c>
      <c r="BH9" s="15">
        <f t="shared" si="6"/>
        <v>543</v>
      </c>
      <c r="BI9" s="15">
        <v>0</v>
      </c>
      <c r="BJ9" s="15">
        <v>0</v>
      </c>
      <c r="BK9" s="15">
        <v>0.6</v>
      </c>
      <c r="BL9" s="15" t="s">
        <v>68</v>
      </c>
      <c r="BM9" s="15">
        <v>0.9</v>
      </c>
      <c r="BN9" s="17">
        <v>0</v>
      </c>
      <c r="BO9" s="17" t="s">
        <v>101</v>
      </c>
      <c r="BP9" s="17" t="s">
        <v>103</v>
      </c>
      <c r="BQ9" s="17">
        <f t="shared" si="7"/>
        <v>32</v>
      </c>
      <c r="BR9" s="17">
        <f t="shared" si="8"/>
        <v>30</v>
      </c>
      <c r="BS9" s="17">
        <f t="shared" si="0"/>
        <v>300</v>
      </c>
      <c r="BT9" s="35">
        <f t="shared" si="9"/>
        <v>390</v>
      </c>
      <c r="BU9" s="17">
        <f t="shared" si="10"/>
        <v>268.78753795222872</v>
      </c>
      <c r="BV9" s="34">
        <f t="shared" si="11"/>
        <v>334.8</v>
      </c>
      <c r="BW9" s="29">
        <v>1.46</v>
      </c>
      <c r="BX9" s="17">
        <f t="shared" si="12"/>
        <v>488.80799999999999</v>
      </c>
      <c r="BY9" s="17">
        <f t="shared" si="13"/>
        <v>543</v>
      </c>
      <c r="BZ9">
        <f t="shared" si="14"/>
        <v>199800</v>
      </c>
      <c r="CA9" s="1">
        <f t="shared" si="15"/>
        <v>370</v>
      </c>
    </row>
    <row r="10" spans="1:79" x14ac:dyDescent="0.25">
      <c r="L10" s="3"/>
      <c r="M10" s="3"/>
      <c r="N10" s="3"/>
      <c r="O10" s="3"/>
      <c r="P10" s="3"/>
      <c r="Q10" s="24"/>
      <c r="R10" s="24"/>
      <c r="S10" s="2"/>
      <c r="T10" s="2"/>
      <c r="W10" s="2"/>
      <c r="AE10" s="14" t="s">
        <v>66</v>
      </c>
      <c r="AF10" s="14" t="s">
        <v>66</v>
      </c>
      <c r="AG10" s="15">
        <v>4</v>
      </c>
      <c r="AH10" s="16">
        <v>29200</v>
      </c>
      <c r="AI10" s="16">
        <f t="shared" si="1"/>
        <v>21600</v>
      </c>
      <c r="AJ10" s="16">
        <f t="shared" si="2"/>
        <v>64800</v>
      </c>
      <c r="AK10" s="16">
        <v>1</v>
      </c>
      <c r="AL10" s="16">
        <v>372</v>
      </c>
      <c r="AM10" s="18">
        <v>2.8600000000000001E-4</v>
      </c>
      <c r="AN10" s="16">
        <f t="shared" si="3"/>
        <v>199800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0.25</v>
      </c>
      <c r="AX10" s="15">
        <v>20</v>
      </c>
      <c r="AY10" s="15">
        <v>1.3</v>
      </c>
      <c r="AZ10" s="15">
        <v>10.7</v>
      </c>
      <c r="BA10" s="15" t="s">
        <v>67</v>
      </c>
      <c r="BB10" s="33">
        <v>1</v>
      </c>
      <c r="BC10" s="15">
        <f t="shared" si="4"/>
        <v>370</v>
      </c>
      <c r="BD10" s="15">
        <f t="shared" si="5"/>
        <v>370</v>
      </c>
      <c r="BE10" s="15">
        <v>20.8</v>
      </c>
      <c r="BF10" s="15">
        <v>23</v>
      </c>
      <c r="BG10" s="15">
        <v>21.9</v>
      </c>
      <c r="BH10" s="15">
        <f t="shared" si="6"/>
        <v>543</v>
      </c>
      <c r="BI10" s="15">
        <v>0</v>
      </c>
      <c r="BJ10" s="15">
        <v>0</v>
      </c>
      <c r="BK10" s="15">
        <v>0.6</v>
      </c>
      <c r="BL10" s="15" t="s">
        <v>68</v>
      </c>
      <c r="BM10" s="15">
        <v>0.9</v>
      </c>
      <c r="BN10" s="17">
        <v>0</v>
      </c>
      <c r="BO10" s="17" t="s">
        <v>101</v>
      </c>
      <c r="BP10" s="17" t="s">
        <v>103</v>
      </c>
      <c r="BQ10" s="17">
        <f t="shared" si="7"/>
        <v>36</v>
      </c>
      <c r="BR10" s="17">
        <f t="shared" si="8"/>
        <v>34</v>
      </c>
      <c r="BS10" s="17">
        <f t="shared" si="0"/>
        <v>340</v>
      </c>
      <c r="BT10" s="35">
        <f t="shared" si="9"/>
        <v>442</v>
      </c>
      <c r="BU10" s="17">
        <f t="shared" si="10"/>
        <v>300.83684495397364</v>
      </c>
      <c r="BV10" s="34">
        <f t="shared" si="11"/>
        <v>334.8</v>
      </c>
      <c r="BW10" s="29">
        <v>1.46</v>
      </c>
      <c r="BX10" s="17">
        <f t="shared" si="12"/>
        <v>488.80799999999999</v>
      </c>
      <c r="BY10" s="17">
        <f t="shared" si="13"/>
        <v>543</v>
      </c>
      <c r="BZ10">
        <f t="shared" si="14"/>
        <v>199800</v>
      </c>
      <c r="CA10" s="1">
        <f t="shared" si="15"/>
        <v>370</v>
      </c>
    </row>
    <row r="11" spans="1:79" x14ac:dyDescent="0.25">
      <c r="L11" s="3"/>
      <c r="M11" s="3"/>
      <c r="N11" s="3"/>
      <c r="O11" s="3"/>
      <c r="P11" s="3"/>
      <c r="Q11" s="24"/>
      <c r="R11" s="24"/>
      <c r="S11" s="2"/>
      <c r="T11" s="2"/>
      <c r="U11" s="2"/>
      <c r="V11" s="2"/>
      <c r="W11" s="2"/>
      <c r="AE11" s="14" t="s">
        <v>66</v>
      </c>
      <c r="AF11" s="14" t="s">
        <v>66</v>
      </c>
      <c r="AG11" s="15">
        <v>4</v>
      </c>
      <c r="AH11" s="16">
        <v>29200</v>
      </c>
      <c r="AI11" s="16">
        <f t="shared" si="1"/>
        <v>21600</v>
      </c>
      <c r="AJ11" s="16">
        <f t="shared" si="2"/>
        <v>64800</v>
      </c>
      <c r="AK11" s="16">
        <v>1</v>
      </c>
      <c r="AL11" s="16">
        <v>372</v>
      </c>
      <c r="AM11" s="18">
        <v>2.8600000000000001E-4</v>
      </c>
      <c r="AN11" s="16">
        <f t="shared" si="3"/>
        <v>199800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0.25</v>
      </c>
      <c r="AX11" s="15">
        <v>20</v>
      </c>
      <c r="AY11" s="15">
        <v>1.3</v>
      </c>
      <c r="AZ11" s="15">
        <v>10.7</v>
      </c>
      <c r="BA11" s="15" t="s">
        <v>67</v>
      </c>
      <c r="BB11" s="33">
        <v>1</v>
      </c>
      <c r="BC11" s="15">
        <f t="shared" si="4"/>
        <v>370</v>
      </c>
      <c r="BD11" s="15">
        <f t="shared" si="5"/>
        <v>370</v>
      </c>
      <c r="BE11" s="15">
        <v>20.8</v>
      </c>
      <c r="BF11" s="15">
        <v>23</v>
      </c>
      <c r="BG11" s="15">
        <v>21.9</v>
      </c>
      <c r="BH11" s="15">
        <f t="shared" si="6"/>
        <v>543</v>
      </c>
      <c r="BI11" s="15">
        <v>0</v>
      </c>
      <c r="BJ11" s="15">
        <v>0</v>
      </c>
      <c r="BK11" s="15">
        <v>0.6</v>
      </c>
      <c r="BL11" s="15" t="s">
        <v>68</v>
      </c>
      <c r="BM11" s="15">
        <v>0.9</v>
      </c>
      <c r="BN11" s="17">
        <v>0</v>
      </c>
      <c r="BO11" s="17" t="s">
        <v>101</v>
      </c>
      <c r="BP11" s="17" t="s">
        <v>103</v>
      </c>
      <c r="BQ11" s="17">
        <f t="shared" si="7"/>
        <v>40</v>
      </c>
      <c r="BR11" s="17">
        <f t="shared" si="8"/>
        <v>38</v>
      </c>
      <c r="BS11" s="17">
        <f t="shared" si="0"/>
        <v>380</v>
      </c>
      <c r="BT11" s="35">
        <f t="shared" si="9"/>
        <v>494</v>
      </c>
      <c r="BU11" s="17">
        <f t="shared" si="10"/>
        <v>332.5104027415324</v>
      </c>
      <c r="BV11" s="34">
        <f t="shared" si="11"/>
        <v>334.8</v>
      </c>
      <c r="BW11" s="29">
        <v>1.46</v>
      </c>
      <c r="BX11" s="17">
        <f t="shared" si="12"/>
        <v>488.80799999999999</v>
      </c>
      <c r="BY11" s="17">
        <f t="shared" si="13"/>
        <v>543</v>
      </c>
      <c r="BZ11">
        <f t="shared" si="14"/>
        <v>199800</v>
      </c>
      <c r="CA11" s="1">
        <f t="shared" si="15"/>
        <v>370</v>
      </c>
    </row>
    <row r="12" spans="1:79" x14ac:dyDescent="0.25">
      <c r="L12" s="3"/>
      <c r="M12" s="3"/>
      <c r="N12" s="3"/>
      <c r="O12" s="3"/>
      <c r="P12" s="3"/>
      <c r="Q12" s="24"/>
      <c r="R12" s="24"/>
      <c r="S12" s="2"/>
      <c r="W12" s="2"/>
      <c r="AE12" s="14" t="s">
        <v>66</v>
      </c>
      <c r="AF12" s="14" t="s">
        <v>66</v>
      </c>
      <c r="AG12" s="15">
        <v>4</v>
      </c>
      <c r="AH12" s="16">
        <v>29200</v>
      </c>
      <c r="AI12" s="16">
        <f t="shared" si="1"/>
        <v>21600</v>
      </c>
      <c r="AJ12" s="16">
        <f t="shared" si="2"/>
        <v>64800</v>
      </c>
      <c r="AK12" s="16">
        <v>1</v>
      </c>
      <c r="AL12" s="16">
        <v>372</v>
      </c>
      <c r="AM12" s="18">
        <v>2.8600000000000001E-4</v>
      </c>
      <c r="AN12" s="16">
        <f t="shared" si="3"/>
        <v>199800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0.25</v>
      </c>
      <c r="AX12" s="15">
        <v>20</v>
      </c>
      <c r="AY12" s="15">
        <v>1.3</v>
      </c>
      <c r="AZ12" s="15">
        <v>10.7</v>
      </c>
      <c r="BA12" s="15" t="s">
        <v>67</v>
      </c>
      <c r="BB12" s="33">
        <v>1</v>
      </c>
      <c r="BC12" s="15">
        <f t="shared" si="4"/>
        <v>370</v>
      </c>
      <c r="BD12" s="15">
        <f t="shared" si="5"/>
        <v>370</v>
      </c>
      <c r="BE12" s="15">
        <v>20.8</v>
      </c>
      <c r="BF12" s="15">
        <v>23</v>
      </c>
      <c r="BG12" s="15">
        <v>21.9</v>
      </c>
      <c r="BH12" s="15">
        <f t="shared" si="6"/>
        <v>543</v>
      </c>
      <c r="BI12" s="15">
        <v>0</v>
      </c>
      <c r="BJ12" s="15">
        <v>0</v>
      </c>
      <c r="BK12" s="15">
        <v>0.6</v>
      </c>
      <c r="BL12" s="15" t="s">
        <v>68</v>
      </c>
      <c r="BM12" s="15">
        <v>0.9</v>
      </c>
      <c r="BN12" s="17">
        <v>0</v>
      </c>
      <c r="BO12" s="17" t="s">
        <v>101</v>
      </c>
      <c r="BP12" s="17" t="s">
        <v>103</v>
      </c>
      <c r="BQ12" s="17">
        <f t="shared" si="7"/>
        <v>44</v>
      </c>
      <c r="BR12" s="17">
        <f t="shared" si="8"/>
        <v>42</v>
      </c>
      <c r="BS12" s="17">
        <f t="shared" si="0"/>
        <v>420</v>
      </c>
      <c r="BT12" s="35">
        <f t="shared" si="9"/>
        <v>546</v>
      </c>
      <c r="BU12" s="17">
        <f t="shared" si="10"/>
        <v>363.85166059895676</v>
      </c>
      <c r="BV12" s="34">
        <f t="shared" si="11"/>
        <v>334.8</v>
      </c>
      <c r="BW12" s="29">
        <v>1.46</v>
      </c>
      <c r="BX12" s="17">
        <f t="shared" si="12"/>
        <v>488.80799999999999</v>
      </c>
      <c r="BY12" s="17">
        <f t="shared" si="13"/>
        <v>543</v>
      </c>
      <c r="BZ12">
        <f t="shared" si="14"/>
        <v>199800</v>
      </c>
      <c r="CA12" s="1">
        <f t="shared" si="15"/>
        <v>370</v>
      </c>
    </row>
    <row r="13" spans="1:79" x14ac:dyDescent="0.25">
      <c r="L13" s="3"/>
      <c r="M13" s="3"/>
      <c r="N13" s="3"/>
      <c r="O13" s="3"/>
      <c r="P13" s="3"/>
      <c r="Q13" s="24"/>
      <c r="R13" s="24"/>
      <c r="S13" s="2"/>
      <c r="T13" s="2"/>
      <c r="AE13" s="14" t="s">
        <v>66</v>
      </c>
      <c r="AF13" s="14" t="s">
        <v>66</v>
      </c>
      <c r="AG13" s="15">
        <v>4</v>
      </c>
      <c r="AH13" s="16">
        <v>29200</v>
      </c>
      <c r="AI13" s="16">
        <f t="shared" si="1"/>
        <v>21600</v>
      </c>
      <c r="AJ13" s="16">
        <f t="shared" si="2"/>
        <v>64800</v>
      </c>
      <c r="AK13" s="16">
        <v>1</v>
      </c>
      <c r="AL13" s="16">
        <v>372</v>
      </c>
      <c r="AM13" s="18">
        <v>2.8600000000000001E-4</v>
      </c>
      <c r="AN13" s="16">
        <f t="shared" si="3"/>
        <v>199800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0.25</v>
      </c>
      <c r="AX13" s="15">
        <v>20</v>
      </c>
      <c r="AY13" s="15">
        <v>1.3</v>
      </c>
      <c r="AZ13" s="15">
        <v>10.7</v>
      </c>
      <c r="BA13" s="15" t="s">
        <v>67</v>
      </c>
      <c r="BB13" s="33">
        <v>1</v>
      </c>
      <c r="BC13" s="15">
        <f t="shared" si="4"/>
        <v>370</v>
      </c>
      <c r="BD13" s="15">
        <f t="shared" si="5"/>
        <v>370</v>
      </c>
      <c r="BE13" s="15">
        <v>20.8</v>
      </c>
      <c r="BF13" s="15">
        <v>23</v>
      </c>
      <c r="BG13" s="15">
        <v>21.9</v>
      </c>
      <c r="BH13" s="15">
        <f t="shared" si="6"/>
        <v>543</v>
      </c>
      <c r="BI13" s="15">
        <v>0</v>
      </c>
      <c r="BJ13" s="15">
        <v>0</v>
      </c>
      <c r="BK13" s="15">
        <v>0.6</v>
      </c>
      <c r="BL13" s="15" t="s">
        <v>68</v>
      </c>
      <c r="BM13" s="15">
        <v>0.9</v>
      </c>
      <c r="BN13" s="17">
        <v>0</v>
      </c>
      <c r="BO13" s="17" t="s">
        <v>101</v>
      </c>
      <c r="BP13" s="17" t="s">
        <v>103</v>
      </c>
      <c r="BQ13" s="17">
        <f t="shared" si="7"/>
        <v>48</v>
      </c>
      <c r="BR13" s="17">
        <f t="shared" si="8"/>
        <v>46</v>
      </c>
      <c r="BS13" s="17">
        <f t="shared" si="0"/>
        <v>460</v>
      </c>
      <c r="BT13" s="35">
        <f t="shared" si="9"/>
        <v>598</v>
      </c>
      <c r="BU13" s="17">
        <f t="shared" si="10"/>
        <v>394.89537608019469</v>
      </c>
      <c r="BV13" s="34">
        <f t="shared" si="11"/>
        <v>334.8</v>
      </c>
      <c r="BW13" s="29">
        <v>1.46</v>
      </c>
      <c r="BX13" s="17">
        <f t="shared" si="12"/>
        <v>488.80799999999999</v>
      </c>
      <c r="BY13" s="17">
        <f t="shared" si="13"/>
        <v>543</v>
      </c>
      <c r="BZ13">
        <f t="shared" si="14"/>
        <v>199800</v>
      </c>
      <c r="CA13" s="1">
        <f t="shared" si="15"/>
        <v>370</v>
      </c>
    </row>
    <row r="14" spans="1:79" x14ac:dyDescent="0.25">
      <c r="L14" s="3"/>
      <c r="M14" s="3"/>
      <c r="N14" s="3"/>
      <c r="O14" s="3"/>
      <c r="P14" s="3"/>
      <c r="Q14" s="22"/>
      <c r="R14" s="22"/>
      <c r="T14" s="23"/>
      <c r="U14" s="23"/>
      <c r="V14" s="23"/>
      <c r="AE14" s="14" t="s">
        <v>66</v>
      </c>
      <c r="AF14" s="14" t="s">
        <v>66</v>
      </c>
      <c r="AG14" s="15">
        <v>4</v>
      </c>
      <c r="AH14" s="16">
        <v>29200</v>
      </c>
      <c r="AI14" s="16">
        <f t="shared" si="1"/>
        <v>21600</v>
      </c>
      <c r="AJ14" s="16">
        <f t="shared" si="2"/>
        <v>64800</v>
      </c>
      <c r="AK14" s="16">
        <v>1</v>
      </c>
      <c r="AL14" s="16">
        <v>372</v>
      </c>
      <c r="AM14" s="18">
        <v>2.8600000000000001E-4</v>
      </c>
      <c r="AN14" s="16">
        <f t="shared" si="3"/>
        <v>199800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0.25</v>
      </c>
      <c r="AX14" s="15">
        <v>20</v>
      </c>
      <c r="AY14" s="15">
        <v>1.3</v>
      </c>
      <c r="AZ14" s="15">
        <v>10.7</v>
      </c>
      <c r="BA14" s="15" t="s">
        <v>67</v>
      </c>
      <c r="BB14" s="33">
        <v>1</v>
      </c>
      <c r="BC14" s="15">
        <f t="shared" si="4"/>
        <v>370</v>
      </c>
      <c r="BD14" s="15">
        <f t="shared" si="5"/>
        <v>370</v>
      </c>
      <c r="BE14" s="15">
        <v>20.8</v>
      </c>
      <c r="BF14" s="15">
        <v>23</v>
      </c>
      <c r="BG14" s="15">
        <v>21.9</v>
      </c>
      <c r="BH14" s="15">
        <f t="shared" si="6"/>
        <v>543</v>
      </c>
      <c r="BI14" s="15">
        <v>0</v>
      </c>
      <c r="BJ14" s="15">
        <v>0</v>
      </c>
      <c r="BK14" s="15">
        <v>0.6</v>
      </c>
      <c r="BL14" s="15" t="s">
        <v>68</v>
      </c>
      <c r="BM14" s="15">
        <v>0.9</v>
      </c>
      <c r="BN14" s="17">
        <v>0</v>
      </c>
      <c r="BO14" s="17" t="s">
        <v>101</v>
      </c>
      <c r="BP14" s="17" t="s">
        <v>103</v>
      </c>
      <c r="BQ14" s="17">
        <f t="shared" si="7"/>
        <v>52</v>
      </c>
      <c r="BR14" s="17">
        <f t="shared" si="8"/>
        <v>50</v>
      </c>
      <c r="BS14" s="17">
        <f t="shared" si="0"/>
        <v>500</v>
      </c>
      <c r="BT14" s="35">
        <f t="shared" si="9"/>
        <v>650</v>
      </c>
      <c r="BU14" s="17">
        <f t="shared" si="10"/>
        <v>425.66996126039231</v>
      </c>
      <c r="BV14" s="34">
        <f t="shared" si="11"/>
        <v>334.8</v>
      </c>
      <c r="BW14" s="29">
        <v>1.46</v>
      </c>
      <c r="BX14" s="17">
        <f t="shared" si="12"/>
        <v>488.80799999999999</v>
      </c>
      <c r="BY14" s="17">
        <f t="shared" si="13"/>
        <v>543</v>
      </c>
      <c r="BZ14">
        <f t="shared" si="14"/>
        <v>199800</v>
      </c>
      <c r="CA14" s="1">
        <f t="shared" si="15"/>
        <v>370</v>
      </c>
    </row>
    <row r="15" spans="1:79" x14ac:dyDescent="0.25">
      <c r="L15" s="3"/>
      <c r="M15" s="3"/>
      <c r="N15" s="3"/>
      <c r="O15" s="3"/>
      <c r="P15" s="3"/>
      <c r="Q15" s="25"/>
      <c r="R15" s="24"/>
      <c r="T15" s="23"/>
      <c r="U15" s="23"/>
      <c r="V15" s="23"/>
      <c r="AE15" s="14" t="s">
        <v>66</v>
      </c>
      <c r="AF15" s="14" t="s">
        <v>66</v>
      </c>
      <c r="AG15" s="15">
        <v>4</v>
      </c>
      <c r="AH15" s="16">
        <v>29200</v>
      </c>
      <c r="AI15" s="16">
        <f t="shared" si="1"/>
        <v>21600</v>
      </c>
      <c r="AJ15" s="16">
        <f t="shared" si="2"/>
        <v>64800</v>
      </c>
      <c r="AK15" s="16">
        <v>1</v>
      </c>
      <c r="AL15" s="16">
        <v>372</v>
      </c>
      <c r="AM15" s="18">
        <v>2.8600000000000001E-4</v>
      </c>
      <c r="AN15" s="16">
        <f t="shared" si="3"/>
        <v>199800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0.25</v>
      </c>
      <c r="AX15" s="15">
        <v>20</v>
      </c>
      <c r="AY15" s="15">
        <v>1.3</v>
      </c>
      <c r="AZ15" s="15">
        <v>10.7</v>
      </c>
      <c r="BA15" s="15" t="s">
        <v>67</v>
      </c>
      <c r="BB15" s="33">
        <v>1</v>
      </c>
      <c r="BC15" s="15">
        <f t="shared" si="4"/>
        <v>370</v>
      </c>
      <c r="BD15" s="15">
        <f t="shared" si="5"/>
        <v>370</v>
      </c>
      <c r="BE15" s="15">
        <v>20.8</v>
      </c>
      <c r="BF15" s="15">
        <v>23</v>
      </c>
      <c r="BG15" s="15">
        <v>21.9</v>
      </c>
      <c r="BH15" s="15">
        <f t="shared" si="6"/>
        <v>543</v>
      </c>
      <c r="BI15" s="15">
        <v>0</v>
      </c>
      <c r="BJ15" s="15">
        <v>0</v>
      </c>
      <c r="BK15" s="15">
        <v>0.6</v>
      </c>
      <c r="BL15" s="15" t="s">
        <v>68</v>
      </c>
      <c r="BM15" s="15">
        <v>0.9</v>
      </c>
      <c r="BN15" s="17">
        <v>0</v>
      </c>
      <c r="BO15" s="17" t="s">
        <v>101</v>
      </c>
      <c r="BP15" s="17" t="s">
        <v>103</v>
      </c>
      <c r="BQ15" s="17">
        <f t="shared" si="7"/>
        <v>56</v>
      </c>
      <c r="BR15" s="17">
        <f t="shared" si="8"/>
        <v>54</v>
      </c>
      <c r="BS15" s="17">
        <f t="shared" si="0"/>
        <v>540</v>
      </c>
      <c r="BT15" s="35">
        <f t="shared" si="9"/>
        <v>702</v>
      </c>
      <c r="BU15" s="17">
        <f t="shared" si="10"/>
        <v>456.19905765190384</v>
      </c>
      <c r="BV15" s="34">
        <f t="shared" si="11"/>
        <v>334.8</v>
      </c>
      <c r="BW15" s="29">
        <v>1.46</v>
      </c>
      <c r="BX15" s="17">
        <f t="shared" si="12"/>
        <v>488.80799999999999</v>
      </c>
      <c r="BY15" s="17">
        <f t="shared" si="13"/>
        <v>543</v>
      </c>
      <c r="BZ15">
        <f t="shared" si="14"/>
        <v>199800</v>
      </c>
      <c r="CA15" s="1">
        <f t="shared" si="15"/>
        <v>370</v>
      </c>
    </row>
    <row r="16" spans="1:79" x14ac:dyDescent="0.25">
      <c r="L16" s="3"/>
      <c r="M16" s="3"/>
      <c r="N16" s="3"/>
      <c r="O16" s="3"/>
      <c r="P16" s="3"/>
      <c r="T16" s="23"/>
      <c r="U16" s="23"/>
      <c r="V16" s="23"/>
      <c r="AE16" s="14" t="s">
        <v>66</v>
      </c>
      <c r="AF16" s="14" t="s">
        <v>66</v>
      </c>
      <c r="AG16" s="15">
        <v>4</v>
      </c>
      <c r="AH16" s="16">
        <v>29200</v>
      </c>
      <c r="AI16" s="16">
        <f t="shared" si="1"/>
        <v>21600</v>
      </c>
      <c r="AJ16" s="16">
        <f t="shared" si="2"/>
        <v>64800</v>
      </c>
      <c r="AK16" s="16">
        <v>1</v>
      </c>
      <c r="AL16" s="16">
        <v>372</v>
      </c>
      <c r="AM16" s="18">
        <v>2.8600000000000001E-4</v>
      </c>
      <c r="AN16" s="16">
        <f t="shared" si="3"/>
        <v>199800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0.25</v>
      </c>
      <c r="AX16" s="15">
        <v>20</v>
      </c>
      <c r="AY16" s="15">
        <v>1.3</v>
      </c>
      <c r="AZ16" s="15">
        <v>10.7</v>
      </c>
      <c r="BA16" s="15" t="s">
        <v>67</v>
      </c>
      <c r="BB16" s="33">
        <v>1</v>
      </c>
      <c r="BC16" s="15">
        <f t="shared" si="4"/>
        <v>370</v>
      </c>
      <c r="BD16" s="15">
        <f t="shared" si="5"/>
        <v>370</v>
      </c>
      <c r="BE16" s="15">
        <v>20.8</v>
      </c>
      <c r="BF16" s="15">
        <v>23</v>
      </c>
      <c r="BG16" s="15">
        <v>21.9</v>
      </c>
      <c r="BH16" s="15">
        <f t="shared" si="6"/>
        <v>543</v>
      </c>
      <c r="BI16" s="15">
        <v>0</v>
      </c>
      <c r="BJ16" s="15">
        <v>0</v>
      </c>
      <c r="BK16" s="15">
        <v>0.6</v>
      </c>
      <c r="BL16" s="15" t="s">
        <v>68</v>
      </c>
      <c r="BM16" s="15">
        <v>0.9</v>
      </c>
      <c r="BN16" s="17">
        <v>0</v>
      </c>
      <c r="BO16" s="17" t="s">
        <v>101</v>
      </c>
      <c r="BP16" s="17" t="s">
        <v>103</v>
      </c>
      <c r="BQ16" s="17">
        <f t="shared" si="7"/>
        <v>60</v>
      </c>
      <c r="BR16" s="17">
        <f t="shared" si="8"/>
        <v>58</v>
      </c>
      <c r="BS16" s="17">
        <f t="shared" si="0"/>
        <v>580</v>
      </c>
      <c r="BT16" s="35">
        <f t="shared" si="9"/>
        <v>754</v>
      </c>
      <c r="BU16" s="17">
        <f t="shared" si="10"/>
        <v>486.50263204955513</v>
      </c>
      <c r="BV16" s="34">
        <f t="shared" si="11"/>
        <v>334.8</v>
      </c>
      <c r="BW16" s="29">
        <v>1.46</v>
      </c>
      <c r="BX16" s="17">
        <f t="shared" si="12"/>
        <v>488.80799999999999</v>
      </c>
      <c r="BY16" s="17">
        <f t="shared" si="13"/>
        <v>543</v>
      </c>
      <c r="BZ16">
        <f t="shared" si="14"/>
        <v>199800</v>
      </c>
      <c r="CA16" s="1">
        <f t="shared" si="15"/>
        <v>370</v>
      </c>
    </row>
    <row r="17" spans="12:79" x14ac:dyDescent="0.25">
      <c r="L17" s="3"/>
      <c r="M17" s="3"/>
      <c r="N17" s="3"/>
      <c r="O17" s="3"/>
      <c r="P17" s="3"/>
      <c r="T17" s="23"/>
      <c r="U17" s="23"/>
      <c r="V17" s="23"/>
      <c r="AE17" s="14" t="s">
        <v>66</v>
      </c>
      <c r="AF17" s="14" t="s">
        <v>66</v>
      </c>
      <c r="AG17" s="15">
        <v>4</v>
      </c>
      <c r="AH17" s="16">
        <v>29200</v>
      </c>
      <c r="AI17" s="16">
        <f t="shared" si="1"/>
        <v>21600</v>
      </c>
      <c r="AJ17" s="16">
        <f t="shared" si="2"/>
        <v>64800</v>
      </c>
      <c r="AK17" s="16">
        <v>1</v>
      </c>
      <c r="AL17" s="16">
        <v>372</v>
      </c>
      <c r="AM17" s="18">
        <v>2.8600000000000001E-4</v>
      </c>
      <c r="AN17" s="16">
        <f t="shared" si="3"/>
        <v>199800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0.25</v>
      </c>
      <c r="AX17" s="15">
        <v>20</v>
      </c>
      <c r="AY17" s="15">
        <v>1.3</v>
      </c>
      <c r="AZ17" s="15">
        <v>10.7</v>
      </c>
      <c r="BA17" s="15" t="s">
        <v>67</v>
      </c>
      <c r="BB17" s="33">
        <v>1</v>
      </c>
      <c r="BC17" s="15">
        <f t="shared" si="4"/>
        <v>370</v>
      </c>
      <c r="BD17" s="15">
        <f t="shared" si="5"/>
        <v>370</v>
      </c>
      <c r="BE17" s="15">
        <v>20.8</v>
      </c>
      <c r="BF17" s="15">
        <v>23</v>
      </c>
      <c r="BG17" s="15">
        <v>21.9</v>
      </c>
      <c r="BH17" s="15">
        <f t="shared" si="6"/>
        <v>543</v>
      </c>
      <c r="BI17" s="15">
        <v>0</v>
      </c>
      <c r="BJ17" s="15">
        <v>0</v>
      </c>
      <c r="BK17" s="15">
        <v>0.6</v>
      </c>
      <c r="BL17" s="15" t="s">
        <v>68</v>
      </c>
      <c r="BM17" s="15">
        <v>0.9</v>
      </c>
      <c r="BN17" s="17">
        <v>0</v>
      </c>
      <c r="BO17" s="17" t="s">
        <v>101</v>
      </c>
      <c r="BP17" s="17" t="s">
        <v>103</v>
      </c>
      <c r="BQ17" s="17">
        <f t="shared" si="7"/>
        <v>64</v>
      </c>
      <c r="BR17" s="17">
        <f t="shared" si="8"/>
        <v>62</v>
      </c>
      <c r="BS17" s="17">
        <f t="shared" si="0"/>
        <v>620</v>
      </c>
      <c r="BT17" s="35">
        <f t="shared" si="9"/>
        <v>806</v>
      </c>
      <c r="BU17" s="17">
        <f t="shared" si="10"/>
        <v>516.59776218265336</v>
      </c>
      <c r="BV17" s="34">
        <f t="shared" si="11"/>
        <v>334.8</v>
      </c>
      <c r="BW17" s="29">
        <v>1.46</v>
      </c>
      <c r="BX17" s="17">
        <f t="shared" si="12"/>
        <v>488.80799999999999</v>
      </c>
      <c r="BY17" s="17">
        <f t="shared" si="13"/>
        <v>543</v>
      </c>
      <c r="BZ17">
        <f t="shared" si="14"/>
        <v>199800</v>
      </c>
      <c r="CA17" s="1">
        <f t="shared" si="15"/>
        <v>370</v>
      </c>
    </row>
    <row r="18" spans="12:79" x14ac:dyDescent="0.25">
      <c r="L18" s="3"/>
      <c r="M18" s="3"/>
      <c r="N18" s="3"/>
      <c r="O18" s="3"/>
      <c r="P18" s="3"/>
      <c r="T18" s="23"/>
      <c r="U18" s="23"/>
      <c r="V18" s="23"/>
      <c r="AE18" s="14" t="s">
        <v>66</v>
      </c>
      <c r="AF18" s="14" t="s">
        <v>66</v>
      </c>
      <c r="AG18" s="15">
        <v>4</v>
      </c>
      <c r="AH18" s="16">
        <v>29200</v>
      </c>
      <c r="AI18" s="16">
        <f t="shared" si="1"/>
        <v>21600</v>
      </c>
      <c r="AJ18" s="16">
        <f t="shared" si="2"/>
        <v>64800</v>
      </c>
      <c r="AK18" s="16">
        <v>1</v>
      </c>
      <c r="AL18" s="16">
        <v>372</v>
      </c>
      <c r="AM18" s="18">
        <v>2.8600000000000001E-4</v>
      </c>
      <c r="AN18" s="16">
        <f t="shared" si="3"/>
        <v>199800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0.25</v>
      </c>
      <c r="AX18" s="15">
        <v>20</v>
      </c>
      <c r="AY18" s="15">
        <v>1.3</v>
      </c>
      <c r="AZ18" s="15">
        <v>10.7</v>
      </c>
      <c r="BA18" s="15" t="s">
        <v>67</v>
      </c>
      <c r="BB18" s="33">
        <v>1</v>
      </c>
      <c r="BC18" s="15">
        <f t="shared" si="4"/>
        <v>370</v>
      </c>
      <c r="BD18" s="15">
        <f t="shared" si="5"/>
        <v>370</v>
      </c>
      <c r="BE18" s="15">
        <v>20.8</v>
      </c>
      <c r="BF18" s="15">
        <v>23</v>
      </c>
      <c r="BG18" s="15">
        <v>21.9</v>
      </c>
      <c r="BH18" s="15">
        <f t="shared" si="6"/>
        <v>543</v>
      </c>
      <c r="BI18" s="15">
        <v>0</v>
      </c>
      <c r="BJ18" s="15">
        <v>0</v>
      </c>
      <c r="BK18" s="15">
        <v>0.6</v>
      </c>
      <c r="BL18" s="15" t="s">
        <v>68</v>
      </c>
      <c r="BM18" s="15">
        <v>0.9</v>
      </c>
      <c r="BN18" s="17">
        <v>0</v>
      </c>
      <c r="BO18" s="17" t="s">
        <v>101</v>
      </c>
      <c r="BP18" s="17" t="s">
        <v>103</v>
      </c>
      <c r="BQ18" s="17">
        <f t="shared" si="7"/>
        <v>68</v>
      </c>
      <c r="BR18" s="17">
        <f t="shared" si="8"/>
        <v>66</v>
      </c>
      <c r="BS18" s="17">
        <f t="shared" si="0"/>
        <v>660</v>
      </c>
      <c r="BT18" s="35">
        <f t="shared" si="9"/>
        <v>858</v>
      </c>
      <c r="BU18" s="17">
        <f t="shared" si="10"/>
        <v>546.49921440716435</v>
      </c>
      <c r="BV18" s="34">
        <f t="shared" si="11"/>
        <v>334.8</v>
      </c>
      <c r="BW18" s="29">
        <v>1.46</v>
      </c>
      <c r="BX18" s="17">
        <f t="shared" si="12"/>
        <v>488.80799999999999</v>
      </c>
      <c r="BY18" s="17">
        <f t="shared" si="13"/>
        <v>543</v>
      </c>
      <c r="BZ18">
        <f t="shared" si="14"/>
        <v>199800</v>
      </c>
      <c r="CA18" s="1">
        <f t="shared" si="15"/>
        <v>370</v>
      </c>
    </row>
    <row r="19" spans="12:79" x14ac:dyDescent="0.25">
      <c r="L19" s="3"/>
      <c r="M19" s="3"/>
      <c r="N19" s="3"/>
      <c r="O19" s="3"/>
      <c r="P19" s="3"/>
      <c r="T19" s="23"/>
      <c r="U19" s="23"/>
      <c r="V19" s="23"/>
      <c r="AE19" s="14" t="s">
        <v>66</v>
      </c>
      <c r="AF19" s="14" t="s">
        <v>66</v>
      </c>
      <c r="AG19" s="15">
        <v>4</v>
      </c>
      <c r="AH19" s="16">
        <v>29200</v>
      </c>
      <c r="AI19" s="16">
        <f t="shared" si="1"/>
        <v>21600</v>
      </c>
      <c r="AJ19" s="16">
        <f t="shared" si="2"/>
        <v>64800</v>
      </c>
      <c r="AK19" s="16">
        <v>1</v>
      </c>
      <c r="AL19" s="16">
        <v>372</v>
      </c>
      <c r="AM19" s="18">
        <v>2.8600000000000001E-4</v>
      </c>
      <c r="AN19" s="16">
        <f t="shared" si="3"/>
        <v>199800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0.25</v>
      </c>
      <c r="AX19" s="15">
        <v>20</v>
      </c>
      <c r="AY19" s="15">
        <v>1.3</v>
      </c>
      <c r="AZ19" s="15">
        <v>10.7</v>
      </c>
      <c r="BA19" s="15" t="s">
        <v>67</v>
      </c>
      <c r="BB19" s="33">
        <v>1</v>
      </c>
      <c r="BC19" s="15">
        <f t="shared" si="4"/>
        <v>370</v>
      </c>
      <c r="BD19" s="15">
        <f t="shared" si="5"/>
        <v>370</v>
      </c>
      <c r="BE19" s="15">
        <v>20.8</v>
      </c>
      <c r="BF19" s="15">
        <v>23</v>
      </c>
      <c r="BG19" s="15">
        <v>21.9</v>
      </c>
      <c r="BH19" s="15">
        <f t="shared" si="6"/>
        <v>543</v>
      </c>
      <c r="BI19" s="15">
        <v>0</v>
      </c>
      <c r="BJ19" s="15">
        <v>0</v>
      </c>
      <c r="BK19" s="15">
        <v>0.6</v>
      </c>
      <c r="BL19" s="15" t="s">
        <v>68</v>
      </c>
      <c r="BM19" s="15">
        <v>0.9</v>
      </c>
      <c r="BN19" s="17">
        <v>0</v>
      </c>
      <c r="BO19" s="17" t="s">
        <v>101</v>
      </c>
      <c r="BP19" s="17" t="s">
        <v>103</v>
      </c>
      <c r="BQ19" s="17">
        <f t="shared" si="7"/>
        <v>72</v>
      </c>
      <c r="BR19" s="17">
        <f t="shared" si="8"/>
        <v>70</v>
      </c>
      <c r="BS19" s="17">
        <f t="shared" si="0"/>
        <v>700</v>
      </c>
      <c r="BT19" s="35">
        <f t="shared" si="9"/>
        <v>910</v>
      </c>
      <c r="BU19" s="17">
        <f t="shared" si="10"/>
        <v>576.21987779513097</v>
      </c>
      <c r="BV19" s="34">
        <f t="shared" si="11"/>
        <v>334.8</v>
      </c>
      <c r="BW19" s="29">
        <v>1.46</v>
      </c>
      <c r="BX19" s="17">
        <f t="shared" si="12"/>
        <v>488.80799999999999</v>
      </c>
      <c r="BY19" s="17">
        <f t="shared" si="13"/>
        <v>543</v>
      </c>
      <c r="BZ19">
        <f t="shared" si="14"/>
        <v>199800</v>
      </c>
      <c r="CA19" s="1">
        <f t="shared" si="15"/>
        <v>370</v>
      </c>
    </row>
    <row r="20" spans="12:79" x14ac:dyDescent="0.25">
      <c r="L20" s="3"/>
      <c r="M20" s="3"/>
      <c r="N20" s="3"/>
      <c r="O20" s="3"/>
      <c r="P20" s="3"/>
      <c r="T20" s="23"/>
      <c r="U20" s="23"/>
      <c r="V20" s="23"/>
      <c r="AE20" s="14" t="s">
        <v>66</v>
      </c>
      <c r="AF20" s="14" t="s">
        <v>66</v>
      </c>
      <c r="AG20" s="15">
        <v>4</v>
      </c>
      <c r="AH20" s="16">
        <v>29200</v>
      </c>
      <c r="AI20" s="16">
        <f t="shared" si="1"/>
        <v>21600</v>
      </c>
      <c r="AJ20" s="16">
        <f t="shared" si="2"/>
        <v>64800</v>
      </c>
      <c r="AK20" s="16">
        <v>1</v>
      </c>
      <c r="AL20" s="16">
        <v>372</v>
      </c>
      <c r="AM20" s="18">
        <v>2.8600000000000001E-4</v>
      </c>
      <c r="AN20" s="16">
        <f t="shared" si="3"/>
        <v>199800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0.25</v>
      </c>
      <c r="AX20" s="15">
        <v>20</v>
      </c>
      <c r="AY20" s="15">
        <v>1.3</v>
      </c>
      <c r="AZ20" s="15">
        <v>10.7</v>
      </c>
      <c r="BA20" s="15" t="s">
        <v>67</v>
      </c>
      <c r="BB20" s="33">
        <v>1</v>
      </c>
      <c r="BC20" s="15">
        <f t="shared" si="4"/>
        <v>370</v>
      </c>
      <c r="BD20" s="15">
        <f t="shared" si="5"/>
        <v>370</v>
      </c>
      <c r="BE20" s="15">
        <v>20.8</v>
      </c>
      <c r="BF20" s="15">
        <v>23</v>
      </c>
      <c r="BG20" s="15">
        <v>21.9</v>
      </c>
      <c r="BH20" s="15">
        <f t="shared" si="6"/>
        <v>543</v>
      </c>
      <c r="BI20" s="15">
        <v>0</v>
      </c>
      <c r="BJ20" s="15">
        <v>0</v>
      </c>
      <c r="BK20" s="15">
        <v>0.6</v>
      </c>
      <c r="BL20" s="15" t="s">
        <v>68</v>
      </c>
      <c r="BM20" s="15">
        <v>0.9</v>
      </c>
      <c r="BN20" s="17">
        <v>0</v>
      </c>
      <c r="BO20" s="17" t="s">
        <v>101</v>
      </c>
      <c r="BP20" s="17" t="s">
        <v>103</v>
      </c>
      <c r="BQ20" s="17">
        <f t="shared" si="7"/>
        <v>76</v>
      </c>
      <c r="BR20" s="17">
        <f t="shared" si="8"/>
        <v>74</v>
      </c>
      <c r="BS20" s="17">
        <f t="shared" si="0"/>
        <v>740</v>
      </c>
      <c r="BT20" s="35">
        <f t="shared" si="9"/>
        <v>962</v>
      </c>
      <c r="BU20" s="17">
        <f t="shared" si="10"/>
        <v>605.77109650796069</v>
      </c>
      <c r="BV20" s="34">
        <f t="shared" si="11"/>
        <v>334.8</v>
      </c>
      <c r="BW20" s="29">
        <v>1.46</v>
      </c>
      <c r="BX20" s="17">
        <f t="shared" si="12"/>
        <v>488.80799999999999</v>
      </c>
      <c r="BY20" s="17">
        <f t="shared" si="13"/>
        <v>543</v>
      </c>
      <c r="BZ20">
        <f t="shared" si="14"/>
        <v>199800</v>
      </c>
      <c r="CA20" s="1">
        <f t="shared" si="15"/>
        <v>370</v>
      </c>
    </row>
    <row r="21" spans="12:79" x14ac:dyDescent="0.25">
      <c r="L21" s="3"/>
      <c r="M21" s="3"/>
      <c r="N21" s="3"/>
      <c r="O21" s="3"/>
      <c r="P21" s="3"/>
      <c r="T21" s="23"/>
      <c r="U21" s="23"/>
      <c r="V21" s="23"/>
      <c r="AE21" s="14" t="s">
        <v>66</v>
      </c>
      <c r="AF21" s="14" t="s">
        <v>66</v>
      </c>
      <c r="AG21" s="15">
        <v>4</v>
      </c>
      <c r="AH21" s="16">
        <v>29200</v>
      </c>
      <c r="AI21" s="16">
        <f t="shared" si="1"/>
        <v>21600</v>
      </c>
      <c r="AJ21" s="16">
        <f t="shared" si="2"/>
        <v>64800</v>
      </c>
      <c r="AK21" s="16">
        <v>1</v>
      </c>
      <c r="AL21" s="16">
        <v>372</v>
      </c>
      <c r="AM21" s="18">
        <v>2.8600000000000001E-4</v>
      </c>
      <c r="AN21" s="16">
        <f t="shared" si="3"/>
        <v>199800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0.25</v>
      </c>
      <c r="AX21" s="15">
        <v>20</v>
      </c>
      <c r="AY21" s="15">
        <v>1.3</v>
      </c>
      <c r="AZ21" s="15">
        <v>10.7</v>
      </c>
      <c r="BA21" s="15" t="s">
        <v>67</v>
      </c>
      <c r="BB21" s="33">
        <v>1</v>
      </c>
      <c r="BC21" s="15">
        <f t="shared" si="4"/>
        <v>370</v>
      </c>
      <c r="BD21" s="15">
        <f t="shared" si="5"/>
        <v>370</v>
      </c>
      <c r="BE21" s="15">
        <v>20.8</v>
      </c>
      <c r="BF21" s="15">
        <v>23</v>
      </c>
      <c r="BG21" s="15">
        <v>21.9</v>
      </c>
      <c r="BH21" s="15">
        <f t="shared" si="6"/>
        <v>543</v>
      </c>
      <c r="BI21" s="15">
        <v>0</v>
      </c>
      <c r="BJ21" s="15">
        <v>0</v>
      </c>
      <c r="BK21" s="15">
        <v>0.6</v>
      </c>
      <c r="BL21" s="15" t="s">
        <v>68</v>
      </c>
      <c r="BM21" s="15">
        <v>0.9</v>
      </c>
      <c r="BN21" s="17">
        <v>0</v>
      </c>
      <c r="BO21" s="17" t="s">
        <v>101</v>
      </c>
      <c r="BP21" s="17" t="s">
        <v>103</v>
      </c>
      <c r="BQ21" s="17">
        <f t="shared" si="7"/>
        <v>80</v>
      </c>
      <c r="BR21" s="17">
        <f t="shared" si="8"/>
        <v>78</v>
      </c>
      <c r="BS21" s="17">
        <f t="shared" si="0"/>
        <v>780</v>
      </c>
      <c r="BT21" s="35">
        <f t="shared" si="9"/>
        <v>1014</v>
      </c>
      <c r="BU21" s="17">
        <f t="shared" si="10"/>
        <v>635.16292851113462</v>
      </c>
      <c r="BV21" s="34">
        <f t="shared" si="11"/>
        <v>334.8</v>
      </c>
      <c r="BW21" s="29">
        <v>1.46</v>
      </c>
      <c r="BX21" s="17">
        <f t="shared" si="12"/>
        <v>488.80799999999999</v>
      </c>
      <c r="BY21" s="17">
        <f t="shared" si="13"/>
        <v>543</v>
      </c>
      <c r="BZ21">
        <f t="shared" si="14"/>
        <v>199800</v>
      </c>
      <c r="CA21" s="1">
        <f t="shared" si="15"/>
        <v>370</v>
      </c>
    </row>
    <row r="22" spans="12:79" x14ac:dyDescent="0.25">
      <c r="L22" s="3"/>
      <c r="M22" s="3"/>
      <c r="N22" s="3"/>
      <c r="O22" s="3"/>
      <c r="P22" s="3"/>
      <c r="T22" s="23"/>
      <c r="U22" s="23"/>
      <c r="V22" s="23"/>
      <c r="AE22" s="14" t="s">
        <v>66</v>
      </c>
      <c r="AF22" s="14" t="s">
        <v>66</v>
      </c>
      <c r="AG22" s="15">
        <v>4</v>
      </c>
      <c r="AH22" s="16">
        <v>29200</v>
      </c>
      <c r="AI22" s="16">
        <f t="shared" si="1"/>
        <v>21600</v>
      </c>
      <c r="AJ22" s="16">
        <f t="shared" si="2"/>
        <v>64800</v>
      </c>
      <c r="AK22" s="16">
        <v>1</v>
      </c>
      <c r="AL22" s="16">
        <v>372</v>
      </c>
      <c r="AM22" s="18">
        <v>2.8600000000000001E-4</v>
      </c>
      <c r="AN22" s="16">
        <f t="shared" si="3"/>
        <v>199800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0.25</v>
      </c>
      <c r="AX22" s="15">
        <v>20</v>
      </c>
      <c r="AY22" s="15">
        <v>1.3</v>
      </c>
      <c r="AZ22" s="15">
        <v>10.7</v>
      </c>
      <c r="BA22" s="15" t="s">
        <v>67</v>
      </c>
      <c r="BB22" s="33">
        <v>1</v>
      </c>
      <c r="BC22" s="15">
        <f t="shared" si="4"/>
        <v>370</v>
      </c>
      <c r="BD22" s="15">
        <f t="shared" si="5"/>
        <v>370</v>
      </c>
      <c r="BE22" s="15">
        <v>20.8</v>
      </c>
      <c r="BF22" s="15">
        <v>23</v>
      </c>
      <c r="BG22" s="15">
        <v>21.9</v>
      </c>
      <c r="BH22" s="15">
        <f t="shared" si="6"/>
        <v>543</v>
      </c>
      <c r="BI22" s="15">
        <v>0</v>
      </c>
      <c r="BJ22" s="15">
        <v>0</v>
      </c>
      <c r="BK22" s="15">
        <v>0.6</v>
      </c>
      <c r="BL22" s="15" t="s">
        <v>68</v>
      </c>
      <c r="BM22" s="15">
        <v>0.9</v>
      </c>
      <c r="BN22" s="17">
        <v>0</v>
      </c>
      <c r="BO22" s="17" t="s">
        <v>101</v>
      </c>
      <c r="BP22" s="17" t="s">
        <v>103</v>
      </c>
      <c r="BQ22" s="17">
        <f t="shared" si="7"/>
        <v>84</v>
      </c>
      <c r="BR22" s="17">
        <f t="shared" si="8"/>
        <v>82</v>
      </c>
      <c r="BS22" s="17">
        <f t="shared" si="0"/>
        <v>820</v>
      </c>
      <c r="BT22" s="35">
        <f t="shared" si="9"/>
        <v>1066</v>
      </c>
      <c r="BU22" s="17">
        <f t="shared" si="10"/>
        <v>664.40434990225629</v>
      </c>
      <c r="BV22" s="34">
        <f t="shared" si="11"/>
        <v>334.8</v>
      </c>
      <c r="BW22" s="29">
        <v>1.46</v>
      </c>
      <c r="BX22" s="17">
        <f t="shared" si="12"/>
        <v>488.80799999999999</v>
      </c>
      <c r="BY22" s="17">
        <f t="shared" si="13"/>
        <v>543</v>
      </c>
      <c r="BZ22">
        <f t="shared" si="14"/>
        <v>199800</v>
      </c>
      <c r="CA22" s="1">
        <f t="shared" si="15"/>
        <v>370</v>
      </c>
    </row>
    <row r="23" spans="12:79" x14ac:dyDescent="0.25">
      <c r="L23" s="3"/>
      <c r="M23" s="3"/>
      <c r="N23" s="3"/>
      <c r="O23" s="3"/>
      <c r="P23" s="3"/>
      <c r="T23" s="23"/>
      <c r="U23" s="23"/>
      <c r="V23" s="23"/>
      <c r="AE23" s="14" t="s">
        <v>66</v>
      </c>
      <c r="AF23" s="14" t="s">
        <v>66</v>
      </c>
      <c r="AG23" s="15">
        <v>4</v>
      </c>
      <c r="AH23" s="16">
        <v>29200</v>
      </c>
      <c r="AI23" s="16">
        <f t="shared" si="1"/>
        <v>21600</v>
      </c>
      <c r="AJ23" s="16">
        <f t="shared" si="2"/>
        <v>64800</v>
      </c>
      <c r="AK23" s="16">
        <v>1</v>
      </c>
      <c r="AL23" s="16">
        <v>372</v>
      </c>
      <c r="AM23" s="18">
        <v>2.8600000000000001E-4</v>
      </c>
      <c r="AN23" s="16">
        <f t="shared" si="3"/>
        <v>199800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0.25</v>
      </c>
      <c r="AX23" s="15">
        <v>20</v>
      </c>
      <c r="AY23" s="15">
        <v>1.3</v>
      </c>
      <c r="AZ23" s="15">
        <v>10.7</v>
      </c>
      <c r="BA23" s="15" t="s">
        <v>67</v>
      </c>
      <c r="BB23" s="33">
        <v>1</v>
      </c>
      <c r="BC23" s="15">
        <f t="shared" si="4"/>
        <v>370</v>
      </c>
      <c r="BD23" s="15">
        <f t="shared" si="5"/>
        <v>370</v>
      </c>
      <c r="BE23" s="15">
        <v>20.8</v>
      </c>
      <c r="BF23" s="15">
        <v>23</v>
      </c>
      <c r="BG23" s="15">
        <v>21.9</v>
      </c>
      <c r="BH23" s="15">
        <f t="shared" si="6"/>
        <v>543</v>
      </c>
      <c r="BI23" s="15">
        <v>0</v>
      </c>
      <c r="BJ23" s="15">
        <v>0</v>
      </c>
      <c r="BK23" s="15">
        <v>0.6</v>
      </c>
      <c r="BL23" s="15" t="s">
        <v>68</v>
      </c>
      <c r="BM23" s="15">
        <v>0.9</v>
      </c>
      <c r="BN23" s="17">
        <v>0</v>
      </c>
      <c r="BO23" s="17" t="s">
        <v>101</v>
      </c>
      <c r="BP23" s="17" t="s">
        <v>103</v>
      </c>
      <c r="BQ23" s="17">
        <f t="shared" si="7"/>
        <v>88</v>
      </c>
      <c r="BR23" s="17">
        <f t="shared" si="8"/>
        <v>86</v>
      </c>
      <c r="BS23" s="17">
        <f t="shared" si="0"/>
        <v>860</v>
      </c>
      <c r="BT23" s="35">
        <f t="shared" si="9"/>
        <v>1118</v>
      </c>
      <c r="BU23" s="17">
        <f t="shared" si="10"/>
        <v>693.50341838554584</v>
      </c>
      <c r="BV23" s="34">
        <f t="shared" si="11"/>
        <v>334.8</v>
      </c>
      <c r="BW23" s="29">
        <v>1.46</v>
      </c>
      <c r="BX23" s="17">
        <f t="shared" si="12"/>
        <v>488.80799999999999</v>
      </c>
      <c r="BY23" s="17">
        <f t="shared" si="13"/>
        <v>543</v>
      </c>
      <c r="BZ23">
        <f t="shared" si="14"/>
        <v>199800</v>
      </c>
      <c r="CA23" s="1">
        <f t="shared" si="15"/>
        <v>370</v>
      </c>
    </row>
    <row r="24" spans="12:79" x14ac:dyDescent="0.25">
      <c r="L24" s="3"/>
      <c r="M24" s="3"/>
      <c r="N24" s="3"/>
      <c r="O24" s="3"/>
      <c r="P24" s="3"/>
      <c r="T24" s="23"/>
      <c r="U24" s="23"/>
      <c r="V24" s="23"/>
    </row>
    <row r="25" spans="12:79" x14ac:dyDescent="0.25">
      <c r="L25" s="3"/>
      <c r="M25" s="3"/>
      <c r="N25" s="3"/>
      <c r="O25" s="3"/>
      <c r="P25" s="3"/>
      <c r="T25" s="23"/>
      <c r="U25" s="23"/>
      <c r="V25" s="23"/>
    </row>
    <row r="26" spans="12:79" x14ac:dyDescent="0.25">
      <c r="T26" s="27"/>
      <c r="U26" s="27"/>
      <c r="V26" s="27"/>
    </row>
    <row r="27" spans="12:79" x14ac:dyDescent="0.25">
      <c r="T27" s="27"/>
      <c r="U27" s="27"/>
      <c r="V27" s="27"/>
    </row>
    <row r="28" spans="12:79" x14ac:dyDescent="0.25">
      <c r="T28" s="27"/>
      <c r="U28" s="27"/>
      <c r="V28" s="27"/>
    </row>
    <row r="29" spans="12:79" x14ac:dyDescent="0.25">
      <c r="R29" s="4"/>
      <c r="S29" s="4"/>
      <c r="T29" s="27"/>
      <c r="U29" s="27"/>
      <c r="V29" s="27"/>
    </row>
    <row r="30" spans="12:79" x14ac:dyDescent="0.25">
      <c r="R30" s="4"/>
      <c r="S30" s="4"/>
      <c r="T30" s="27"/>
      <c r="U30" s="27"/>
      <c r="V30" s="27"/>
    </row>
    <row r="31" spans="12:79" x14ac:dyDescent="0.25">
      <c r="R31" s="4"/>
      <c r="S31" s="4"/>
      <c r="T31" s="27"/>
      <c r="U31" s="27"/>
      <c r="V31" s="27"/>
    </row>
    <row r="32" spans="12:79" x14ac:dyDescent="0.25">
      <c r="R32" s="4"/>
      <c r="S32" s="4"/>
      <c r="T32" s="27"/>
      <c r="U32" s="27"/>
      <c r="V32" s="27"/>
    </row>
    <row r="33" spans="18:22" x14ac:dyDescent="0.25">
      <c r="R33" s="4"/>
      <c r="S33" s="4"/>
      <c r="T33" s="27"/>
      <c r="U33" s="27"/>
      <c r="V33" s="27"/>
    </row>
    <row r="34" spans="18:22" x14ac:dyDescent="0.25">
      <c r="R34" s="4"/>
      <c r="S34" s="4"/>
      <c r="T34" s="27"/>
      <c r="U34" s="27"/>
      <c r="V34" s="27"/>
    </row>
    <row r="35" spans="18:22" x14ac:dyDescent="0.25">
      <c r="R35" s="4"/>
      <c r="S35" s="4"/>
      <c r="T35" s="27"/>
      <c r="U35" s="27"/>
      <c r="V35" s="27"/>
    </row>
    <row r="36" spans="18:22" x14ac:dyDescent="0.25">
      <c r="R36" s="4"/>
      <c r="S36" s="4"/>
      <c r="T36" s="27"/>
      <c r="U36" s="27"/>
      <c r="V36" s="27"/>
    </row>
    <row r="37" spans="18:22" x14ac:dyDescent="0.25">
      <c r="R37" s="4"/>
      <c r="S37" s="4"/>
      <c r="T37" s="27"/>
      <c r="U37" s="27"/>
      <c r="V37" s="27"/>
    </row>
    <row r="38" spans="18:22" x14ac:dyDescent="0.25">
      <c r="R38" s="4"/>
      <c r="S38" s="4"/>
      <c r="T38" s="27"/>
      <c r="U38" s="27"/>
      <c r="V38" s="27"/>
    </row>
    <row r="39" spans="18:22" x14ac:dyDescent="0.25">
      <c r="R39" s="4"/>
      <c r="S39" s="4"/>
      <c r="T39" s="27"/>
      <c r="U39" s="27"/>
      <c r="V39" s="27"/>
    </row>
    <row r="40" spans="18:22" x14ac:dyDescent="0.25">
      <c r="R40" s="4"/>
      <c r="S40" s="4"/>
      <c r="T40" s="20"/>
      <c r="U40" s="20"/>
      <c r="V40" s="20"/>
    </row>
    <row r="41" spans="18:22" x14ac:dyDescent="0.25">
      <c r="R41" s="4"/>
      <c r="S41" s="4"/>
      <c r="T41" s="20"/>
      <c r="U41" s="20"/>
      <c r="V41" s="20"/>
    </row>
    <row r="42" spans="18:22" x14ac:dyDescent="0.25">
      <c r="R42" s="4"/>
      <c r="S42" s="4"/>
      <c r="T42" s="20"/>
      <c r="U42" s="20"/>
      <c r="V42" s="20"/>
    </row>
    <row r="43" spans="18:22" x14ac:dyDescent="0.25">
      <c r="R43" s="4"/>
      <c r="S43" s="4"/>
      <c r="T43" s="20"/>
      <c r="U43" s="20"/>
      <c r="V43" s="20"/>
    </row>
    <row r="44" spans="18:22" x14ac:dyDescent="0.25">
      <c r="R44" s="4"/>
      <c r="S44" s="4"/>
      <c r="T44" s="20"/>
      <c r="U44" s="20"/>
      <c r="V44" s="20"/>
    </row>
    <row r="45" spans="18:22" x14ac:dyDescent="0.25">
      <c r="R45" s="4"/>
      <c r="S45" s="4"/>
      <c r="T45" s="20"/>
      <c r="U45" s="20"/>
      <c r="V45" s="20"/>
    </row>
    <row r="46" spans="18:22" x14ac:dyDescent="0.25">
      <c r="R46" s="4"/>
      <c r="S46" s="4"/>
      <c r="T46" s="20"/>
      <c r="U46" s="20"/>
      <c r="V46" s="20"/>
    </row>
    <row r="47" spans="18:22" x14ac:dyDescent="0.25">
      <c r="R47" s="4"/>
      <c r="S47" s="4"/>
      <c r="T47" s="20"/>
      <c r="U47" s="20"/>
      <c r="V47" s="20"/>
    </row>
    <row r="48" spans="18:22" x14ac:dyDescent="0.25">
      <c r="R48" s="4"/>
      <c r="S48" s="4"/>
      <c r="T48" s="20"/>
      <c r="U48" s="20"/>
      <c r="V48" s="20"/>
    </row>
    <row r="49" spans="18:22" x14ac:dyDescent="0.25">
      <c r="R49" s="4"/>
      <c r="S49" s="4"/>
      <c r="T49" s="20"/>
      <c r="U49" s="20"/>
      <c r="V49" s="20"/>
    </row>
    <row r="50" spans="18:22" x14ac:dyDescent="0.25">
      <c r="R50" s="4"/>
      <c r="S50" s="4"/>
      <c r="T50" s="20"/>
      <c r="U50" s="20"/>
      <c r="V50" s="20"/>
    </row>
    <row r="51" spans="18:22" x14ac:dyDescent="0.25">
      <c r="R51" s="4"/>
      <c r="S51" s="4"/>
      <c r="T51" s="20"/>
      <c r="U51" s="20"/>
      <c r="V51" s="20"/>
    </row>
    <row r="52" spans="18:22" x14ac:dyDescent="0.25">
      <c r="R52" s="4"/>
      <c r="S52" s="4"/>
      <c r="T52" s="20"/>
      <c r="U52" s="20"/>
      <c r="V52" s="20"/>
    </row>
    <row r="53" spans="18:22" x14ac:dyDescent="0.25">
      <c r="R53" s="4"/>
      <c r="S53" s="4"/>
      <c r="T53" s="20"/>
      <c r="U53" s="20"/>
      <c r="V53" s="20"/>
    </row>
    <row r="54" spans="18:22" x14ac:dyDescent="0.25">
      <c r="R54" s="4"/>
      <c r="S54" s="4"/>
      <c r="T54" s="20"/>
      <c r="U54" s="20"/>
      <c r="V54" s="20"/>
    </row>
    <row r="55" spans="18:22" x14ac:dyDescent="0.25">
      <c r="R55" s="4"/>
      <c r="S55" s="4"/>
      <c r="T55" s="20"/>
      <c r="U55" s="20"/>
      <c r="V55" s="20"/>
    </row>
    <row r="56" spans="18:22" x14ac:dyDescent="0.25">
      <c r="R56" s="4"/>
      <c r="S56" s="4"/>
      <c r="T56" s="20"/>
      <c r="U56" s="20"/>
      <c r="V56" s="20"/>
    </row>
    <row r="57" spans="18:22" x14ac:dyDescent="0.25">
      <c r="T57" s="20"/>
      <c r="U57" s="20"/>
      <c r="V57" s="20"/>
    </row>
    <row r="58" spans="18:22" x14ac:dyDescent="0.25">
      <c r="T58" s="20"/>
      <c r="U58" s="20"/>
      <c r="V58" s="20"/>
    </row>
    <row r="59" spans="18:22" x14ac:dyDescent="0.25">
      <c r="T59" s="20"/>
      <c r="U59" s="20"/>
      <c r="V59" s="20"/>
    </row>
    <row r="60" spans="18:22" x14ac:dyDescent="0.25">
      <c r="T60" s="20"/>
      <c r="U60" s="20"/>
      <c r="V60" s="20"/>
    </row>
    <row r="61" spans="18:22" x14ac:dyDescent="0.25">
      <c r="T61" s="20"/>
      <c r="U61" s="20"/>
      <c r="V61" s="20"/>
    </row>
    <row r="62" spans="18:22" x14ac:dyDescent="0.25">
      <c r="T62" s="20"/>
      <c r="U62" s="20"/>
      <c r="V62" s="20"/>
    </row>
    <row r="63" spans="18:22" x14ac:dyDescent="0.25">
      <c r="T63" s="20"/>
      <c r="U63" s="20"/>
      <c r="V63" s="20"/>
    </row>
    <row r="64" spans="18:22" x14ac:dyDescent="0.25">
      <c r="T64" s="20"/>
      <c r="U64" s="20"/>
      <c r="V64" s="20"/>
    </row>
    <row r="65" spans="20:22" x14ac:dyDescent="0.25">
      <c r="T65" s="20"/>
      <c r="U65" s="20"/>
      <c r="V65" s="20"/>
    </row>
    <row r="66" spans="20:22" x14ac:dyDescent="0.25">
      <c r="T66" s="20"/>
      <c r="U66" s="20"/>
      <c r="V66" s="20"/>
    </row>
    <row r="67" spans="20:22" x14ac:dyDescent="0.25">
      <c r="T67" s="20"/>
      <c r="U67" s="20"/>
      <c r="V67" s="20"/>
    </row>
    <row r="68" spans="20:22" x14ac:dyDescent="0.25">
      <c r="T68" s="27"/>
      <c r="U68" s="27"/>
      <c r="V68" s="27"/>
    </row>
    <row r="69" spans="20:22" x14ac:dyDescent="0.25">
      <c r="T69" s="27"/>
      <c r="U69" s="27"/>
      <c r="V69" s="27"/>
    </row>
    <row r="70" spans="20:22" x14ac:dyDescent="0.25">
      <c r="T70" s="27"/>
      <c r="U70" s="27"/>
      <c r="V70" s="27"/>
    </row>
    <row r="71" spans="20:22" x14ac:dyDescent="0.25">
      <c r="T71" s="27"/>
      <c r="U71" s="27"/>
      <c r="V71" s="27"/>
    </row>
    <row r="72" spans="20:22" x14ac:dyDescent="0.25">
      <c r="T72" s="27"/>
      <c r="U72" s="27"/>
      <c r="V72" s="27"/>
    </row>
    <row r="73" spans="20:22" x14ac:dyDescent="0.25">
      <c r="T73" s="27"/>
      <c r="U73" s="27"/>
      <c r="V73" s="27"/>
    </row>
    <row r="74" spans="20:22" x14ac:dyDescent="0.25">
      <c r="T74" s="27"/>
      <c r="U74" s="27"/>
      <c r="V74" s="27"/>
    </row>
    <row r="75" spans="20:22" x14ac:dyDescent="0.25">
      <c r="T75" s="27"/>
      <c r="U75" s="27"/>
      <c r="V75" s="27"/>
    </row>
    <row r="76" spans="20:22" x14ac:dyDescent="0.25">
      <c r="T76" s="27"/>
      <c r="U76" s="27"/>
      <c r="V76" s="27"/>
    </row>
    <row r="77" spans="20:22" x14ac:dyDescent="0.25">
      <c r="T77" s="27"/>
      <c r="U77" s="27"/>
      <c r="V77" s="27"/>
    </row>
    <row r="78" spans="20:22" x14ac:dyDescent="0.25">
      <c r="T78" s="27"/>
      <c r="U78" s="27"/>
      <c r="V78" s="27"/>
    </row>
    <row r="79" spans="20:22" x14ac:dyDescent="0.25">
      <c r="T79" s="27"/>
      <c r="U79" s="27"/>
      <c r="V79" s="27"/>
    </row>
    <row r="80" spans="20:22" x14ac:dyDescent="0.25">
      <c r="T80" s="27"/>
      <c r="U80" s="27"/>
      <c r="V80" s="27"/>
    </row>
    <row r="81" spans="20:22" x14ac:dyDescent="0.25">
      <c r="T81" s="27"/>
      <c r="U81" s="27"/>
      <c r="V81" s="27"/>
    </row>
    <row r="82" spans="20:22" x14ac:dyDescent="0.25">
      <c r="T82" s="27"/>
      <c r="U82" s="27"/>
      <c r="V82" s="27"/>
    </row>
  </sheetData>
  <phoneticPr fontId="16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A45-67FC-448B-8CB1-D2F77CE88888}">
  <sheetPr>
    <tabColor rgb="FFFFC000"/>
  </sheetPr>
  <dimension ref="A1:CA82"/>
  <sheetViews>
    <sheetView topLeftCell="BB1" zoomScaleNormal="100" workbookViewId="0">
      <selection activeCell="F7" sqref="F7"/>
    </sheetView>
  </sheetViews>
  <sheetFormatPr defaultColWidth="10.28515625" defaultRowHeight="15" x14ac:dyDescent="0.25"/>
  <cols>
    <col min="1" max="2" width="46.5703125" style="1" customWidth="1"/>
    <col min="3" max="3" width="25.85546875" style="1" customWidth="1"/>
    <col min="4" max="4" width="23.85546875" style="1" customWidth="1"/>
    <col min="5" max="8" width="20.140625" style="1" customWidth="1"/>
    <col min="9" max="14" width="22.5703125" style="1" customWidth="1"/>
    <col min="15" max="15" width="10.7109375" style="1" bestFit="1" customWidth="1"/>
    <col min="16" max="16" width="10" style="1" bestFit="1" customWidth="1"/>
    <col min="17" max="17" width="10.5703125" style="26" bestFit="1" customWidth="1"/>
    <col min="18" max="18" width="14.5703125" style="26" bestFit="1" customWidth="1"/>
    <col min="19" max="19" width="12.42578125" style="1" bestFit="1" customWidth="1"/>
    <col min="20" max="20" width="13.85546875" style="1" bestFit="1" customWidth="1"/>
    <col min="21" max="21" width="12" style="1" bestFit="1" customWidth="1"/>
    <col min="22" max="22" width="10" style="1" bestFit="1" customWidth="1"/>
    <col min="23" max="23" width="8.5703125" style="1" bestFit="1" customWidth="1"/>
    <col min="24" max="24" width="11" style="1" bestFit="1" customWidth="1"/>
    <col min="25" max="25" width="17.140625" style="1" bestFit="1" customWidth="1"/>
    <col min="26" max="26" width="10.28515625" style="1"/>
    <col min="27" max="27" width="9" style="1" customWidth="1"/>
    <col min="28" max="28" width="10.28515625" style="1"/>
    <col min="29" max="29" width="13.85546875" style="1" bestFit="1" customWidth="1"/>
    <col min="30" max="30" width="12.7109375" style="1" bestFit="1" customWidth="1"/>
    <col min="31" max="32" width="20.7109375" style="1" customWidth="1"/>
    <col min="33" max="33" width="10.28515625" style="1"/>
    <col min="34" max="34" width="10.7109375" style="1" customWidth="1"/>
    <col min="35" max="38" width="10.28515625" style="1"/>
    <col min="39" max="39" width="11.28515625" style="1" bestFit="1" customWidth="1"/>
    <col min="40" max="40" width="11.28515625" style="1" customWidth="1"/>
    <col min="41" max="41" width="8.28515625" style="1" bestFit="1" customWidth="1"/>
    <col min="42" max="42" width="5.42578125" style="1" customWidth="1"/>
    <col min="43" max="43" width="6.85546875" style="1" customWidth="1"/>
    <col min="44" max="44" width="8.42578125" style="1" customWidth="1"/>
    <col min="45" max="45" width="16.140625" style="1" customWidth="1"/>
    <col min="46" max="46" width="9" style="1" customWidth="1"/>
    <col min="47" max="47" width="7.7109375" style="1" customWidth="1"/>
    <col min="48" max="49" width="6" style="1" customWidth="1"/>
    <col min="50" max="53" width="9.28515625" style="1" customWidth="1"/>
    <col min="54" max="55" width="10.42578125" style="1" customWidth="1"/>
    <col min="56" max="56" width="9.28515625" style="1" customWidth="1"/>
    <col min="57" max="58" width="11.85546875" style="1" customWidth="1"/>
    <col min="59" max="59" width="14.7109375" style="1" customWidth="1"/>
    <col min="60" max="62" width="9.28515625" style="1" customWidth="1"/>
    <col min="63" max="63" width="10.85546875" style="1" customWidth="1"/>
    <col min="64" max="64" width="10.5703125" style="1" customWidth="1"/>
    <col min="65" max="65" width="12.5703125" style="1" customWidth="1"/>
    <col min="66" max="66" width="12.85546875" style="1" customWidth="1"/>
    <col min="67" max="67" width="14.5703125" style="1" customWidth="1"/>
    <col min="68" max="68" width="34.42578125" style="1" customWidth="1"/>
    <col min="69" max="74" width="12.85546875" style="1" customWidth="1"/>
    <col min="75" max="75" width="17.85546875" style="28" bestFit="1" customWidth="1"/>
    <col min="76" max="76" width="17.140625" style="1" bestFit="1" customWidth="1"/>
    <col min="77" max="77" width="30.140625" style="1" bestFit="1" customWidth="1"/>
    <col min="79" max="16384" width="10.28515625" style="1"/>
  </cols>
  <sheetData>
    <row r="1" spans="1:79" ht="12" thickBot="1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0</v>
      </c>
      <c r="F1" s="5" t="s">
        <v>10</v>
      </c>
      <c r="G1" s="5" t="s">
        <v>11</v>
      </c>
      <c r="H1" s="5" t="s">
        <v>12</v>
      </c>
      <c r="I1" s="6" t="s">
        <v>13</v>
      </c>
      <c r="J1" s="5" t="s">
        <v>14</v>
      </c>
      <c r="K1" s="5" t="s">
        <v>74</v>
      </c>
      <c r="L1" s="5" t="s">
        <v>15</v>
      </c>
      <c r="M1" s="5" t="s">
        <v>16</v>
      </c>
      <c r="N1" s="5" t="s">
        <v>69</v>
      </c>
      <c r="O1" s="5" t="s">
        <v>17</v>
      </c>
      <c r="P1" s="7" t="s">
        <v>18</v>
      </c>
      <c r="Q1" s="21" t="s">
        <v>19</v>
      </c>
      <c r="R1" s="21" t="s">
        <v>20</v>
      </c>
      <c r="S1" s="5" t="s">
        <v>21</v>
      </c>
      <c r="T1" s="5" t="s">
        <v>22</v>
      </c>
      <c r="U1" s="6" t="s">
        <v>23</v>
      </c>
      <c r="V1" s="8" t="s">
        <v>24</v>
      </c>
      <c r="W1" s="7" t="s">
        <v>25</v>
      </c>
      <c r="X1" s="5" t="s">
        <v>26</v>
      </c>
      <c r="Y1" s="6" t="s">
        <v>27</v>
      </c>
      <c r="Z1" s="7" t="s">
        <v>28</v>
      </c>
      <c r="AA1" s="6" t="s">
        <v>29</v>
      </c>
      <c r="AB1" s="5" t="s">
        <v>70</v>
      </c>
      <c r="AC1" s="5" t="s">
        <v>30</v>
      </c>
      <c r="AD1" s="5" t="s">
        <v>31</v>
      </c>
      <c r="AE1" s="5" t="s">
        <v>54</v>
      </c>
      <c r="AF1" s="5" t="s">
        <v>71</v>
      </c>
      <c r="AG1" s="7" t="s">
        <v>32</v>
      </c>
      <c r="AH1" s="5" t="s">
        <v>33</v>
      </c>
      <c r="AI1" s="5" t="s">
        <v>34</v>
      </c>
      <c r="AJ1" s="5" t="s">
        <v>35</v>
      </c>
      <c r="AK1" s="5" t="s">
        <v>2</v>
      </c>
      <c r="AL1" s="5" t="s">
        <v>37</v>
      </c>
      <c r="AM1" s="5" t="s">
        <v>38</v>
      </c>
      <c r="AN1" s="5" t="s">
        <v>5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36</v>
      </c>
      <c r="AX1" s="9" t="s">
        <v>43</v>
      </c>
      <c r="AY1" s="9" t="s">
        <v>4</v>
      </c>
      <c r="AZ1" s="9" t="s">
        <v>73</v>
      </c>
      <c r="BA1" s="9" t="s">
        <v>44</v>
      </c>
      <c r="BB1" s="9" t="s">
        <v>45</v>
      </c>
      <c r="BC1" s="9" t="s">
        <v>72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53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5" t="s">
        <v>3</v>
      </c>
      <c r="BO1" s="5" t="s">
        <v>64</v>
      </c>
      <c r="BP1" s="5" t="s">
        <v>78</v>
      </c>
      <c r="BQ1" s="5" t="s">
        <v>75</v>
      </c>
      <c r="BR1" s="5" t="s">
        <v>76</v>
      </c>
      <c r="BS1" s="5" t="s">
        <v>77</v>
      </c>
      <c r="BT1" s="5" t="s">
        <v>105</v>
      </c>
      <c r="BU1" s="5" t="s">
        <v>65</v>
      </c>
      <c r="BV1" s="5" t="s">
        <v>81</v>
      </c>
      <c r="BW1" s="5" t="s">
        <v>98</v>
      </c>
      <c r="BX1" s="5" t="s">
        <v>98</v>
      </c>
      <c r="BY1" s="5" t="s">
        <v>82</v>
      </c>
      <c r="BZ1" s="32" t="s">
        <v>83</v>
      </c>
      <c r="CA1" s="32" t="s">
        <v>84</v>
      </c>
    </row>
    <row r="2" spans="1:79" x14ac:dyDescent="0.25">
      <c r="A2" s="11" t="str" cm="1">
        <f t="array" aca="1" ref="A2" ca="1">MID(CELL("filename",A1),FIND("]",CELL("filename",A1))+1,255)&amp;"_"&amp;T2&amp;"m_1"</f>
        <v>CC3_44m_1</v>
      </c>
      <c r="B2" s="11" t="str" cm="1">
        <f t="array" aca="1" ref="B2" ca="1">MID(CELL("filename",A1),FIND("]",CELL("filename",A1))+1,255)&amp;"_"&amp;T2&amp;"m_1"</f>
        <v>CC3_44m_1</v>
      </c>
      <c r="C2" s="11" t="s">
        <v>50</v>
      </c>
      <c r="D2" s="12" t="s">
        <v>51</v>
      </c>
      <c r="E2" s="11" t="s">
        <v>52</v>
      </c>
      <c r="F2" s="12">
        <v>0</v>
      </c>
      <c r="G2" s="12">
        <v>1</v>
      </c>
      <c r="H2" s="12">
        <v>0</v>
      </c>
      <c r="I2" s="12">
        <v>0</v>
      </c>
      <c r="J2" s="12">
        <v>0</v>
      </c>
      <c r="K2" s="12">
        <v>0.5</v>
      </c>
      <c r="L2" s="12">
        <v>1</v>
      </c>
      <c r="M2" s="12">
        <v>1</v>
      </c>
      <c r="N2" s="12">
        <v>0</v>
      </c>
      <c r="O2" s="12">
        <v>0</v>
      </c>
      <c r="P2" s="12">
        <v>9.5</v>
      </c>
      <c r="Q2" s="19">
        <v>0.09</v>
      </c>
      <c r="R2" s="12">
        <v>44</v>
      </c>
      <c r="S2" s="13">
        <f>T2+32</f>
        <v>76</v>
      </c>
      <c r="T2" s="13">
        <v>44</v>
      </c>
      <c r="U2" s="13">
        <v>1</v>
      </c>
      <c r="V2" s="13">
        <v>33.4</v>
      </c>
      <c r="W2" s="13">
        <v>-100</v>
      </c>
      <c r="X2" s="13">
        <v>0</v>
      </c>
      <c r="Y2" s="13">
        <v>0</v>
      </c>
      <c r="Z2" s="13">
        <f>0.005*0.1*3</f>
        <v>1.5E-3</v>
      </c>
      <c r="AA2" s="13">
        <f>0.11*0.4*2.5</f>
        <v>0.11000000000000001</v>
      </c>
      <c r="AB2" s="13">
        <v>0</v>
      </c>
      <c r="AC2" s="13">
        <v>0</v>
      </c>
      <c r="AD2" s="13">
        <v>0</v>
      </c>
      <c r="AE2" s="14" t="s">
        <v>66</v>
      </c>
      <c r="AF2" s="14" t="s">
        <v>66</v>
      </c>
      <c r="AG2" s="15">
        <v>4</v>
      </c>
      <c r="AH2" s="16">
        <v>30000</v>
      </c>
      <c r="AI2" s="16">
        <f>ROUND(0.74*AH2,-2)</f>
        <v>22200</v>
      </c>
      <c r="AJ2" s="16">
        <f>ROUND(3*AI2,-2)</f>
        <v>66600</v>
      </c>
      <c r="AK2" s="16">
        <v>1</v>
      </c>
      <c r="AL2" s="16">
        <v>503</v>
      </c>
      <c r="AM2" s="18">
        <v>5.0000000000000001E-4</v>
      </c>
      <c r="AN2" s="16">
        <f>ROUND(593*AL2,-2)</f>
        <v>298300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0.25</v>
      </c>
      <c r="AX2" s="15">
        <v>20</v>
      </c>
      <c r="AY2" s="15">
        <v>1.6</v>
      </c>
      <c r="AZ2" s="15">
        <v>15</v>
      </c>
      <c r="BA2" s="15" t="s">
        <v>67</v>
      </c>
      <c r="BB2" s="33">
        <v>1</v>
      </c>
      <c r="BC2" s="15">
        <f>MIN(2000,CA2)</f>
        <v>490</v>
      </c>
      <c r="BD2" s="15">
        <f>MIN(2000,CA2)</f>
        <v>490</v>
      </c>
      <c r="BE2" s="15">
        <v>8.5</v>
      </c>
      <c r="BF2" s="15">
        <v>9.4</v>
      </c>
      <c r="BG2" s="15">
        <v>9</v>
      </c>
      <c r="BH2" s="15">
        <f>BY2</f>
        <v>614</v>
      </c>
      <c r="BI2" s="15">
        <v>0</v>
      </c>
      <c r="BJ2" s="15">
        <v>0</v>
      </c>
      <c r="BK2" s="15">
        <v>0.6</v>
      </c>
      <c r="BL2" s="15" t="s">
        <v>68</v>
      </c>
      <c r="BM2" s="15">
        <v>0.9</v>
      </c>
      <c r="BN2" s="17">
        <v>0</v>
      </c>
      <c r="BO2" s="17" t="s">
        <v>102</v>
      </c>
      <c r="BP2" s="17" t="s">
        <v>104</v>
      </c>
      <c r="BQ2" s="30">
        <f>AG2</f>
        <v>4</v>
      </c>
      <c r="BR2" s="30">
        <f>BQ2/2</f>
        <v>2</v>
      </c>
      <c r="BS2" s="31">
        <f t="shared" ref="BS2:BS23" si="0">BR2*(AX2-10)</f>
        <v>20</v>
      </c>
      <c r="BT2" s="31">
        <f>BS2*AY2</f>
        <v>32</v>
      </c>
      <c r="BU2" s="17">
        <f>100*(BS2/100)^0.9</f>
        <v>23.492378861760379</v>
      </c>
      <c r="BV2" s="34">
        <f>AL2*BM2</f>
        <v>452.7</v>
      </c>
      <c r="BW2" s="29">
        <v>1.22</v>
      </c>
      <c r="BX2" s="17">
        <f>BW2*BV2</f>
        <v>552.29399999999998</v>
      </c>
      <c r="BY2" s="17">
        <f>ROUND(BX2/BM2,0)</f>
        <v>614</v>
      </c>
      <c r="BZ2">
        <f>AN2</f>
        <v>298300</v>
      </c>
      <c r="CA2" s="1">
        <f>ROUND(BZ2/BY2,-1)</f>
        <v>490</v>
      </c>
    </row>
    <row r="3" spans="1:79" x14ac:dyDescent="0.25">
      <c r="A3" s="11" t="str" cm="1">
        <f t="array" aca="1" ref="A3" ca="1">MID(CELL("filename",A2),FIND("]",CELL("filename",A2))+1,255)&amp;"_"&amp;T3&amp;"m_1"</f>
        <v>CC3_36m_1</v>
      </c>
      <c r="B3" s="11" t="str" cm="1">
        <f t="array" aca="1" ref="B3" ca="1">MID(CELL("filename",A2),FIND("]",CELL("filename",A2))+1,255)&amp;"_"&amp;T3&amp;"m_1"</f>
        <v>CC3_36m_1</v>
      </c>
      <c r="Q3" s="22"/>
      <c r="R3" s="12">
        <v>36</v>
      </c>
      <c r="S3" s="13">
        <f>T3+32</f>
        <v>68</v>
      </c>
      <c r="T3" s="13">
        <v>36</v>
      </c>
      <c r="AE3" s="14" t="s">
        <v>66</v>
      </c>
      <c r="AF3" s="14" t="s">
        <v>66</v>
      </c>
      <c r="AG3" s="15">
        <v>4</v>
      </c>
      <c r="AH3" s="16">
        <v>30000</v>
      </c>
      <c r="AI3" s="16">
        <f t="shared" ref="AI3:AI23" si="1">ROUND(0.74*AH3,-2)</f>
        <v>22200</v>
      </c>
      <c r="AJ3" s="16">
        <f t="shared" ref="AJ3:AJ23" si="2">ROUND(3*AI3,-2)</f>
        <v>66600</v>
      </c>
      <c r="AK3" s="16">
        <v>1</v>
      </c>
      <c r="AL3" s="16">
        <v>503</v>
      </c>
      <c r="AM3" s="18">
        <v>5.0000000000000001E-4</v>
      </c>
      <c r="AN3" s="16">
        <f t="shared" ref="AN3:AN23" si="3">ROUND(593*AL3,-2)</f>
        <v>298300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0.25</v>
      </c>
      <c r="AX3" s="15">
        <v>20</v>
      </c>
      <c r="AY3" s="15">
        <v>1.6</v>
      </c>
      <c r="AZ3" s="15">
        <v>15</v>
      </c>
      <c r="BA3" s="15" t="s">
        <v>67</v>
      </c>
      <c r="BB3" s="33">
        <v>1</v>
      </c>
      <c r="BC3" s="15">
        <f t="shared" ref="BC3:BC23" si="4">MIN(2000,CA3)</f>
        <v>490</v>
      </c>
      <c r="BD3" s="15">
        <f t="shared" ref="BD3:BD23" si="5">MIN(2000,CA3)</f>
        <v>490</v>
      </c>
      <c r="BE3" s="15">
        <v>8.5</v>
      </c>
      <c r="BF3" s="15">
        <v>9.4</v>
      </c>
      <c r="BG3" s="15">
        <v>9</v>
      </c>
      <c r="BH3" s="15">
        <f t="shared" ref="BH3:BH23" si="6">BY3</f>
        <v>614</v>
      </c>
      <c r="BI3" s="15">
        <v>0</v>
      </c>
      <c r="BJ3" s="15">
        <v>0</v>
      </c>
      <c r="BK3" s="15">
        <v>0.6</v>
      </c>
      <c r="BL3" s="15" t="s">
        <v>68</v>
      </c>
      <c r="BM3" s="15">
        <v>0.9</v>
      </c>
      <c r="BN3" s="17">
        <v>0</v>
      </c>
      <c r="BO3" s="17" t="s">
        <v>102</v>
      </c>
      <c r="BP3" s="17" t="s">
        <v>104</v>
      </c>
      <c r="BQ3" s="17">
        <f t="shared" ref="BQ3:BQ23" si="7">BQ2+AG3</f>
        <v>8</v>
      </c>
      <c r="BR3" s="17">
        <f t="shared" ref="BR3:BR23" si="8">BQ2+AG3/2</f>
        <v>6</v>
      </c>
      <c r="BS3" s="17">
        <f t="shared" si="0"/>
        <v>60</v>
      </c>
      <c r="BT3" s="35">
        <f t="shared" ref="BT3:BT23" si="9">BS3*AY3</f>
        <v>96</v>
      </c>
      <c r="BU3" s="17">
        <f t="shared" ref="BU3:BU23" si="10">100*(BS3/100)^0.9</f>
        <v>63.144586748935524</v>
      </c>
      <c r="BV3" s="34">
        <f t="shared" ref="BV3:BV23" si="11">AL3*BM3</f>
        <v>452.7</v>
      </c>
      <c r="BW3" s="29">
        <v>1.22</v>
      </c>
      <c r="BX3" s="17">
        <f t="shared" ref="BX3:BX23" si="12">BW3*BV3</f>
        <v>552.29399999999998</v>
      </c>
      <c r="BY3" s="17">
        <f t="shared" ref="BY3:BY23" si="13">ROUND(BX3/BM3,0)</f>
        <v>614</v>
      </c>
      <c r="BZ3">
        <f t="shared" ref="BZ3:BZ23" si="14">AN3</f>
        <v>298300</v>
      </c>
      <c r="CA3" s="1">
        <f t="shared" ref="CA3:CA23" si="15">ROUND(BZ3/BY3,-1)</f>
        <v>490</v>
      </c>
    </row>
    <row r="4" spans="1:79" x14ac:dyDescent="0.25">
      <c r="Q4" s="22"/>
      <c r="R4" s="22"/>
      <c r="T4" s="2"/>
      <c r="AE4" s="14" t="s">
        <v>66</v>
      </c>
      <c r="AF4" s="14" t="s">
        <v>66</v>
      </c>
      <c r="AG4" s="15">
        <v>4</v>
      </c>
      <c r="AH4" s="16">
        <v>30000</v>
      </c>
      <c r="AI4" s="16">
        <f t="shared" si="1"/>
        <v>22200</v>
      </c>
      <c r="AJ4" s="16">
        <f t="shared" si="2"/>
        <v>66600</v>
      </c>
      <c r="AK4" s="16">
        <v>1</v>
      </c>
      <c r="AL4" s="16">
        <v>503</v>
      </c>
      <c r="AM4" s="18">
        <v>5.0000000000000001E-4</v>
      </c>
      <c r="AN4" s="16">
        <f t="shared" si="3"/>
        <v>298300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0.25</v>
      </c>
      <c r="AX4" s="15">
        <v>20</v>
      </c>
      <c r="AY4" s="15">
        <v>1.6</v>
      </c>
      <c r="AZ4" s="15">
        <v>15</v>
      </c>
      <c r="BA4" s="15" t="s">
        <v>67</v>
      </c>
      <c r="BB4" s="33">
        <v>1</v>
      </c>
      <c r="BC4" s="15">
        <f t="shared" si="4"/>
        <v>490</v>
      </c>
      <c r="BD4" s="15">
        <f t="shared" si="5"/>
        <v>490</v>
      </c>
      <c r="BE4" s="15">
        <v>8.5</v>
      </c>
      <c r="BF4" s="15">
        <v>9.4</v>
      </c>
      <c r="BG4" s="15">
        <v>9</v>
      </c>
      <c r="BH4" s="15">
        <f t="shared" si="6"/>
        <v>614</v>
      </c>
      <c r="BI4" s="15">
        <v>0</v>
      </c>
      <c r="BJ4" s="15">
        <v>0</v>
      </c>
      <c r="BK4" s="15">
        <v>0.6</v>
      </c>
      <c r="BL4" s="15" t="s">
        <v>68</v>
      </c>
      <c r="BM4" s="15">
        <v>0.9</v>
      </c>
      <c r="BN4" s="17">
        <v>0</v>
      </c>
      <c r="BO4" s="17" t="s">
        <v>102</v>
      </c>
      <c r="BP4" s="17" t="s">
        <v>104</v>
      </c>
      <c r="BQ4" s="17">
        <f t="shared" si="7"/>
        <v>12</v>
      </c>
      <c r="BR4" s="17">
        <f t="shared" si="8"/>
        <v>10</v>
      </c>
      <c r="BS4" s="17">
        <f t="shared" si="0"/>
        <v>100</v>
      </c>
      <c r="BT4" s="35">
        <f t="shared" si="9"/>
        <v>160</v>
      </c>
      <c r="BU4" s="17">
        <f t="shared" si="10"/>
        <v>100</v>
      </c>
      <c r="BV4" s="34">
        <f t="shared" si="11"/>
        <v>452.7</v>
      </c>
      <c r="BW4" s="29">
        <v>1.22</v>
      </c>
      <c r="BX4" s="17">
        <f t="shared" si="12"/>
        <v>552.29399999999998</v>
      </c>
      <c r="BY4" s="17">
        <f t="shared" si="13"/>
        <v>614</v>
      </c>
      <c r="BZ4">
        <f t="shared" si="14"/>
        <v>298300</v>
      </c>
      <c r="CA4" s="1">
        <f t="shared" si="15"/>
        <v>490</v>
      </c>
    </row>
    <row r="5" spans="1:79" x14ac:dyDescent="0.25">
      <c r="Q5" s="22"/>
      <c r="R5" s="22"/>
      <c r="T5" s="2"/>
      <c r="AE5" s="14" t="s">
        <v>66</v>
      </c>
      <c r="AF5" s="14" t="s">
        <v>66</v>
      </c>
      <c r="AG5" s="15">
        <v>4</v>
      </c>
      <c r="AH5" s="16">
        <v>30000</v>
      </c>
      <c r="AI5" s="16">
        <f t="shared" si="1"/>
        <v>22200</v>
      </c>
      <c r="AJ5" s="16">
        <f t="shared" si="2"/>
        <v>66600</v>
      </c>
      <c r="AK5" s="16">
        <v>1</v>
      </c>
      <c r="AL5" s="16">
        <v>503</v>
      </c>
      <c r="AM5" s="18">
        <v>5.0000000000000001E-4</v>
      </c>
      <c r="AN5" s="16">
        <f t="shared" si="3"/>
        <v>298300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0.25</v>
      </c>
      <c r="AX5" s="15">
        <v>20</v>
      </c>
      <c r="AY5" s="15">
        <v>1.6</v>
      </c>
      <c r="AZ5" s="15">
        <v>15</v>
      </c>
      <c r="BA5" s="15" t="s">
        <v>67</v>
      </c>
      <c r="BB5" s="33">
        <v>1</v>
      </c>
      <c r="BC5" s="15">
        <f t="shared" si="4"/>
        <v>490</v>
      </c>
      <c r="BD5" s="15">
        <f t="shared" si="5"/>
        <v>490</v>
      </c>
      <c r="BE5" s="15">
        <v>8.5</v>
      </c>
      <c r="BF5" s="15">
        <v>9.4</v>
      </c>
      <c r="BG5" s="15">
        <v>9</v>
      </c>
      <c r="BH5" s="15">
        <f t="shared" si="6"/>
        <v>614</v>
      </c>
      <c r="BI5" s="15">
        <v>0</v>
      </c>
      <c r="BJ5" s="15">
        <v>0</v>
      </c>
      <c r="BK5" s="15">
        <v>0.6</v>
      </c>
      <c r="BL5" s="15" t="s">
        <v>68</v>
      </c>
      <c r="BM5" s="15">
        <v>0.9</v>
      </c>
      <c r="BN5" s="17">
        <v>0</v>
      </c>
      <c r="BO5" s="17" t="s">
        <v>102</v>
      </c>
      <c r="BP5" s="17" t="s">
        <v>104</v>
      </c>
      <c r="BQ5" s="17">
        <f t="shared" si="7"/>
        <v>16</v>
      </c>
      <c r="BR5" s="17">
        <f t="shared" si="8"/>
        <v>14</v>
      </c>
      <c r="BS5" s="17">
        <f t="shared" si="0"/>
        <v>140</v>
      </c>
      <c r="BT5" s="35">
        <f t="shared" si="9"/>
        <v>224</v>
      </c>
      <c r="BU5" s="17">
        <f t="shared" si="10"/>
        <v>135.36775676840483</v>
      </c>
      <c r="BV5" s="34">
        <f t="shared" si="11"/>
        <v>452.7</v>
      </c>
      <c r="BW5" s="29">
        <v>1.22</v>
      </c>
      <c r="BX5" s="17">
        <f t="shared" si="12"/>
        <v>552.29399999999998</v>
      </c>
      <c r="BY5" s="17">
        <f t="shared" si="13"/>
        <v>614</v>
      </c>
      <c r="BZ5">
        <f t="shared" si="14"/>
        <v>298300</v>
      </c>
      <c r="CA5" s="1">
        <f t="shared" si="15"/>
        <v>490</v>
      </c>
    </row>
    <row r="6" spans="1:79" x14ac:dyDescent="0.25">
      <c r="L6" s="3"/>
      <c r="M6" s="3"/>
      <c r="N6" s="3"/>
      <c r="O6" s="3"/>
      <c r="P6" s="3"/>
      <c r="Q6" s="22"/>
      <c r="R6" s="22"/>
      <c r="S6" s="2"/>
      <c r="T6" s="2"/>
      <c r="W6" s="2"/>
      <c r="AE6" s="14" t="s">
        <v>66</v>
      </c>
      <c r="AF6" s="14" t="s">
        <v>66</v>
      </c>
      <c r="AG6" s="15">
        <v>4</v>
      </c>
      <c r="AH6" s="16">
        <v>30000</v>
      </c>
      <c r="AI6" s="16">
        <f t="shared" si="1"/>
        <v>22200</v>
      </c>
      <c r="AJ6" s="16">
        <f t="shared" si="2"/>
        <v>66600</v>
      </c>
      <c r="AK6" s="16">
        <v>1</v>
      </c>
      <c r="AL6" s="16">
        <v>503</v>
      </c>
      <c r="AM6" s="18">
        <v>5.0000000000000001E-4</v>
      </c>
      <c r="AN6" s="16">
        <f t="shared" si="3"/>
        <v>298300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0.25</v>
      </c>
      <c r="AX6" s="15">
        <v>20</v>
      </c>
      <c r="AY6" s="15">
        <v>1.6</v>
      </c>
      <c r="AZ6" s="15">
        <v>15</v>
      </c>
      <c r="BA6" s="15" t="s">
        <v>67</v>
      </c>
      <c r="BB6" s="33">
        <v>1</v>
      </c>
      <c r="BC6" s="15">
        <f t="shared" si="4"/>
        <v>490</v>
      </c>
      <c r="BD6" s="15">
        <f t="shared" si="5"/>
        <v>490</v>
      </c>
      <c r="BE6" s="15">
        <v>8.5</v>
      </c>
      <c r="BF6" s="15">
        <v>9.4</v>
      </c>
      <c r="BG6" s="15">
        <v>9</v>
      </c>
      <c r="BH6" s="15">
        <f t="shared" si="6"/>
        <v>614</v>
      </c>
      <c r="BI6" s="15">
        <v>0</v>
      </c>
      <c r="BJ6" s="15">
        <v>0</v>
      </c>
      <c r="BK6" s="15">
        <v>0.6</v>
      </c>
      <c r="BL6" s="15" t="s">
        <v>68</v>
      </c>
      <c r="BM6" s="15">
        <v>0.9</v>
      </c>
      <c r="BN6" s="17">
        <v>0</v>
      </c>
      <c r="BO6" s="17" t="s">
        <v>102</v>
      </c>
      <c r="BP6" s="17" t="s">
        <v>104</v>
      </c>
      <c r="BQ6" s="17">
        <f t="shared" si="7"/>
        <v>20</v>
      </c>
      <c r="BR6" s="17">
        <f t="shared" si="8"/>
        <v>18</v>
      </c>
      <c r="BS6" s="17">
        <f t="shared" si="0"/>
        <v>180</v>
      </c>
      <c r="BT6" s="35">
        <f t="shared" si="9"/>
        <v>288</v>
      </c>
      <c r="BU6" s="17">
        <f t="shared" si="10"/>
        <v>169.72478007257303</v>
      </c>
      <c r="BV6" s="34">
        <f t="shared" si="11"/>
        <v>452.7</v>
      </c>
      <c r="BW6" s="29">
        <v>1.22</v>
      </c>
      <c r="BX6" s="17">
        <f t="shared" si="12"/>
        <v>552.29399999999998</v>
      </c>
      <c r="BY6" s="17">
        <f t="shared" si="13"/>
        <v>614</v>
      </c>
      <c r="BZ6">
        <f t="shared" si="14"/>
        <v>298300</v>
      </c>
      <c r="CA6" s="1">
        <f t="shared" si="15"/>
        <v>490</v>
      </c>
    </row>
    <row r="7" spans="1:79" x14ac:dyDescent="0.25">
      <c r="L7" s="3"/>
      <c r="M7" s="3"/>
      <c r="N7" s="3"/>
      <c r="O7" s="3"/>
      <c r="P7" s="3"/>
      <c r="Q7" s="22"/>
      <c r="R7" s="22"/>
      <c r="S7" s="2"/>
      <c r="T7" s="2"/>
      <c r="W7" s="2"/>
      <c r="AE7" s="14" t="s">
        <v>66</v>
      </c>
      <c r="AF7" s="14" t="s">
        <v>66</v>
      </c>
      <c r="AG7" s="15">
        <v>4</v>
      </c>
      <c r="AH7" s="16">
        <v>30000</v>
      </c>
      <c r="AI7" s="16">
        <f t="shared" si="1"/>
        <v>22200</v>
      </c>
      <c r="AJ7" s="16">
        <f t="shared" si="2"/>
        <v>66600</v>
      </c>
      <c r="AK7" s="16">
        <v>1</v>
      </c>
      <c r="AL7" s="16">
        <v>503</v>
      </c>
      <c r="AM7" s="18">
        <v>5.0000000000000001E-4</v>
      </c>
      <c r="AN7" s="16">
        <f t="shared" si="3"/>
        <v>298300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0.25</v>
      </c>
      <c r="AX7" s="15">
        <v>20</v>
      </c>
      <c r="AY7" s="15">
        <v>1.6</v>
      </c>
      <c r="AZ7" s="15">
        <v>15</v>
      </c>
      <c r="BA7" s="15" t="s">
        <v>67</v>
      </c>
      <c r="BB7" s="33">
        <v>1</v>
      </c>
      <c r="BC7" s="15">
        <f t="shared" si="4"/>
        <v>490</v>
      </c>
      <c r="BD7" s="15">
        <f t="shared" si="5"/>
        <v>490</v>
      </c>
      <c r="BE7" s="15">
        <v>8.5</v>
      </c>
      <c r="BF7" s="15">
        <v>9.4</v>
      </c>
      <c r="BG7" s="15">
        <v>9</v>
      </c>
      <c r="BH7" s="15">
        <f t="shared" si="6"/>
        <v>614</v>
      </c>
      <c r="BI7" s="15">
        <v>0</v>
      </c>
      <c r="BJ7" s="15">
        <v>0</v>
      </c>
      <c r="BK7" s="15">
        <v>0.6</v>
      </c>
      <c r="BL7" s="15" t="s">
        <v>68</v>
      </c>
      <c r="BM7" s="15">
        <v>0.9</v>
      </c>
      <c r="BN7" s="17">
        <v>0</v>
      </c>
      <c r="BO7" s="17" t="s">
        <v>102</v>
      </c>
      <c r="BP7" s="17" t="s">
        <v>104</v>
      </c>
      <c r="BQ7" s="17">
        <f t="shared" si="7"/>
        <v>24</v>
      </c>
      <c r="BR7" s="17">
        <f t="shared" si="8"/>
        <v>22</v>
      </c>
      <c r="BS7" s="17">
        <f t="shared" si="0"/>
        <v>220</v>
      </c>
      <c r="BT7" s="35">
        <f t="shared" si="9"/>
        <v>352</v>
      </c>
      <c r="BU7" s="17">
        <f t="shared" si="10"/>
        <v>203.32014593038656</v>
      </c>
      <c r="BV7" s="34">
        <f t="shared" si="11"/>
        <v>452.7</v>
      </c>
      <c r="BW7" s="29">
        <v>1.22</v>
      </c>
      <c r="BX7" s="17">
        <f t="shared" si="12"/>
        <v>552.29399999999998</v>
      </c>
      <c r="BY7" s="17">
        <f t="shared" si="13"/>
        <v>614</v>
      </c>
      <c r="BZ7">
        <f t="shared" si="14"/>
        <v>298300</v>
      </c>
      <c r="CA7" s="1">
        <f t="shared" si="15"/>
        <v>490</v>
      </c>
    </row>
    <row r="8" spans="1:79" x14ac:dyDescent="0.25">
      <c r="L8" s="3"/>
      <c r="M8" s="3"/>
      <c r="N8" s="3"/>
      <c r="O8" s="3"/>
      <c r="P8" s="3"/>
      <c r="Q8" s="22"/>
      <c r="R8" s="22"/>
      <c r="S8" s="2"/>
      <c r="T8" s="2"/>
      <c r="W8" s="2"/>
      <c r="AE8" s="14" t="s">
        <v>66</v>
      </c>
      <c r="AF8" s="14" t="s">
        <v>66</v>
      </c>
      <c r="AG8" s="15">
        <v>4</v>
      </c>
      <c r="AH8" s="16">
        <v>30000</v>
      </c>
      <c r="AI8" s="16">
        <f t="shared" si="1"/>
        <v>22200</v>
      </c>
      <c r="AJ8" s="16">
        <f t="shared" si="2"/>
        <v>66600</v>
      </c>
      <c r="AK8" s="16">
        <v>1</v>
      </c>
      <c r="AL8" s="16">
        <v>503</v>
      </c>
      <c r="AM8" s="18">
        <v>5.0000000000000001E-4</v>
      </c>
      <c r="AN8" s="16">
        <f t="shared" si="3"/>
        <v>298300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0.25</v>
      </c>
      <c r="AX8" s="15">
        <v>20</v>
      </c>
      <c r="AY8" s="15">
        <v>1.6</v>
      </c>
      <c r="AZ8" s="15">
        <v>15</v>
      </c>
      <c r="BA8" s="15" t="s">
        <v>67</v>
      </c>
      <c r="BB8" s="33">
        <v>1</v>
      </c>
      <c r="BC8" s="15">
        <f t="shared" si="4"/>
        <v>490</v>
      </c>
      <c r="BD8" s="15">
        <f t="shared" si="5"/>
        <v>490</v>
      </c>
      <c r="BE8" s="15">
        <v>8.5</v>
      </c>
      <c r="BF8" s="15">
        <v>9.4</v>
      </c>
      <c r="BG8" s="15">
        <v>9</v>
      </c>
      <c r="BH8" s="15">
        <f t="shared" si="6"/>
        <v>614</v>
      </c>
      <c r="BI8" s="15">
        <v>0</v>
      </c>
      <c r="BJ8" s="15">
        <v>0</v>
      </c>
      <c r="BK8" s="15">
        <v>0.6</v>
      </c>
      <c r="BL8" s="15" t="s">
        <v>68</v>
      </c>
      <c r="BM8" s="15">
        <v>0.9</v>
      </c>
      <c r="BN8" s="17">
        <v>0</v>
      </c>
      <c r="BO8" s="17" t="s">
        <v>102</v>
      </c>
      <c r="BP8" s="17" t="s">
        <v>104</v>
      </c>
      <c r="BQ8" s="17">
        <f t="shared" si="7"/>
        <v>28</v>
      </c>
      <c r="BR8" s="17">
        <f t="shared" si="8"/>
        <v>26</v>
      </c>
      <c r="BS8" s="17">
        <f t="shared" si="0"/>
        <v>260</v>
      </c>
      <c r="BT8" s="35">
        <f t="shared" si="9"/>
        <v>416</v>
      </c>
      <c r="BU8" s="17">
        <f t="shared" si="10"/>
        <v>236.30668793283914</v>
      </c>
      <c r="BV8" s="34">
        <f t="shared" si="11"/>
        <v>452.7</v>
      </c>
      <c r="BW8" s="29">
        <v>1.22</v>
      </c>
      <c r="BX8" s="17">
        <f t="shared" si="12"/>
        <v>552.29399999999998</v>
      </c>
      <c r="BY8" s="17">
        <f t="shared" si="13"/>
        <v>614</v>
      </c>
      <c r="BZ8">
        <f t="shared" si="14"/>
        <v>298300</v>
      </c>
      <c r="CA8" s="1">
        <f t="shared" si="15"/>
        <v>490</v>
      </c>
    </row>
    <row r="9" spans="1:79" x14ac:dyDescent="0.25">
      <c r="L9" s="3"/>
      <c r="M9" s="3"/>
      <c r="N9" s="3"/>
      <c r="O9" s="3"/>
      <c r="P9" s="3"/>
      <c r="Q9" s="22"/>
      <c r="R9" s="22"/>
      <c r="S9" s="2"/>
      <c r="T9" s="2"/>
      <c r="W9" s="2"/>
      <c r="AE9" s="14" t="s">
        <v>66</v>
      </c>
      <c r="AF9" s="14" t="s">
        <v>66</v>
      </c>
      <c r="AG9" s="15">
        <v>4</v>
      </c>
      <c r="AH9" s="16">
        <v>30000</v>
      </c>
      <c r="AI9" s="16">
        <f t="shared" si="1"/>
        <v>22200</v>
      </c>
      <c r="AJ9" s="16">
        <f t="shared" si="2"/>
        <v>66600</v>
      </c>
      <c r="AK9" s="16">
        <v>1</v>
      </c>
      <c r="AL9" s="16">
        <v>503</v>
      </c>
      <c r="AM9" s="18">
        <v>5.0000000000000001E-4</v>
      </c>
      <c r="AN9" s="16">
        <f t="shared" si="3"/>
        <v>298300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0.25</v>
      </c>
      <c r="AX9" s="15">
        <v>20</v>
      </c>
      <c r="AY9" s="15">
        <v>1.6</v>
      </c>
      <c r="AZ9" s="15">
        <v>15</v>
      </c>
      <c r="BA9" s="15" t="s">
        <v>67</v>
      </c>
      <c r="BB9" s="33">
        <v>1</v>
      </c>
      <c r="BC9" s="15">
        <f t="shared" si="4"/>
        <v>490</v>
      </c>
      <c r="BD9" s="15">
        <f t="shared" si="5"/>
        <v>490</v>
      </c>
      <c r="BE9" s="15">
        <v>8.5</v>
      </c>
      <c r="BF9" s="15">
        <v>9.4</v>
      </c>
      <c r="BG9" s="15">
        <v>9</v>
      </c>
      <c r="BH9" s="15">
        <f t="shared" si="6"/>
        <v>614</v>
      </c>
      <c r="BI9" s="15">
        <v>0</v>
      </c>
      <c r="BJ9" s="15">
        <v>0</v>
      </c>
      <c r="BK9" s="15">
        <v>0.6</v>
      </c>
      <c r="BL9" s="15" t="s">
        <v>68</v>
      </c>
      <c r="BM9" s="15">
        <v>0.9</v>
      </c>
      <c r="BN9" s="17">
        <v>0</v>
      </c>
      <c r="BO9" s="17" t="s">
        <v>102</v>
      </c>
      <c r="BP9" s="17" t="s">
        <v>104</v>
      </c>
      <c r="BQ9" s="17">
        <f t="shared" si="7"/>
        <v>32</v>
      </c>
      <c r="BR9" s="17">
        <f t="shared" si="8"/>
        <v>30</v>
      </c>
      <c r="BS9" s="17">
        <f t="shared" si="0"/>
        <v>300</v>
      </c>
      <c r="BT9" s="35">
        <f t="shared" si="9"/>
        <v>480</v>
      </c>
      <c r="BU9" s="17">
        <f t="shared" si="10"/>
        <v>268.78753795222872</v>
      </c>
      <c r="BV9" s="34">
        <f t="shared" si="11"/>
        <v>452.7</v>
      </c>
      <c r="BW9" s="29">
        <v>1.22</v>
      </c>
      <c r="BX9" s="17">
        <f t="shared" si="12"/>
        <v>552.29399999999998</v>
      </c>
      <c r="BY9" s="17">
        <f t="shared" si="13"/>
        <v>614</v>
      </c>
      <c r="BZ9">
        <f t="shared" si="14"/>
        <v>298300</v>
      </c>
      <c r="CA9" s="1">
        <f t="shared" si="15"/>
        <v>490</v>
      </c>
    </row>
    <row r="10" spans="1:79" x14ac:dyDescent="0.25">
      <c r="L10" s="3"/>
      <c r="M10" s="3"/>
      <c r="N10" s="3"/>
      <c r="O10" s="3"/>
      <c r="P10" s="3"/>
      <c r="Q10" s="24"/>
      <c r="R10" s="24"/>
      <c r="S10" s="2"/>
      <c r="T10" s="2"/>
      <c r="W10" s="2"/>
      <c r="AE10" s="14" t="s">
        <v>66</v>
      </c>
      <c r="AF10" s="14" t="s">
        <v>66</v>
      </c>
      <c r="AG10" s="15">
        <v>4</v>
      </c>
      <c r="AH10" s="16">
        <v>30000</v>
      </c>
      <c r="AI10" s="16">
        <f t="shared" si="1"/>
        <v>22200</v>
      </c>
      <c r="AJ10" s="16">
        <f t="shared" si="2"/>
        <v>66600</v>
      </c>
      <c r="AK10" s="16">
        <v>1</v>
      </c>
      <c r="AL10" s="16">
        <v>503</v>
      </c>
      <c r="AM10" s="18">
        <v>5.0000000000000001E-4</v>
      </c>
      <c r="AN10" s="16">
        <f t="shared" si="3"/>
        <v>298300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0.25</v>
      </c>
      <c r="AX10" s="15">
        <v>20</v>
      </c>
      <c r="AY10" s="15">
        <v>1.6</v>
      </c>
      <c r="AZ10" s="15">
        <v>15</v>
      </c>
      <c r="BA10" s="15" t="s">
        <v>67</v>
      </c>
      <c r="BB10" s="33">
        <v>1</v>
      </c>
      <c r="BC10" s="15">
        <f t="shared" si="4"/>
        <v>490</v>
      </c>
      <c r="BD10" s="15">
        <f t="shared" si="5"/>
        <v>490</v>
      </c>
      <c r="BE10" s="15">
        <v>8.5</v>
      </c>
      <c r="BF10" s="15">
        <v>9.4</v>
      </c>
      <c r="BG10" s="15">
        <v>9</v>
      </c>
      <c r="BH10" s="15">
        <f t="shared" si="6"/>
        <v>614</v>
      </c>
      <c r="BI10" s="15">
        <v>0</v>
      </c>
      <c r="BJ10" s="15">
        <v>0</v>
      </c>
      <c r="BK10" s="15">
        <v>0.6</v>
      </c>
      <c r="BL10" s="15" t="s">
        <v>68</v>
      </c>
      <c r="BM10" s="15">
        <v>0.9</v>
      </c>
      <c r="BN10" s="17">
        <v>0</v>
      </c>
      <c r="BO10" s="17" t="s">
        <v>102</v>
      </c>
      <c r="BP10" s="17" t="s">
        <v>104</v>
      </c>
      <c r="BQ10" s="17">
        <f t="shared" si="7"/>
        <v>36</v>
      </c>
      <c r="BR10" s="17">
        <f t="shared" si="8"/>
        <v>34</v>
      </c>
      <c r="BS10" s="17">
        <f t="shared" si="0"/>
        <v>340</v>
      </c>
      <c r="BT10" s="35">
        <f t="shared" si="9"/>
        <v>544</v>
      </c>
      <c r="BU10" s="17">
        <f t="shared" si="10"/>
        <v>300.83684495397364</v>
      </c>
      <c r="BV10" s="34">
        <f t="shared" si="11"/>
        <v>452.7</v>
      </c>
      <c r="BW10" s="29">
        <v>1.22</v>
      </c>
      <c r="BX10" s="17">
        <f t="shared" si="12"/>
        <v>552.29399999999998</v>
      </c>
      <c r="BY10" s="17">
        <f t="shared" si="13"/>
        <v>614</v>
      </c>
      <c r="BZ10">
        <f t="shared" si="14"/>
        <v>298300</v>
      </c>
      <c r="CA10" s="1">
        <f t="shared" si="15"/>
        <v>490</v>
      </c>
    </row>
    <row r="11" spans="1:79" x14ac:dyDescent="0.25">
      <c r="L11" s="3"/>
      <c r="M11" s="3"/>
      <c r="N11" s="3"/>
      <c r="O11" s="3"/>
      <c r="P11" s="3"/>
      <c r="Q11" s="24"/>
      <c r="R11" s="24"/>
      <c r="S11" s="2"/>
      <c r="T11" s="2"/>
      <c r="U11" s="2"/>
      <c r="V11" s="2"/>
      <c r="W11" s="2"/>
      <c r="AE11" s="14" t="s">
        <v>66</v>
      </c>
      <c r="AF11" s="14" t="s">
        <v>66</v>
      </c>
      <c r="AG11" s="15">
        <v>4</v>
      </c>
      <c r="AH11" s="16">
        <v>30000</v>
      </c>
      <c r="AI11" s="16">
        <f t="shared" si="1"/>
        <v>22200</v>
      </c>
      <c r="AJ11" s="16">
        <f t="shared" si="2"/>
        <v>66600</v>
      </c>
      <c r="AK11" s="16">
        <v>1</v>
      </c>
      <c r="AL11" s="16">
        <v>503</v>
      </c>
      <c r="AM11" s="18">
        <v>5.0000000000000001E-4</v>
      </c>
      <c r="AN11" s="16">
        <f t="shared" si="3"/>
        <v>298300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0.25</v>
      </c>
      <c r="AX11" s="15">
        <v>20</v>
      </c>
      <c r="AY11" s="15">
        <v>1.6</v>
      </c>
      <c r="AZ11" s="15">
        <v>15</v>
      </c>
      <c r="BA11" s="15" t="s">
        <v>67</v>
      </c>
      <c r="BB11" s="33">
        <v>1</v>
      </c>
      <c r="BC11" s="15">
        <f t="shared" si="4"/>
        <v>490</v>
      </c>
      <c r="BD11" s="15">
        <f t="shared" si="5"/>
        <v>490</v>
      </c>
      <c r="BE11" s="15">
        <v>8.5</v>
      </c>
      <c r="BF11" s="15">
        <v>9.4</v>
      </c>
      <c r="BG11" s="15">
        <v>9</v>
      </c>
      <c r="BH11" s="15">
        <f t="shared" si="6"/>
        <v>614</v>
      </c>
      <c r="BI11" s="15">
        <v>0</v>
      </c>
      <c r="BJ11" s="15">
        <v>0</v>
      </c>
      <c r="BK11" s="15">
        <v>0.6</v>
      </c>
      <c r="BL11" s="15" t="s">
        <v>68</v>
      </c>
      <c r="BM11" s="15">
        <v>0.9</v>
      </c>
      <c r="BN11" s="17">
        <v>0</v>
      </c>
      <c r="BO11" s="17" t="s">
        <v>102</v>
      </c>
      <c r="BP11" s="17" t="s">
        <v>104</v>
      </c>
      <c r="BQ11" s="17">
        <f t="shared" si="7"/>
        <v>40</v>
      </c>
      <c r="BR11" s="17">
        <f t="shared" si="8"/>
        <v>38</v>
      </c>
      <c r="BS11" s="17">
        <f t="shared" si="0"/>
        <v>380</v>
      </c>
      <c r="BT11" s="35">
        <f t="shared" si="9"/>
        <v>608</v>
      </c>
      <c r="BU11" s="17">
        <f t="shared" si="10"/>
        <v>332.5104027415324</v>
      </c>
      <c r="BV11" s="34">
        <f t="shared" si="11"/>
        <v>452.7</v>
      </c>
      <c r="BW11" s="29">
        <v>1.22</v>
      </c>
      <c r="BX11" s="17">
        <f t="shared" si="12"/>
        <v>552.29399999999998</v>
      </c>
      <c r="BY11" s="17">
        <f t="shared" si="13"/>
        <v>614</v>
      </c>
      <c r="BZ11">
        <f t="shared" si="14"/>
        <v>298300</v>
      </c>
      <c r="CA11" s="1">
        <f t="shared" si="15"/>
        <v>490</v>
      </c>
    </row>
    <row r="12" spans="1:79" x14ac:dyDescent="0.25">
      <c r="L12" s="3"/>
      <c r="M12" s="3"/>
      <c r="N12" s="3"/>
      <c r="O12" s="3"/>
      <c r="P12" s="3"/>
      <c r="Q12" s="24"/>
      <c r="R12" s="24"/>
      <c r="S12" s="2"/>
      <c r="W12" s="2"/>
      <c r="AE12" s="14" t="s">
        <v>66</v>
      </c>
      <c r="AF12" s="14" t="s">
        <v>66</v>
      </c>
      <c r="AG12" s="15">
        <v>4</v>
      </c>
      <c r="AH12" s="16">
        <v>30000</v>
      </c>
      <c r="AI12" s="16">
        <f t="shared" si="1"/>
        <v>22200</v>
      </c>
      <c r="AJ12" s="16">
        <f t="shared" si="2"/>
        <v>66600</v>
      </c>
      <c r="AK12" s="16">
        <v>1</v>
      </c>
      <c r="AL12" s="16">
        <v>503</v>
      </c>
      <c r="AM12" s="18">
        <v>5.0000000000000001E-4</v>
      </c>
      <c r="AN12" s="16">
        <f t="shared" si="3"/>
        <v>298300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0.25</v>
      </c>
      <c r="AX12" s="15">
        <v>20</v>
      </c>
      <c r="AY12" s="15">
        <v>1.6</v>
      </c>
      <c r="AZ12" s="15">
        <v>15</v>
      </c>
      <c r="BA12" s="15" t="s">
        <v>67</v>
      </c>
      <c r="BB12" s="33">
        <v>1</v>
      </c>
      <c r="BC12" s="15">
        <f t="shared" si="4"/>
        <v>490</v>
      </c>
      <c r="BD12" s="15">
        <f t="shared" si="5"/>
        <v>490</v>
      </c>
      <c r="BE12" s="15">
        <v>8.5</v>
      </c>
      <c r="BF12" s="15">
        <v>9.4</v>
      </c>
      <c r="BG12" s="15">
        <v>9</v>
      </c>
      <c r="BH12" s="15">
        <f t="shared" si="6"/>
        <v>614</v>
      </c>
      <c r="BI12" s="15">
        <v>0</v>
      </c>
      <c r="BJ12" s="15">
        <v>0</v>
      </c>
      <c r="BK12" s="15">
        <v>0.6</v>
      </c>
      <c r="BL12" s="15" t="s">
        <v>68</v>
      </c>
      <c r="BM12" s="15">
        <v>0.9</v>
      </c>
      <c r="BN12" s="17">
        <v>0</v>
      </c>
      <c r="BO12" s="17" t="s">
        <v>102</v>
      </c>
      <c r="BP12" s="17" t="s">
        <v>104</v>
      </c>
      <c r="BQ12" s="17">
        <f t="shared" si="7"/>
        <v>44</v>
      </c>
      <c r="BR12" s="17">
        <f t="shared" si="8"/>
        <v>42</v>
      </c>
      <c r="BS12" s="17">
        <f t="shared" si="0"/>
        <v>420</v>
      </c>
      <c r="BT12" s="35">
        <f t="shared" si="9"/>
        <v>672</v>
      </c>
      <c r="BU12" s="17">
        <f t="shared" si="10"/>
        <v>363.85166059895676</v>
      </c>
      <c r="BV12" s="34">
        <f t="shared" si="11"/>
        <v>452.7</v>
      </c>
      <c r="BW12" s="29">
        <v>1.22</v>
      </c>
      <c r="BX12" s="17">
        <f t="shared" si="12"/>
        <v>552.29399999999998</v>
      </c>
      <c r="BY12" s="17">
        <f t="shared" si="13"/>
        <v>614</v>
      </c>
      <c r="BZ12">
        <f t="shared" si="14"/>
        <v>298300</v>
      </c>
      <c r="CA12" s="1">
        <f t="shared" si="15"/>
        <v>490</v>
      </c>
    </row>
    <row r="13" spans="1:79" x14ac:dyDescent="0.25">
      <c r="L13" s="3"/>
      <c r="M13" s="3"/>
      <c r="N13" s="3"/>
      <c r="O13" s="3"/>
      <c r="P13" s="3"/>
      <c r="Q13" s="24"/>
      <c r="R13" s="24"/>
      <c r="S13" s="2"/>
      <c r="T13" s="2"/>
      <c r="AE13" s="14" t="s">
        <v>66</v>
      </c>
      <c r="AF13" s="14" t="s">
        <v>66</v>
      </c>
      <c r="AG13" s="15">
        <v>4</v>
      </c>
      <c r="AH13" s="16">
        <v>30000</v>
      </c>
      <c r="AI13" s="16">
        <f t="shared" si="1"/>
        <v>22200</v>
      </c>
      <c r="AJ13" s="16">
        <f t="shared" si="2"/>
        <v>66600</v>
      </c>
      <c r="AK13" s="16">
        <v>1</v>
      </c>
      <c r="AL13" s="16">
        <v>503</v>
      </c>
      <c r="AM13" s="18">
        <v>5.0000000000000001E-4</v>
      </c>
      <c r="AN13" s="16">
        <f t="shared" si="3"/>
        <v>298300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0.25</v>
      </c>
      <c r="AX13" s="15">
        <v>20</v>
      </c>
      <c r="AY13" s="15">
        <v>1.6</v>
      </c>
      <c r="AZ13" s="15">
        <v>15</v>
      </c>
      <c r="BA13" s="15" t="s">
        <v>67</v>
      </c>
      <c r="BB13" s="33">
        <v>1</v>
      </c>
      <c r="BC13" s="15">
        <f t="shared" si="4"/>
        <v>490</v>
      </c>
      <c r="BD13" s="15">
        <f t="shared" si="5"/>
        <v>490</v>
      </c>
      <c r="BE13" s="15">
        <v>8.5</v>
      </c>
      <c r="BF13" s="15">
        <v>9.4</v>
      </c>
      <c r="BG13" s="15">
        <v>9</v>
      </c>
      <c r="BH13" s="15">
        <f t="shared" si="6"/>
        <v>614</v>
      </c>
      <c r="BI13" s="15">
        <v>0</v>
      </c>
      <c r="BJ13" s="15">
        <v>0</v>
      </c>
      <c r="BK13" s="15">
        <v>0.6</v>
      </c>
      <c r="BL13" s="15" t="s">
        <v>68</v>
      </c>
      <c r="BM13" s="15">
        <v>0.9</v>
      </c>
      <c r="BN13" s="17">
        <v>0</v>
      </c>
      <c r="BO13" s="17" t="s">
        <v>102</v>
      </c>
      <c r="BP13" s="17" t="s">
        <v>104</v>
      </c>
      <c r="BQ13" s="17">
        <f t="shared" si="7"/>
        <v>48</v>
      </c>
      <c r="BR13" s="17">
        <f t="shared" si="8"/>
        <v>46</v>
      </c>
      <c r="BS13" s="17">
        <f t="shared" si="0"/>
        <v>460</v>
      </c>
      <c r="BT13" s="35">
        <f t="shared" si="9"/>
        <v>736</v>
      </c>
      <c r="BU13" s="17">
        <f t="shared" si="10"/>
        <v>394.89537608019469</v>
      </c>
      <c r="BV13" s="34">
        <f t="shared" si="11"/>
        <v>452.7</v>
      </c>
      <c r="BW13" s="29">
        <v>1.22</v>
      </c>
      <c r="BX13" s="17">
        <f t="shared" si="12"/>
        <v>552.29399999999998</v>
      </c>
      <c r="BY13" s="17">
        <f t="shared" si="13"/>
        <v>614</v>
      </c>
      <c r="BZ13">
        <f t="shared" si="14"/>
        <v>298300</v>
      </c>
      <c r="CA13" s="1">
        <f t="shared" si="15"/>
        <v>490</v>
      </c>
    </row>
    <row r="14" spans="1:79" x14ac:dyDescent="0.25">
      <c r="L14" s="3"/>
      <c r="M14" s="3"/>
      <c r="N14" s="3"/>
      <c r="O14" s="3"/>
      <c r="P14" s="3"/>
      <c r="Q14" s="22"/>
      <c r="R14" s="22"/>
      <c r="T14" s="23"/>
      <c r="U14" s="23"/>
      <c r="V14" s="23"/>
      <c r="AE14" s="14" t="s">
        <v>66</v>
      </c>
      <c r="AF14" s="14" t="s">
        <v>66</v>
      </c>
      <c r="AG14" s="15">
        <v>4</v>
      </c>
      <c r="AH14" s="16">
        <v>30000</v>
      </c>
      <c r="AI14" s="16">
        <f t="shared" si="1"/>
        <v>22200</v>
      </c>
      <c r="AJ14" s="16">
        <f t="shared" si="2"/>
        <v>66600</v>
      </c>
      <c r="AK14" s="16">
        <v>1</v>
      </c>
      <c r="AL14" s="16">
        <v>503</v>
      </c>
      <c r="AM14" s="18">
        <v>5.0000000000000001E-4</v>
      </c>
      <c r="AN14" s="16">
        <f t="shared" si="3"/>
        <v>298300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0.25</v>
      </c>
      <c r="AX14" s="15">
        <v>20</v>
      </c>
      <c r="AY14" s="15">
        <v>1.6</v>
      </c>
      <c r="AZ14" s="15">
        <v>15</v>
      </c>
      <c r="BA14" s="15" t="s">
        <v>67</v>
      </c>
      <c r="BB14" s="33">
        <v>1</v>
      </c>
      <c r="BC14" s="15">
        <f t="shared" si="4"/>
        <v>490</v>
      </c>
      <c r="BD14" s="15">
        <f t="shared" si="5"/>
        <v>490</v>
      </c>
      <c r="BE14" s="15">
        <v>8.5</v>
      </c>
      <c r="BF14" s="15">
        <v>9.4</v>
      </c>
      <c r="BG14" s="15">
        <v>9</v>
      </c>
      <c r="BH14" s="15">
        <f t="shared" si="6"/>
        <v>614</v>
      </c>
      <c r="BI14" s="15">
        <v>0</v>
      </c>
      <c r="BJ14" s="15">
        <v>0</v>
      </c>
      <c r="BK14" s="15">
        <v>0.6</v>
      </c>
      <c r="BL14" s="15" t="s">
        <v>68</v>
      </c>
      <c r="BM14" s="15">
        <v>0.9</v>
      </c>
      <c r="BN14" s="17">
        <v>0</v>
      </c>
      <c r="BO14" s="17" t="s">
        <v>102</v>
      </c>
      <c r="BP14" s="17" t="s">
        <v>104</v>
      </c>
      <c r="BQ14" s="17">
        <f t="shared" si="7"/>
        <v>52</v>
      </c>
      <c r="BR14" s="17">
        <f t="shared" si="8"/>
        <v>50</v>
      </c>
      <c r="BS14" s="17">
        <f t="shared" si="0"/>
        <v>500</v>
      </c>
      <c r="BT14" s="35">
        <f t="shared" si="9"/>
        <v>800</v>
      </c>
      <c r="BU14" s="17">
        <f t="shared" si="10"/>
        <v>425.66996126039231</v>
      </c>
      <c r="BV14" s="34">
        <f t="shared" si="11"/>
        <v>452.7</v>
      </c>
      <c r="BW14" s="29">
        <v>1.22</v>
      </c>
      <c r="BX14" s="17">
        <f t="shared" si="12"/>
        <v>552.29399999999998</v>
      </c>
      <c r="BY14" s="17">
        <f t="shared" si="13"/>
        <v>614</v>
      </c>
      <c r="BZ14">
        <f t="shared" si="14"/>
        <v>298300</v>
      </c>
      <c r="CA14" s="1">
        <f t="shared" si="15"/>
        <v>490</v>
      </c>
    </row>
    <row r="15" spans="1:79" x14ac:dyDescent="0.25">
      <c r="L15" s="3"/>
      <c r="M15" s="3"/>
      <c r="N15" s="3"/>
      <c r="O15" s="3"/>
      <c r="P15" s="3"/>
      <c r="Q15" s="25"/>
      <c r="R15" s="24"/>
      <c r="T15" s="23"/>
      <c r="U15" s="23"/>
      <c r="V15" s="23"/>
      <c r="AE15" s="14" t="s">
        <v>66</v>
      </c>
      <c r="AF15" s="14" t="s">
        <v>66</v>
      </c>
      <c r="AG15" s="15">
        <v>4</v>
      </c>
      <c r="AH15" s="16">
        <v>30000</v>
      </c>
      <c r="AI15" s="16">
        <f t="shared" si="1"/>
        <v>22200</v>
      </c>
      <c r="AJ15" s="16">
        <f t="shared" si="2"/>
        <v>66600</v>
      </c>
      <c r="AK15" s="16">
        <v>1</v>
      </c>
      <c r="AL15" s="16">
        <v>503</v>
      </c>
      <c r="AM15" s="18">
        <v>5.0000000000000001E-4</v>
      </c>
      <c r="AN15" s="16">
        <f t="shared" si="3"/>
        <v>298300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0.25</v>
      </c>
      <c r="AX15" s="15">
        <v>20</v>
      </c>
      <c r="AY15" s="15">
        <v>1.6</v>
      </c>
      <c r="AZ15" s="15">
        <v>15</v>
      </c>
      <c r="BA15" s="15" t="s">
        <v>67</v>
      </c>
      <c r="BB15" s="33">
        <v>1</v>
      </c>
      <c r="BC15" s="15">
        <f t="shared" si="4"/>
        <v>490</v>
      </c>
      <c r="BD15" s="15">
        <f t="shared" si="5"/>
        <v>490</v>
      </c>
      <c r="BE15" s="15">
        <v>8.5</v>
      </c>
      <c r="BF15" s="15">
        <v>9.4</v>
      </c>
      <c r="BG15" s="15">
        <v>9</v>
      </c>
      <c r="BH15" s="15">
        <f t="shared" si="6"/>
        <v>614</v>
      </c>
      <c r="BI15" s="15">
        <v>0</v>
      </c>
      <c r="BJ15" s="15">
        <v>0</v>
      </c>
      <c r="BK15" s="15">
        <v>0.6</v>
      </c>
      <c r="BL15" s="15" t="s">
        <v>68</v>
      </c>
      <c r="BM15" s="15">
        <v>0.9</v>
      </c>
      <c r="BN15" s="17">
        <v>0</v>
      </c>
      <c r="BO15" s="17" t="s">
        <v>102</v>
      </c>
      <c r="BP15" s="17" t="s">
        <v>104</v>
      </c>
      <c r="BQ15" s="17">
        <f t="shared" si="7"/>
        <v>56</v>
      </c>
      <c r="BR15" s="17">
        <f t="shared" si="8"/>
        <v>54</v>
      </c>
      <c r="BS15" s="17">
        <f t="shared" si="0"/>
        <v>540</v>
      </c>
      <c r="BT15" s="35">
        <f t="shared" si="9"/>
        <v>864</v>
      </c>
      <c r="BU15" s="17">
        <f t="shared" si="10"/>
        <v>456.19905765190384</v>
      </c>
      <c r="BV15" s="34">
        <f t="shared" si="11"/>
        <v>452.7</v>
      </c>
      <c r="BW15" s="29">
        <v>1.22</v>
      </c>
      <c r="BX15" s="17">
        <f t="shared" si="12"/>
        <v>552.29399999999998</v>
      </c>
      <c r="BY15" s="17">
        <f t="shared" si="13"/>
        <v>614</v>
      </c>
      <c r="BZ15">
        <f t="shared" si="14"/>
        <v>298300</v>
      </c>
      <c r="CA15" s="1">
        <f t="shared" si="15"/>
        <v>490</v>
      </c>
    </row>
    <row r="16" spans="1:79" x14ac:dyDescent="0.25">
      <c r="L16" s="3"/>
      <c r="M16" s="3"/>
      <c r="N16" s="3"/>
      <c r="O16" s="3"/>
      <c r="P16" s="3"/>
      <c r="T16" s="23"/>
      <c r="U16" s="23"/>
      <c r="V16" s="23"/>
      <c r="AE16" s="14" t="s">
        <v>66</v>
      </c>
      <c r="AF16" s="14" t="s">
        <v>66</v>
      </c>
      <c r="AG16" s="15">
        <v>4</v>
      </c>
      <c r="AH16" s="16">
        <v>30000</v>
      </c>
      <c r="AI16" s="16">
        <f t="shared" si="1"/>
        <v>22200</v>
      </c>
      <c r="AJ16" s="16">
        <f t="shared" si="2"/>
        <v>66600</v>
      </c>
      <c r="AK16" s="16">
        <v>1</v>
      </c>
      <c r="AL16" s="16">
        <v>503</v>
      </c>
      <c r="AM16" s="18">
        <v>5.0000000000000001E-4</v>
      </c>
      <c r="AN16" s="16">
        <f t="shared" si="3"/>
        <v>298300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0.25</v>
      </c>
      <c r="AX16" s="15">
        <v>20</v>
      </c>
      <c r="AY16" s="15">
        <v>1.6</v>
      </c>
      <c r="AZ16" s="15">
        <v>15</v>
      </c>
      <c r="BA16" s="15" t="s">
        <v>67</v>
      </c>
      <c r="BB16" s="33">
        <v>1</v>
      </c>
      <c r="BC16" s="15">
        <f t="shared" si="4"/>
        <v>490</v>
      </c>
      <c r="BD16" s="15">
        <f t="shared" si="5"/>
        <v>490</v>
      </c>
      <c r="BE16" s="15">
        <v>8.5</v>
      </c>
      <c r="BF16" s="15">
        <v>9.4</v>
      </c>
      <c r="BG16" s="15">
        <v>9</v>
      </c>
      <c r="BH16" s="15">
        <f t="shared" si="6"/>
        <v>614</v>
      </c>
      <c r="BI16" s="15">
        <v>0</v>
      </c>
      <c r="BJ16" s="15">
        <v>0</v>
      </c>
      <c r="BK16" s="15">
        <v>0.6</v>
      </c>
      <c r="BL16" s="15" t="s">
        <v>68</v>
      </c>
      <c r="BM16" s="15">
        <v>0.9</v>
      </c>
      <c r="BN16" s="17">
        <v>0</v>
      </c>
      <c r="BO16" s="17" t="s">
        <v>102</v>
      </c>
      <c r="BP16" s="17" t="s">
        <v>104</v>
      </c>
      <c r="BQ16" s="17">
        <f t="shared" si="7"/>
        <v>60</v>
      </c>
      <c r="BR16" s="17">
        <f t="shared" si="8"/>
        <v>58</v>
      </c>
      <c r="BS16" s="17">
        <f t="shared" si="0"/>
        <v>580</v>
      </c>
      <c r="BT16" s="35">
        <f t="shared" si="9"/>
        <v>928</v>
      </c>
      <c r="BU16" s="17">
        <f t="shared" si="10"/>
        <v>486.50263204955513</v>
      </c>
      <c r="BV16" s="34">
        <f t="shared" si="11"/>
        <v>452.7</v>
      </c>
      <c r="BW16" s="29">
        <v>1.22</v>
      </c>
      <c r="BX16" s="17">
        <f t="shared" si="12"/>
        <v>552.29399999999998</v>
      </c>
      <c r="BY16" s="17">
        <f t="shared" si="13"/>
        <v>614</v>
      </c>
      <c r="BZ16">
        <f t="shared" si="14"/>
        <v>298300</v>
      </c>
      <c r="CA16" s="1">
        <f t="shared" si="15"/>
        <v>490</v>
      </c>
    </row>
    <row r="17" spans="12:79" x14ac:dyDescent="0.25">
      <c r="L17" s="3"/>
      <c r="M17" s="3"/>
      <c r="N17" s="3"/>
      <c r="O17" s="3"/>
      <c r="P17" s="3"/>
      <c r="T17" s="23"/>
      <c r="U17" s="23"/>
      <c r="V17" s="23"/>
      <c r="AE17" s="14" t="s">
        <v>66</v>
      </c>
      <c r="AF17" s="14" t="s">
        <v>66</v>
      </c>
      <c r="AG17" s="15">
        <v>4</v>
      </c>
      <c r="AH17" s="16">
        <v>30000</v>
      </c>
      <c r="AI17" s="16">
        <f t="shared" si="1"/>
        <v>22200</v>
      </c>
      <c r="AJ17" s="16">
        <f t="shared" si="2"/>
        <v>66600</v>
      </c>
      <c r="AK17" s="16">
        <v>1</v>
      </c>
      <c r="AL17" s="16">
        <v>503</v>
      </c>
      <c r="AM17" s="18">
        <v>5.0000000000000001E-4</v>
      </c>
      <c r="AN17" s="16">
        <f t="shared" si="3"/>
        <v>298300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0.25</v>
      </c>
      <c r="AX17" s="15">
        <v>20</v>
      </c>
      <c r="AY17" s="15">
        <v>1.6</v>
      </c>
      <c r="AZ17" s="15">
        <v>15</v>
      </c>
      <c r="BA17" s="15" t="s">
        <v>67</v>
      </c>
      <c r="BB17" s="33">
        <v>1</v>
      </c>
      <c r="BC17" s="15">
        <f t="shared" si="4"/>
        <v>490</v>
      </c>
      <c r="BD17" s="15">
        <f t="shared" si="5"/>
        <v>490</v>
      </c>
      <c r="BE17" s="15">
        <v>8.5</v>
      </c>
      <c r="BF17" s="15">
        <v>9.4</v>
      </c>
      <c r="BG17" s="15">
        <v>9</v>
      </c>
      <c r="BH17" s="15">
        <f t="shared" si="6"/>
        <v>614</v>
      </c>
      <c r="BI17" s="15">
        <v>0</v>
      </c>
      <c r="BJ17" s="15">
        <v>0</v>
      </c>
      <c r="BK17" s="15">
        <v>0.6</v>
      </c>
      <c r="BL17" s="15" t="s">
        <v>68</v>
      </c>
      <c r="BM17" s="15">
        <v>0.9</v>
      </c>
      <c r="BN17" s="17">
        <v>0</v>
      </c>
      <c r="BO17" s="17" t="s">
        <v>102</v>
      </c>
      <c r="BP17" s="17" t="s">
        <v>104</v>
      </c>
      <c r="BQ17" s="17">
        <f t="shared" si="7"/>
        <v>64</v>
      </c>
      <c r="BR17" s="17">
        <f t="shared" si="8"/>
        <v>62</v>
      </c>
      <c r="BS17" s="17">
        <f t="shared" si="0"/>
        <v>620</v>
      </c>
      <c r="BT17" s="35">
        <f t="shared" si="9"/>
        <v>992</v>
      </c>
      <c r="BU17" s="17">
        <f t="shared" si="10"/>
        <v>516.59776218265336</v>
      </c>
      <c r="BV17" s="34">
        <f t="shared" si="11"/>
        <v>452.7</v>
      </c>
      <c r="BW17" s="29">
        <v>1.22</v>
      </c>
      <c r="BX17" s="17">
        <f t="shared" si="12"/>
        <v>552.29399999999998</v>
      </c>
      <c r="BY17" s="17">
        <f t="shared" si="13"/>
        <v>614</v>
      </c>
      <c r="BZ17">
        <f t="shared" si="14"/>
        <v>298300</v>
      </c>
      <c r="CA17" s="1">
        <f t="shared" si="15"/>
        <v>490</v>
      </c>
    </row>
    <row r="18" spans="12:79" x14ac:dyDescent="0.25">
      <c r="L18" s="3"/>
      <c r="M18" s="3"/>
      <c r="N18" s="3"/>
      <c r="O18" s="3"/>
      <c r="P18" s="3"/>
      <c r="T18" s="23"/>
      <c r="U18" s="23"/>
      <c r="V18" s="23"/>
      <c r="AE18" s="14" t="s">
        <v>66</v>
      </c>
      <c r="AF18" s="14" t="s">
        <v>66</v>
      </c>
      <c r="AG18" s="15">
        <v>4</v>
      </c>
      <c r="AH18" s="16">
        <v>30000</v>
      </c>
      <c r="AI18" s="16">
        <f t="shared" si="1"/>
        <v>22200</v>
      </c>
      <c r="AJ18" s="16">
        <f t="shared" si="2"/>
        <v>66600</v>
      </c>
      <c r="AK18" s="16">
        <v>1</v>
      </c>
      <c r="AL18" s="16">
        <v>503</v>
      </c>
      <c r="AM18" s="18">
        <v>5.0000000000000001E-4</v>
      </c>
      <c r="AN18" s="16">
        <f t="shared" si="3"/>
        <v>298300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0.25</v>
      </c>
      <c r="AX18" s="15">
        <v>20</v>
      </c>
      <c r="AY18" s="15">
        <v>1.6</v>
      </c>
      <c r="AZ18" s="15">
        <v>15</v>
      </c>
      <c r="BA18" s="15" t="s">
        <v>67</v>
      </c>
      <c r="BB18" s="33">
        <v>1</v>
      </c>
      <c r="BC18" s="15">
        <f t="shared" si="4"/>
        <v>490</v>
      </c>
      <c r="BD18" s="15">
        <f t="shared" si="5"/>
        <v>490</v>
      </c>
      <c r="BE18" s="15">
        <v>8.5</v>
      </c>
      <c r="BF18" s="15">
        <v>9.4</v>
      </c>
      <c r="BG18" s="15">
        <v>9</v>
      </c>
      <c r="BH18" s="15">
        <f t="shared" si="6"/>
        <v>614</v>
      </c>
      <c r="BI18" s="15">
        <v>0</v>
      </c>
      <c r="BJ18" s="15">
        <v>0</v>
      </c>
      <c r="BK18" s="15">
        <v>0.6</v>
      </c>
      <c r="BL18" s="15" t="s">
        <v>68</v>
      </c>
      <c r="BM18" s="15">
        <v>0.9</v>
      </c>
      <c r="BN18" s="17">
        <v>0</v>
      </c>
      <c r="BO18" s="17" t="s">
        <v>102</v>
      </c>
      <c r="BP18" s="17" t="s">
        <v>104</v>
      </c>
      <c r="BQ18" s="17">
        <f t="shared" si="7"/>
        <v>68</v>
      </c>
      <c r="BR18" s="17">
        <f t="shared" si="8"/>
        <v>66</v>
      </c>
      <c r="BS18" s="17">
        <f t="shared" si="0"/>
        <v>660</v>
      </c>
      <c r="BT18" s="35">
        <f t="shared" si="9"/>
        <v>1056</v>
      </c>
      <c r="BU18" s="17">
        <f t="shared" si="10"/>
        <v>546.49921440716435</v>
      </c>
      <c r="BV18" s="34">
        <f t="shared" si="11"/>
        <v>452.7</v>
      </c>
      <c r="BW18" s="29">
        <v>1.22</v>
      </c>
      <c r="BX18" s="17">
        <f t="shared" si="12"/>
        <v>552.29399999999998</v>
      </c>
      <c r="BY18" s="17">
        <f t="shared" si="13"/>
        <v>614</v>
      </c>
      <c r="BZ18">
        <f t="shared" si="14"/>
        <v>298300</v>
      </c>
      <c r="CA18" s="1">
        <f t="shared" si="15"/>
        <v>490</v>
      </c>
    </row>
    <row r="19" spans="12:79" x14ac:dyDescent="0.25">
      <c r="L19" s="3"/>
      <c r="M19" s="3"/>
      <c r="N19" s="3"/>
      <c r="O19" s="3"/>
      <c r="P19" s="3"/>
      <c r="T19" s="23"/>
      <c r="U19" s="23"/>
      <c r="V19" s="23"/>
      <c r="AE19" s="14" t="s">
        <v>66</v>
      </c>
      <c r="AF19" s="14" t="s">
        <v>66</v>
      </c>
      <c r="AG19" s="15">
        <v>4</v>
      </c>
      <c r="AH19" s="16">
        <v>30000</v>
      </c>
      <c r="AI19" s="16">
        <f t="shared" si="1"/>
        <v>22200</v>
      </c>
      <c r="AJ19" s="16">
        <f t="shared" si="2"/>
        <v>66600</v>
      </c>
      <c r="AK19" s="16">
        <v>1</v>
      </c>
      <c r="AL19" s="16">
        <v>503</v>
      </c>
      <c r="AM19" s="18">
        <v>5.0000000000000001E-4</v>
      </c>
      <c r="AN19" s="16">
        <f t="shared" si="3"/>
        <v>298300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0.25</v>
      </c>
      <c r="AX19" s="15">
        <v>20</v>
      </c>
      <c r="AY19" s="15">
        <v>1.6</v>
      </c>
      <c r="AZ19" s="15">
        <v>15</v>
      </c>
      <c r="BA19" s="15" t="s">
        <v>67</v>
      </c>
      <c r="BB19" s="33">
        <v>1</v>
      </c>
      <c r="BC19" s="15">
        <f t="shared" si="4"/>
        <v>490</v>
      </c>
      <c r="BD19" s="15">
        <f t="shared" si="5"/>
        <v>490</v>
      </c>
      <c r="BE19" s="15">
        <v>8.5</v>
      </c>
      <c r="BF19" s="15">
        <v>9.4</v>
      </c>
      <c r="BG19" s="15">
        <v>9</v>
      </c>
      <c r="BH19" s="15">
        <f t="shared" si="6"/>
        <v>614</v>
      </c>
      <c r="BI19" s="15">
        <v>0</v>
      </c>
      <c r="BJ19" s="15">
        <v>0</v>
      </c>
      <c r="BK19" s="15">
        <v>0.6</v>
      </c>
      <c r="BL19" s="15" t="s">
        <v>68</v>
      </c>
      <c r="BM19" s="15">
        <v>0.9</v>
      </c>
      <c r="BN19" s="17">
        <v>0</v>
      </c>
      <c r="BO19" s="17" t="s">
        <v>102</v>
      </c>
      <c r="BP19" s="17" t="s">
        <v>104</v>
      </c>
      <c r="BQ19" s="17">
        <f t="shared" si="7"/>
        <v>72</v>
      </c>
      <c r="BR19" s="17">
        <f t="shared" si="8"/>
        <v>70</v>
      </c>
      <c r="BS19" s="17">
        <f t="shared" si="0"/>
        <v>700</v>
      </c>
      <c r="BT19" s="35">
        <f t="shared" si="9"/>
        <v>1120</v>
      </c>
      <c r="BU19" s="17">
        <f t="shared" si="10"/>
        <v>576.21987779513097</v>
      </c>
      <c r="BV19" s="34">
        <f t="shared" si="11"/>
        <v>452.7</v>
      </c>
      <c r="BW19" s="29">
        <v>1.22</v>
      </c>
      <c r="BX19" s="17">
        <f t="shared" si="12"/>
        <v>552.29399999999998</v>
      </c>
      <c r="BY19" s="17">
        <f t="shared" si="13"/>
        <v>614</v>
      </c>
      <c r="BZ19">
        <f t="shared" si="14"/>
        <v>298300</v>
      </c>
      <c r="CA19" s="1">
        <f t="shared" si="15"/>
        <v>490</v>
      </c>
    </row>
    <row r="20" spans="12:79" x14ac:dyDescent="0.25">
      <c r="L20" s="3"/>
      <c r="M20" s="3"/>
      <c r="N20" s="3"/>
      <c r="O20" s="3"/>
      <c r="P20" s="3"/>
      <c r="T20" s="23"/>
      <c r="U20" s="23"/>
      <c r="V20" s="23"/>
      <c r="AE20" s="14" t="s">
        <v>66</v>
      </c>
      <c r="AF20" s="14" t="s">
        <v>66</v>
      </c>
      <c r="AG20" s="15">
        <v>4</v>
      </c>
      <c r="AH20" s="16">
        <v>30000</v>
      </c>
      <c r="AI20" s="16">
        <f t="shared" si="1"/>
        <v>22200</v>
      </c>
      <c r="AJ20" s="16">
        <f t="shared" si="2"/>
        <v>66600</v>
      </c>
      <c r="AK20" s="16">
        <v>1</v>
      </c>
      <c r="AL20" s="16">
        <v>503</v>
      </c>
      <c r="AM20" s="18">
        <v>5.0000000000000001E-4</v>
      </c>
      <c r="AN20" s="16">
        <f t="shared" si="3"/>
        <v>298300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0.25</v>
      </c>
      <c r="AX20" s="15">
        <v>20</v>
      </c>
      <c r="AY20" s="15">
        <v>1.6</v>
      </c>
      <c r="AZ20" s="15">
        <v>15</v>
      </c>
      <c r="BA20" s="15" t="s">
        <v>67</v>
      </c>
      <c r="BB20" s="33">
        <v>1</v>
      </c>
      <c r="BC20" s="15">
        <f t="shared" si="4"/>
        <v>490</v>
      </c>
      <c r="BD20" s="15">
        <f t="shared" si="5"/>
        <v>490</v>
      </c>
      <c r="BE20" s="15">
        <v>8.5</v>
      </c>
      <c r="BF20" s="15">
        <v>9.4</v>
      </c>
      <c r="BG20" s="15">
        <v>9</v>
      </c>
      <c r="BH20" s="15">
        <f t="shared" si="6"/>
        <v>614</v>
      </c>
      <c r="BI20" s="15">
        <v>0</v>
      </c>
      <c r="BJ20" s="15">
        <v>0</v>
      </c>
      <c r="BK20" s="15">
        <v>0.6</v>
      </c>
      <c r="BL20" s="15" t="s">
        <v>68</v>
      </c>
      <c r="BM20" s="15">
        <v>0.9</v>
      </c>
      <c r="BN20" s="17">
        <v>0</v>
      </c>
      <c r="BO20" s="17" t="s">
        <v>102</v>
      </c>
      <c r="BP20" s="17" t="s">
        <v>104</v>
      </c>
      <c r="BQ20" s="17">
        <f t="shared" si="7"/>
        <v>76</v>
      </c>
      <c r="BR20" s="17">
        <f t="shared" si="8"/>
        <v>74</v>
      </c>
      <c r="BS20" s="17">
        <f t="shared" si="0"/>
        <v>740</v>
      </c>
      <c r="BT20" s="35">
        <f t="shared" si="9"/>
        <v>1184</v>
      </c>
      <c r="BU20" s="17">
        <f t="shared" si="10"/>
        <v>605.77109650796069</v>
      </c>
      <c r="BV20" s="34">
        <f t="shared" si="11"/>
        <v>452.7</v>
      </c>
      <c r="BW20" s="29">
        <v>1.22</v>
      </c>
      <c r="BX20" s="17">
        <f t="shared" si="12"/>
        <v>552.29399999999998</v>
      </c>
      <c r="BY20" s="17">
        <f t="shared" si="13"/>
        <v>614</v>
      </c>
      <c r="BZ20">
        <f t="shared" si="14"/>
        <v>298300</v>
      </c>
      <c r="CA20" s="1">
        <f t="shared" si="15"/>
        <v>490</v>
      </c>
    </row>
    <row r="21" spans="12:79" x14ac:dyDescent="0.25">
      <c r="L21" s="3"/>
      <c r="M21" s="3"/>
      <c r="N21" s="3"/>
      <c r="O21" s="3"/>
      <c r="P21" s="3"/>
      <c r="T21" s="23"/>
      <c r="U21" s="23"/>
      <c r="V21" s="23"/>
      <c r="AE21" s="14" t="s">
        <v>66</v>
      </c>
      <c r="AF21" s="14" t="s">
        <v>66</v>
      </c>
      <c r="AG21" s="15">
        <v>4</v>
      </c>
      <c r="AH21" s="16">
        <v>30000</v>
      </c>
      <c r="AI21" s="16">
        <f t="shared" si="1"/>
        <v>22200</v>
      </c>
      <c r="AJ21" s="16">
        <f t="shared" si="2"/>
        <v>66600</v>
      </c>
      <c r="AK21" s="16">
        <v>1</v>
      </c>
      <c r="AL21" s="16">
        <v>503</v>
      </c>
      <c r="AM21" s="18">
        <v>5.0000000000000001E-4</v>
      </c>
      <c r="AN21" s="16">
        <f t="shared" si="3"/>
        <v>298300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0.25</v>
      </c>
      <c r="AX21" s="15">
        <v>20</v>
      </c>
      <c r="AY21" s="15">
        <v>1.6</v>
      </c>
      <c r="AZ21" s="15">
        <v>15</v>
      </c>
      <c r="BA21" s="15" t="s">
        <v>67</v>
      </c>
      <c r="BB21" s="33">
        <v>1</v>
      </c>
      <c r="BC21" s="15">
        <f t="shared" si="4"/>
        <v>490</v>
      </c>
      <c r="BD21" s="15">
        <f t="shared" si="5"/>
        <v>490</v>
      </c>
      <c r="BE21" s="15">
        <v>8.5</v>
      </c>
      <c r="BF21" s="15">
        <v>9.4</v>
      </c>
      <c r="BG21" s="15">
        <v>9</v>
      </c>
      <c r="BH21" s="15">
        <f t="shared" si="6"/>
        <v>614</v>
      </c>
      <c r="BI21" s="15">
        <v>0</v>
      </c>
      <c r="BJ21" s="15">
        <v>0</v>
      </c>
      <c r="BK21" s="15">
        <v>0.6</v>
      </c>
      <c r="BL21" s="15" t="s">
        <v>68</v>
      </c>
      <c r="BM21" s="15">
        <v>0.9</v>
      </c>
      <c r="BN21" s="17">
        <v>0</v>
      </c>
      <c r="BO21" s="17" t="s">
        <v>102</v>
      </c>
      <c r="BP21" s="17" t="s">
        <v>104</v>
      </c>
      <c r="BQ21" s="17">
        <f t="shared" si="7"/>
        <v>80</v>
      </c>
      <c r="BR21" s="17">
        <f t="shared" si="8"/>
        <v>78</v>
      </c>
      <c r="BS21" s="17">
        <f t="shared" si="0"/>
        <v>780</v>
      </c>
      <c r="BT21" s="35">
        <f t="shared" si="9"/>
        <v>1248</v>
      </c>
      <c r="BU21" s="17">
        <f t="shared" si="10"/>
        <v>635.16292851113462</v>
      </c>
      <c r="BV21" s="34">
        <f t="shared" si="11"/>
        <v>452.7</v>
      </c>
      <c r="BW21" s="29">
        <v>1.22</v>
      </c>
      <c r="BX21" s="17">
        <f t="shared" si="12"/>
        <v>552.29399999999998</v>
      </c>
      <c r="BY21" s="17">
        <f t="shared" si="13"/>
        <v>614</v>
      </c>
      <c r="BZ21">
        <f t="shared" si="14"/>
        <v>298300</v>
      </c>
      <c r="CA21" s="1">
        <f t="shared" si="15"/>
        <v>490</v>
      </c>
    </row>
    <row r="22" spans="12:79" x14ac:dyDescent="0.25">
      <c r="L22" s="3"/>
      <c r="M22" s="3"/>
      <c r="N22" s="3"/>
      <c r="O22" s="3"/>
      <c r="P22" s="3"/>
      <c r="T22" s="23"/>
      <c r="U22" s="23"/>
      <c r="V22" s="23"/>
      <c r="AE22" s="14" t="s">
        <v>66</v>
      </c>
      <c r="AF22" s="14" t="s">
        <v>66</v>
      </c>
      <c r="AG22" s="15">
        <v>4</v>
      </c>
      <c r="AH22" s="16">
        <v>30000</v>
      </c>
      <c r="AI22" s="16">
        <f t="shared" si="1"/>
        <v>22200</v>
      </c>
      <c r="AJ22" s="16">
        <f t="shared" si="2"/>
        <v>66600</v>
      </c>
      <c r="AK22" s="16">
        <v>1</v>
      </c>
      <c r="AL22" s="16">
        <v>503</v>
      </c>
      <c r="AM22" s="18">
        <v>5.0000000000000001E-4</v>
      </c>
      <c r="AN22" s="16">
        <f t="shared" si="3"/>
        <v>298300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0.25</v>
      </c>
      <c r="AX22" s="15">
        <v>20</v>
      </c>
      <c r="AY22" s="15">
        <v>1.6</v>
      </c>
      <c r="AZ22" s="15">
        <v>15</v>
      </c>
      <c r="BA22" s="15" t="s">
        <v>67</v>
      </c>
      <c r="BB22" s="33">
        <v>1</v>
      </c>
      <c r="BC22" s="15">
        <f t="shared" si="4"/>
        <v>490</v>
      </c>
      <c r="BD22" s="15">
        <f t="shared" si="5"/>
        <v>490</v>
      </c>
      <c r="BE22" s="15">
        <v>8.5</v>
      </c>
      <c r="BF22" s="15">
        <v>9.4</v>
      </c>
      <c r="BG22" s="15">
        <v>9</v>
      </c>
      <c r="BH22" s="15">
        <f t="shared" si="6"/>
        <v>614</v>
      </c>
      <c r="BI22" s="15">
        <v>0</v>
      </c>
      <c r="BJ22" s="15">
        <v>0</v>
      </c>
      <c r="BK22" s="15">
        <v>0.6</v>
      </c>
      <c r="BL22" s="15" t="s">
        <v>68</v>
      </c>
      <c r="BM22" s="15">
        <v>0.9</v>
      </c>
      <c r="BN22" s="17">
        <v>0</v>
      </c>
      <c r="BO22" s="17" t="s">
        <v>102</v>
      </c>
      <c r="BP22" s="17" t="s">
        <v>104</v>
      </c>
      <c r="BQ22" s="17">
        <f t="shared" si="7"/>
        <v>84</v>
      </c>
      <c r="BR22" s="17">
        <f t="shared" si="8"/>
        <v>82</v>
      </c>
      <c r="BS22" s="17">
        <f t="shared" si="0"/>
        <v>820</v>
      </c>
      <c r="BT22" s="35">
        <f t="shared" si="9"/>
        <v>1312</v>
      </c>
      <c r="BU22" s="17">
        <f t="shared" si="10"/>
        <v>664.40434990225629</v>
      </c>
      <c r="BV22" s="34">
        <f t="shared" si="11"/>
        <v>452.7</v>
      </c>
      <c r="BW22" s="29">
        <v>1.22</v>
      </c>
      <c r="BX22" s="17">
        <f t="shared" si="12"/>
        <v>552.29399999999998</v>
      </c>
      <c r="BY22" s="17">
        <f t="shared" si="13"/>
        <v>614</v>
      </c>
      <c r="BZ22">
        <f t="shared" si="14"/>
        <v>298300</v>
      </c>
      <c r="CA22" s="1">
        <f t="shared" si="15"/>
        <v>490</v>
      </c>
    </row>
    <row r="23" spans="12:79" x14ac:dyDescent="0.25">
      <c r="L23" s="3"/>
      <c r="M23" s="3"/>
      <c r="N23" s="3"/>
      <c r="O23" s="3"/>
      <c r="P23" s="3"/>
      <c r="T23" s="23"/>
      <c r="U23" s="23"/>
      <c r="V23" s="23"/>
      <c r="AE23" s="14" t="s">
        <v>66</v>
      </c>
      <c r="AF23" s="14" t="s">
        <v>66</v>
      </c>
      <c r="AG23" s="15">
        <v>4</v>
      </c>
      <c r="AH23" s="16">
        <v>30000</v>
      </c>
      <c r="AI23" s="16">
        <f t="shared" si="1"/>
        <v>22200</v>
      </c>
      <c r="AJ23" s="16">
        <f t="shared" si="2"/>
        <v>66600</v>
      </c>
      <c r="AK23" s="16">
        <v>1</v>
      </c>
      <c r="AL23" s="16">
        <v>503</v>
      </c>
      <c r="AM23" s="18">
        <v>5.0000000000000001E-4</v>
      </c>
      <c r="AN23" s="16">
        <f t="shared" si="3"/>
        <v>298300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0.25</v>
      </c>
      <c r="AX23" s="15">
        <v>20</v>
      </c>
      <c r="AY23" s="15">
        <v>1.6</v>
      </c>
      <c r="AZ23" s="15">
        <v>15</v>
      </c>
      <c r="BA23" s="15" t="s">
        <v>67</v>
      </c>
      <c r="BB23" s="33">
        <v>1</v>
      </c>
      <c r="BC23" s="15">
        <f t="shared" si="4"/>
        <v>490</v>
      </c>
      <c r="BD23" s="15">
        <f t="shared" si="5"/>
        <v>490</v>
      </c>
      <c r="BE23" s="15">
        <v>8.5</v>
      </c>
      <c r="BF23" s="15">
        <v>9.4</v>
      </c>
      <c r="BG23" s="15">
        <v>9</v>
      </c>
      <c r="BH23" s="15">
        <f t="shared" si="6"/>
        <v>614</v>
      </c>
      <c r="BI23" s="15">
        <v>0</v>
      </c>
      <c r="BJ23" s="15">
        <v>0</v>
      </c>
      <c r="BK23" s="15">
        <v>0.6</v>
      </c>
      <c r="BL23" s="15" t="s">
        <v>68</v>
      </c>
      <c r="BM23" s="15">
        <v>0.9</v>
      </c>
      <c r="BN23" s="17">
        <v>0</v>
      </c>
      <c r="BO23" s="17" t="s">
        <v>102</v>
      </c>
      <c r="BP23" s="17" t="s">
        <v>104</v>
      </c>
      <c r="BQ23" s="17">
        <f t="shared" si="7"/>
        <v>88</v>
      </c>
      <c r="BR23" s="17">
        <f t="shared" si="8"/>
        <v>86</v>
      </c>
      <c r="BS23" s="17">
        <f t="shared" si="0"/>
        <v>860</v>
      </c>
      <c r="BT23" s="35">
        <f t="shared" si="9"/>
        <v>1376</v>
      </c>
      <c r="BU23" s="17">
        <f t="shared" si="10"/>
        <v>693.50341838554584</v>
      </c>
      <c r="BV23" s="34">
        <f t="shared" si="11"/>
        <v>452.7</v>
      </c>
      <c r="BW23" s="29">
        <v>1.22</v>
      </c>
      <c r="BX23" s="17">
        <f t="shared" si="12"/>
        <v>552.29399999999998</v>
      </c>
      <c r="BY23" s="17">
        <f t="shared" si="13"/>
        <v>614</v>
      </c>
      <c r="BZ23">
        <f t="shared" si="14"/>
        <v>298300</v>
      </c>
      <c r="CA23" s="1">
        <f t="shared" si="15"/>
        <v>490</v>
      </c>
    </row>
    <row r="24" spans="12:79" x14ac:dyDescent="0.25">
      <c r="L24" s="3"/>
      <c r="M24" s="3"/>
      <c r="N24" s="3"/>
      <c r="O24" s="3"/>
      <c r="P24" s="3"/>
      <c r="T24" s="23"/>
      <c r="U24" s="23"/>
      <c r="V24" s="23"/>
    </row>
    <row r="25" spans="12:79" x14ac:dyDescent="0.25">
      <c r="L25" s="3"/>
      <c r="M25" s="3"/>
      <c r="N25" s="3"/>
      <c r="O25" s="3"/>
      <c r="P25" s="3"/>
      <c r="T25" s="23"/>
      <c r="U25" s="23"/>
      <c r="V25" s="23"/>
    </row>
    <row r="26" spans="12:79" x14ac:dyDescent="0.25">
      <c r="T26" s="27"/>
      <c r="U26" s="27"/>
      <c r="V26" s="27"/>
    </row>
    <row r="27" spans="12:79" x14ac:dyDescent="0.25">
      <c r="T27" s="27"/>
      <c r="U27" s="27"/>
      <c r="V27" s="27"/>
    </row>
    <row r="28" spans="12:79" x14ac:dyDescent="0.25">
      <c r="T28" s="27"/>
      <c r="U28" s="27"/>
      <c r="V28" s="27"/>
    </row>
    <row r="29" spans="12:79" x14ac:dyDescent="0.25">
      <c r="R29" s="4"/>
      <c r="S29" s="4"/>
      <c r="T29" s="27"/>
      <c r="U29" s="27"/>
      <c r="V29" s="27"/>
    </row>
    <row r="30" spans="12:79" x14ac:dyDescent="0.25">
      <c r="R30" s="4"/>
      <c r="S30" s="4"/>
      <c r="T30" s="27"/>
      <c r="U30" s="27"/>
      <c r="V30" s="27"/>
    </row>
    <row r="31" spans="12:79" x14ac:dyDescent="0.25">
      <c r="R31" s="4"/>
      <c r="S31" s="4"/>
      <c r="T31" s="27"/>
      <c r="U31" s="27"/>
      <c r="V31" s="27"/>
    </row>
    <row r="32" spans="12:79" x14ac:dyDescent="0.25">
      <c r="R32" s="4"/>
      <c r="S32" s="4"/>
      <c r="T32" s="27"/>
      <c r="U32" s="27"/>
      <c r="V32" s="27"/>
    </row>
    <row r="33" spans="18:22" x14ac:dyDescent="0.25">
      <c r="R33" s="4"/>
      <c r="S33" s="4"/>
      <c r="T33" s="27"/>
      <c r="U33" s="27"/>
      <c r="V33" s="27"/>
    </row>
    <row r="34" spans="18:22" x14ac:dyDescent="0.25">
      <c r="R34" s="4"/>
      <c r="S34" s="4"/>
      <c r="T34" s="27"/>
      <c r="U34" s="27"/>
      <c r="V34" s="27"/>
    </row>
    <row r="35" spans="18:22" x14ac:dyDescent="0.25">
      <c r="R35" s="4"/>
      <c r="S35" s="4"/>
      <c r="T35" s="27"/>
      <c r="U35" s="27"/>
      <c r="V35" s="27"/>
    </row>
    <row r="36" spans="18:22" x14ac:dyDescent="0.25">
      <c r="R36" s="4"/>
      <c r="S36" s="4"/>
      <c r="T36" s="27"/>
      <c r="U36" s="27"/>
      <c r="V36" s="27"/>
    </row>
    <row r="37" spans="18:22" x14ac:dyDescent="0.25">
      <c r="R37" s="4"/>
      <c r="S37" s="4"/>
      <c r="T37" s="27"/>
      <c r="U37" s="27"/>
      <c r="V37" s="27"/>
    </row>
    <row r="38" spans="18:22" x14ac:dyDescent="0.25">
      <c r="R38" s="4"/>
      <c r="S38" s="4"/>
      <c r="T38" s="27"/>
      <c r="U38" s="27"/>
      <c r="V38" s="27"/>
    </row>
    <row r="39" spans="18:22" x14ac:dyDescent="0.25">
      <c r="R39" s="4"/>
      <c r="S39" s="4"/>
      <c r="T39" s="27"/>
      <c r="U39" s="27"/>
      <c r="V39" s="27"/>
    </row>
    <row r="40" spans="18:22" x14ac:dyDescent="0.25">
      <c r="R40" s="4"/>
      <c r="S40" s="4"/>
      <c r="T40" s="20"/>
      <c r="U40" s="20"/>
      <c r="V40" s="20"/>
    </row>
    <row r="41" spans="18:22" x14ac:dyDescent="0.25">
      <c r="R41" s="4"/>
      <c r="S41" s="4"/>
      <c r="T41" s="20"/>
      <c r="U41" s="20"/>
      <c r="V41" s="20"/>
    </row>
    <row r="42" spans="18:22" x14ac:dyDescent="0.25">
      <c r="R42" s="4"/>
      <c r="S42" s="4"/>
      <c r="T42" s="20"/>
      <c r="U42" s="20"/>
      <c r="V42" s="20"/>
    </row>
    <row r="43" spans="18:22" x14ac:dyDescent="0.25">
      <c r="R43" s="4"/>
      <c r="S43" s="4"/>
      <c r="T43" s="20"/>
      <c r="U43" s="20"/>
      <c r="V43" s="20"/>
    </row>
    <row r="44" spans="18:22" x14ac:dyDescent="0.25">
      <c r="R44" s="4"/>
      <c r="S44" s="4"/>
      <c r="T44" s="20"/>
      <c r="U44" s="20"/>
      <c r="V44" s="20"/>
    </row>
    <row r="45" spans="18:22" x14ac:dyDescent="0.25">
      <c r="R45" s="4"/>
      <c r="S45" s="4"/>
      <c r="T45" s="20"/>
      <c r="U45" s="20"/>
      <c r="V45" s="20"/>
    </row>
    <row r="46" spans="18:22" x14ac:dyDescent="0.25">
      <c r="R46" s="4"/>
      <c r="S46" s="4"/>
      <c r="T46" s="20"/>
      <c r="U46" s="20"/>
      <c r="V46" s="20"/>
    </row>
    <row r="47" spans="18:22" x14ac:dyDescent="0.25">
      <c r="R47" s="4"/>
      <c r="S47" s="4"/>
      <c r="T47" s="20"/>
      <c r="U47" s="20"/>
      <c r="V47" s="20"/>
    </row>
    <row r="48" spans="18:22" x14ac:dyDescent="0.25">
      <c r="R48" s="4"/>
      <c r="S48" s="4"/>
      <c r="T48" s="20"/>
      <c r="U48" s="20"/>
      <c r="V48" s="20"/>
    </row>
    <row r="49" spans="18:22" x14ac:dyDescent="0.25">
      <c r="R49" s="4"/>
      <c r="S49" s="4"/>
      <c r="T49" s="20"/>
      <c r="U49" s="20"/>
      <c r="V49" s="20"/>
    </row>
    <row r="50" spans="18:22" x14ac:dyDescent="0.25">
      <c r="R50" s="4"/>
      <c r="S50" s="4"/>
      <c r="T50" s="20"/>
      <c r="U50" s="20"/>
      <c r="V50" s="20"/>
    </row>
    <row r="51" spans="18:22" x14ac:dyDescent="0.25">
      <c r="R51" s="4"/>
      <c r="S51" s="4"/>
      <c r="T51" s="20"/>
      <c r="U51" s="20"/>
      <c r="V51" s="20"/>
    </row>
    <row r="52" spans="18:22" x14ac:dyDescent="0.25">
      <c r="R52" s="4"/>
      <c r="S52" s="4"/>
      <c r="T52" s="20"/>
      <c r="U52" s="20"/>
      <c r="V52" s="20"/>
    </row>
    <row r="53" spans="18:22" x14ac:dyDescent="0.25">
      <c r="R53" s="4"/>
      <c r="S53" s="4"/>
      <c r="T53" s="20"/>
      <c r="U53" s="20"/>
      <c r="V53" s="20"/>
    </row>
    <row r="54" spans="18:22" x14ac:dyDescent="0.25">
      <c r="R54" s="4"/>
      <c r="S54" s="4"/>
      <c r="T54" s="20"/>
      <c r="U54" s="20"/>
      <c r="V54" s="20"/>
    </row>
    <row r="55" spans="18:22" x14ac:dyDescent="0.25">
      <c r="R55" s="4"/>
      <c r="S55" s="4"/>
      <c r="T55" s="20"/>
      <c r="U55" s="20"/>
      <c r="V55" s="20"/>
    </row>
    <row r="56" spans="18:22" x14ac:dyDescent="0.25">
      <c r="R56" s="4"/>
      <c r="S56" s="4"/>
      <c r="T56" s="20"/>
      <c r="U56" s="20"/>
      <c r="V56" s="20"/>
    </row>
    <row r="57" spans="18:22" x14ac:dyDescent="0.25">
      <c r="T57" s="20"/>
      <c r="U57" s="20"/>
      <c r="V57" s="20"/>
    </row>
    <row r="58" spans="18:22" x14ac:dyDescent="0.25">
      <c r="T58" s="20"/>
      <c r="U58" s="20"/>
      <c r="V58" s="20"/>
    </row>
    <row r="59" spans="18:22" x14ac:dyDescent="0.25">
      <c r="T59" s="20"/>
      <c r="U59" s="20"/>
      <c r="V59" s="20"/>
    </row>
    <row r="60" spans="18:22" x14ac:dyDescent="0.25">
      <c r="T60" s="20"/>
      <c r="U60" s="20"/>
      <c r="V60" s="20"/>
    </row>
    <row r="61" spans="18:22" x14ac:dyDescent="0.25">
      <c r="T61" s="20"/>
      <c r="U61" s="20"/>
      <c r="V61" s="20"/>
    </row>
    <row r="62" spans="18:22" x14ac:dyDescent="0.25">
      <c r="T62" s="20"/>
      <c r="U62" s="20"/>
      <c r="V62" s="20"/>
    </row>
    <row r="63" spans="18:22" x14ac:dyDescent="0.25">
      <c r="T63" s="20"/>
      <c r="U63" s="20"/>
      <c r="V63" s="20"/>
    </row>
    <row r="64" spans="18:22" x14ac:dyDescent="0.25">
      <c r="T64" s="20"/>
      <c r="U64" s="20"/>
      <c r="V64" s="20"/>
    </row>
    <row r="65" spans="20:22" x14ac:dyDescent="0.25">
      <c r="T65" s="20"/>
      <c r="U65" s="20"/>
      <c r="V65" s="20"/>
    </row>
    <row r="66" spans="20:22" x14ac:dyDescent="0.25">
      <c r="T66" s="20"/>
      <c r="U66" s="20"/>
      <c r="V66" s="20"/>
    </row>
    <row r="67" spans="20:22" x14ac:dyDescent="0.25">
      <c r="T67" s="20"/>
      <c r="U67" s="20"/>
      <c r="V67" s="20"/>
    </row>
    <row r="68" spans="20:22" x14ac:dyDescent="0.25">
      <c r="T68" s="27"/>
      <c r="U68" s="27"/>
      <c r="V68" s="27"/>
    </row>
    <row r="69" spans="20:22" x14ac:dyDescent="0.25">
      <c r="T69" s="27"/>
      <c r="U69" s="27"/>
      <c r="V69" s="27"/>
    </row>
    <row r="70" spans="20:22" x14ac:dyDescent="0.25">
      <c r="T70" s="27"/>
      <c r="U70" s="27"/>
      <c r="V70" s="27"/>
    </row>
    <row r="71" spans="20:22" x14ac:dyDescent="0.25">
      <c r="T71" s="27"/>
      <c r="U71" s="27"/>
      <c r="V71" s="27"/>
    </row>
    <row r="72" spans="20:22" x14ac:dyDescent="0.25">
      <c r="T72" s="27"/>
      <c r="U72" s="27"/>
      <c r="V72" s="27"/>
    </row>
    <row r="73" spans="20:22" x14ac:dyDescent="0.25">
      <c r="T73" s="27"/>
      <c r="U73" s="27"/>
      <c r="V73" s="27"/>
    </row>
    <row r="74" spans="20:22" x14ac:dyDescent="0.25">
      <c r="T74" s="27"/>
      <c r="U74" s="27"/>
      <c r="V74" s="27"/>
    </row>
    <row r="75" spans="20:22" x14ac:dyDescent="0.25">
      <c r="T75" s="27"/>
      <c r="U75" s="27"/>
      <c r="V75" s="27"/>
    </row>
    <row r="76" spans="20:22" x14ac:dyDescent="0.25">
      <c r="T76" s="27"/>
      <c r="U76" s="27"/>
      <c r="V76" s="27"/>
    </row>
    <row r="77" spans="20:22" x14ac:dyDescent="0.25">
      <c r="T77" s="27"/>
      <c r="U77" s="27"/>
      <c r="V77" s="27"/>
    </row>
    <row r="78" spans="20:22" x14ac:dyDescent="0.25">
      <c r="T78" s="27"/>
      <c r="U78" s="27"/>
      <c r="V78" s="27"/>
    </row>
    <row r="79" spans="20:22" x14ac:dyDescent="0.25">
      <c r="T79" s="27"/>
      <c r="U79" s="27"/>
      <c r="V79" s="27"/>
    </row>
    <row r="80" spans="20:22" x14ac:dyDescent="0.25">
      <c r="T80" s="27"/>
      <c r="U80" s="27"/>
      <c r="V80" s="27"/>
    </row>
    <row r="81" spans="20:22" x14ac:dyDescent="0.25">
      <c r="T81" s="27"/>
      <c r="U81" s="27"/>
      <c r="V81" s="27"/>
    </row>
    <row r="82" spans="20:22" x14ac:dyDescent="0.25">
      <c r="T82" s="27"/>
      <c r="U82" s="27"/>
      <c r="V82" s="27"/>
    </row>
  </sheetData>
  <phoneticPr fontId="1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6E516B51978C40B6808ADDF5D863E7" ma:contentTypeVersion="11" ma:contentTypeDescription="Create a new document." ma:contentTypeScope="" ma:versionID="0d4946ae545c9e62222e808e68315c67">
  <xsd:schema xmlns:xsd="http://www.w3.org/2001/XMLSchema" xmlns:xs="http://www.w3.org/2001/XMLSchema" xmlns:p="http://schemas.microsoft.com/office/2006/metadata/properties" xmlns:ns2="e2dc5aae-772b-4b2e-b093-b2acff8814d8" xmlns:ns3="b1ee3089-0fcb-4f28-abaa-463ee30be9dc" targetNamespace="http://schemas.microsoft.com/office/2006/metadata/properties" ma:root="true" ma:fieldsID="6ebb621618e124354dfe7f5421feb384" ns2:_="" ns3:_="">
    <xsd:import namespace="e2dc5aae-772b-4b2e-b093-b2acff8814d8"/>
    <xsd:import namespace="b1ee3089-0fcb-4f28-abaa-463ee30be9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c5aae-772b-4b2e-b093-b2acff8814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e3089-0fcb-4f28-abaa-463ee30be9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553F72-0158-447D-9582-749DC30B3C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dc5aae-772b-4b2e-b093-b2acff8814d8"/>
    <ds:schemaRef ds:uri="b1ee3089-0fcb-4f28-abaa-463ee30be9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50FF90-0DDD-45DE-9634-5870C8C812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CCE6B7-937D-47ED-9101-5A0A530456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PH1_69</vt:lpstr>
      <vt:lpstr>PM3_50</vt:lpstr>
      <vt:lpstr>PM4_80</vt:lpstr>
      <vt:lpstr>PM5_85</vt:lpstr>
      <vt:lpstr>PM5_35</vt:lpstr>
      <vt:lpstr>CC1_69</vt:lpstr>
      <vt:lpstr>PC1_77</vt:lpstr>
      <vt:lpstr>PC1_80</vt:lpstr>
      <vt:lpstr>PH2</vt:lpstr>
      <vt:lpstr>PM2</vt:lpstr>
      <vt:lpstr>CC2</vt:lpstr>
      <vt:lpstr>CC3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Goodarzi</dc:creator>
  <cp:lastModifiedBy>Mustafa Jafari</cp:lastModifiedBy>
  <dcterms:created xsi:type="dcterms:W3CDTF">2015-06-05T18:17:20Z</dcterms:created>
  <dcterms:modified xsi:type="dcterms:W3CDTF">2022-07-01T09:23:58Z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0x010100446E516B51978C40B6808ADDF5D863E7</vt:lpwstr>
  </property>
  <property fmtid="{D5CDD505-2E9C-101B-9397-08002B2CF9AE}" pid="3" name="WorkbookGuid">
    <vt:lpwstr>c6b85ccb-877c-4946-b3a3-249294863a62</vt:lpwstr>
  </property>
</Properties>
</file>