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YBR\Desktop\COPCAT_ZHANG\COPCAT\regression\Plots_PM3_S3_compare_2022-05-18\"/>
    </mc:Choice>
  </mc:AlternateContent>
  <xr:revisionPtr revIDLastSave="0" documentId="13_ncr:1_{5F23368B-E361-465D-932A-72033778EB8E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Template" sheetId="1" r:id="rId1"/>
    <sheet name="Sheet1" sheetId="4" r:id="rId2"/>
    <sheet name="PM3_Pu_NGI_AYBR" sheetId="2" r:id="rId3"/>
    <sheet name="PM3_Pu_GHS_AYBR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3" i="4"/>
  <c r="AM4" i="3"/>
  <c r="AP4" i="3" s="1"/>
  <c r="AN4" i="3"/>
  <c r="AO4" i="3"/>
  <c r="AM5" i="3"/>
  <c r="AN5" i="3"/>
  <c r="AO5" i="3"/>
  <c r="AM6" i="3"/>
  <c r="AN6" i="3"/>
  <c r="AP6" i="3" s="1"/>
  <c r="AO6" i="3"/>
  <c r="AM7" i="3"/>
  <c r="AN7" i="3"/>
  <c r="AO7" i="3"/>
  <c r="AM8" i="3"/>
  <c r="AN8" i="3"/>
  <c r="AO8" i="3"/>
  <c r="AP8" i="3" s="1"/>
  <c r="AM9" i="3"/>
  <c r="AP9" i="3" s="1"/>
  <c r="AN9" i="3"/>
  <c r="AO9" i="3"/>
  <c r="AM10" i="3"/>
  <c r="AN10" i="3"/>
  <c r="AO10" i="3"/>
  <c r="AM11" i="3"/>
  <c r="AN11" i="3"/>
  <c r="AO11" i="3"/>
  <c r="AP11" i="3" s="1"/>
  <c r="AM12" i="3"/>
  <c r="AP12" i="3" s="1"/>
  <c r="AN12" i="3"/>
  <c r="AO12" i="3"/>
  <c r="AM13" i="3"/>
  <c r="AN13" i="3"/>
  <c r="AO13" i="3"/>
  <c r="AM14" i="3"/>
  <c r="AN14" i="3"/>
  <c r="AP14" i="3" s="1"/>
  <c r="AO14" i="3"/>
  <c r="AM15" i="3"/>
  <c r="AN15" i="3"/>
  <c r="AO15" i="3"/>
  <c r="AM16" i="3"/>
  <c r="AN16" i="3"/>
  <c r="AO16" i="3"/>
  <c r="AP16" i="3" s="1"/>
  <c r="AM17" i="3"/>
  <c r="AP17" i="3" s="1"/>
  <c r="AN17" i="3"/>
  <c r="AO17" i="3"/>
  <c r="AM18" i="3"/>
  <c r="AN18" i="3"/>
  <c r="AO18" i="3"/>
  <c r="AM19" i="3"/>
  <c r="AN19" i="3"/>
  <c r="AO19" i="3"/>
  <c r="AP19" i="3" s="1"/>
  <c r="AM20" i="3"/>
  <c r="AP20" i="3" s="1"/>
  <c r="AN20" i="3"/>
  <c r="AO20" i="3"/>
  <c r="AM21" i="3"/>
  <c r="AN21" i="3"/>
  <c r="AO21" i="3"/>
  <c r="AM22" i="3"/>
  <c r="AN22" i="3"/>
  <c r="AP22" i="3" s="1"/>
  <c r="AO22" i="3"/>
  <c r="AM23" i="3"/>
  <c r="AN23" i="3"/>
  <c r="AO23" i="3"/>
  <c r="AM24" i="3"/>
  <c r="AN24" i="3"/>
  <c r="AO24" i="3"/>
  <c r="AP24" i="3" s="1"/>
  <c r="AM25" i="3"/>
  <c r="AP25" i="3" s="1"/>
  <c r="AN25" i="3"/>
  <c r="AO25" i="3"/>
  <c r="AM26" i="3"/>
  <c r="AN26" i="3"/>
  <c r="AO26" i="3"/>
  <c r="AM27" i="3"/>
  <c r="AN27" i="3"/>
  <c r="AO27" i="3"/>
  <c r="AP27" i="3" s="1"/>
  <c r="AM28" i="3"/>
  <c r="AP28" i="3" s="1"/>
  <c r="AN28" i="3"/>
  <c r="AO28" i="3"/>
  <c r="AM29" i="3"/>
  <c r="AN29" i="3"/>
  <c r="AO29" i="3"/>
  <c r="AM30" i="3"/>
  <c r="AN30" i="3"/>
  <c r="AP30" i="3" s="1"/>
  <c r="AO30" i="3"/>
  <c r="AM31" i="3"/>
  <c r="AN31" i="3"/>
  <c r="AO31" i="3"/>
  <c r="AM32" i="3"/>
  <c r="AN32" i="3"/>
  <c r="AO32" i="3"/>
  <c r="AP32" i="3" s="1"/>
  <c r="AM33" i="3"/>
  <c r="AP33" i="3" s="1"/>
  <c r="AN33" i="3"/>
  <c r="AO33" i="3"/>
  <c r="AM34" i="3"/>
  <c r="AN34" i="3"/>
  <c r="AO34" i="3"/>
  <c r="AM35" i="3"/>
  <c r="AN35" i="3"/>
  <c r="AO35" i="3"/>
  <c r="AP35" i="3" s="1"/>
  <c r="AM36" i="3"/>
  <c r="AP36" i="3" s="1"/>
  <c r="AN36" i="3"/>
  <c r="AO36" i="3"/>
  <c r="AM37" i="3"/>
  <c r="AN37" i="3"/>
  <c r="AO37" i="3"/>
  <c r="AM38" i="3"/>
  <c r="AN38" i="3"/>
  <c r="AP38" i="3" s="1"/>
  <c r="AO38" i="3"/>
  <c r="AM39" i="3"/>
  <c r="AN39" i="3"/>
  <c r="AO39" i="3"/>
  <c r="AM40" i="3"/>
  <c r="AN40" i="3"/>
  <c r="AO40" i="3"/>
  <c r="AP40" i="3" s="1"/>
  <c r="AM41" i="3"/>
  <c r="AP41" i="3" s="1"/>
  <c r="AN41" i="3"/>
  <c r="AO41" i="3"/>
  <c r="AM42" i="3"/>
  <c r="AN42" i="3"/>
  <c r="AO42" i="3"/>
  <c r="AM43" i="3"/>
  <c r="AN43" i="3"/>
  <c r="AO43" i="3"/>
  <c r="AP43" i="3" s="1"/>
  <c r="AM44" i="3"/>
  <c r="AP44" i="3" s="1"/>
  <c r="AN44" i="3"/>
  <c r="AO44" i="3"/>
  <c r="AM45" i="3"/>
  <c r="AN45" i="3"/>
  <c r="AO45" i="3"/>
  <c r="AM46" i="3"/>
  <c r="AN46" i="3"/>
  <c r="AP46" i="3" s="1"/>
  <c r="AO46" i="3"/>
  <c r="AM47" i="3"/>
  <c r="AN47" i="3"/>
  <c r="AO47" i="3"/>
  <c r="AM48" i="3"/>
  <c r="AN48" i="3"/>
  <c r="AO48" i="3"/>
  <c r="AP48" i="3" s="1"/>
  <c r="AM49" i="3"/>
  <c r="AP49" i="3" s="1"/>
  <c r="AN49" i="3"/>
  <c r="AO49" i="3"/>
  <c r="AM50" i="3"/>
  <c r="AN50" i="3"/>
  <c r="AO50" i="3"/>
  <c r="AM51" i="3"/>
  <c r="AN51" i="3"/>
  <c r="AO51" i="3"/>
  <c r="AP51" i="3" s="1"/>
  <c r="AM52" i="3"/>
  <c r="AP52" i="3" s="1"/>
  <c r="AN52" i="3"/>
  <c r="AO52" i="3"/>
  <c r="AM53" i="3"/>
  <c r="AN53" i="3"/>
  <c r="AO53" i="3"/>
  <c r="AM54" i="3"/>
  <c r="AN54" i="3"/>
  <c r="AP54" i="3" s="1"/>
  <c r="AO54" i="3"/>
  <c r="AM55" i="3"/>
  <c r="AN55" i="3"/>
  <c r="AO55" i="3"/>
  <c r="AM56" i="3"/>
  <c r="AN56" i="3"/>
  <c r="AO56" i="3"/>
  <c r="AP56" i="3" s="1"/>
  <c r="AM57" i="3"/>
  <c r="AP57" i="3" s="1"/>
  <c r="AN57" i="3"/>
  <c r="AO57" i="3"/>
  <c r="AM58" i="3"/>
  <c r="AN58" i="3"/>
  <c r="AO58" i="3"/>
  <c r="AM59" i="3"/>
  <c r="AN59" i="3"/>
  <c r="AO59" i="3"/>
  <c r="AP59" i="3" s="1"/>
  <c r="AM60" i="3"/>
  <c r="AP60" i="3" s="1"/>
  <c r="AN60" i="3"/>
  <c r="AO60" i="3"/>
  <c r="AM61" i="3"/>
  <c r="AN61" i="3"/>
  <c r="AO61" i="3"/>
  <c r="AM62" i="3"/>
  <c r="AN62" i="3"/>
  <c r="AP62" i="3" s="1"/>
  <c r="AO62" i="3"/>
  <c r="AM63" i="3"/>
  <c r="AN63" i="3"/>
  <c r="AO63" i="3"/>
  <c r="AM64" i="3"/>
  <c r="AN64" i="3"/>
  <c r="AO64" i="3"/>
  <c r="AP64" i="3" s="1"/>
  <c r="AM65" i="3"/>
  <c r="AP65" i="3" s="1"/>
  <c r="AN65" i="3"/>
  <c r="AO65" i="3"/>
  <c r="AM66" i="3"/>
  <c r="AN66" i="3"/>
  <c r="AO66" i="3"/>
  <c r="AM67" i="3"/>
  <c r="AN67" i="3"/>
  <c r="AO67" i="3"/>
  <c r="AP67" i="3" s="1"/>
  <c r="AM68" i="3"/>
  <c r="AP68" i="3" s="1"/>
  <c r="AN68" i="3"/>
  <c r="AO68" i="3"/>
  <c r="AM69" i="3"/>
  <c r="AN69" i="3"/>
  <c r="AO69" i="3"/>
  <c r="AM70" i="3"/>
  <c r="AN70" i="3"/>
  <c r="AP70" i="3" s="1"/>
  <c r="AO70" i="3"/>
  <c r="AM71" i="3"/>
  <c r="AN71" i="3"/>
  <c r="AO71" i="3"/>
  <c r="AM72" i="3"/>
  <c r="AN72" i="3"/>
  <c r="AO72" i="3"/>
  <c r="AP72" i="3" s="1"/>
  <c r="AM73" i="3"/>
  <c r="AP73" i="3" s="1"/>
  <c r="AN73" i="3"/>
  <c r="AO73" i="3"/>
  <c r="AM74" i="3"/>
  <c r="AN74" i="3"/>
  <c r="AO74" i="3"/>
  <c r="AM75" i="3"/>
  <c r="AN75" i="3"/>
  <c r="AO75" i="3"/>
  <c r="AP75" i="3" s="1"/>
  <c r="AM76" i="3"/>
  <c r="AP76" i="3" s="1"/>
  <c r="AN76" i="3"/>
  <c r="AO76" i="3"/>
  <c r="AM77" i="3"/>
  <c r="AN77" i="3"/>
  <c r="AO77" i="3"/>
  <c r="AM78" i="3"/>
  <c r="AN78" i="3"/>
  <c r="AP78" i="3" s="1"/>
  <c r="AO78" i="3"/>
  <c r="AM79" i="3"/>
  <c r="AN79" i="3"/>
  <c r="AO79" i="3"/>
  <c r="AM80" i="3"/>
  <c r="AN80" i="3"/>
  <c r="AO80" i="3"/>
  <c r="AP80" i="3" s="1"/>
  <c r="AO3" i="3"/>
  <c r="AN3" i="3"/>
  <c r="AM3" i="3"/>
  <c r="AP5" i="3"/>
  <c r="AP7" i="3"/>
  <c r="AP10" i="3"/>
  <c r="AP13" i="3"/>
  <c r="AP15" i="3"/>
  <c r="AP18" i="3"/>
  <c r="AP21" i="3"/>
  <c r="AP23" i="3"/>
  <c r="AP26" i="3"/>
  <c r="AP29" i="3"/>
  <c r="AP31" i="3"/>
  <c r="AP34" i="3"/>
  <c r="AP37" i="3"/>
  <c r="AP39" i="3"/>
  <c r="AP42" i="3"/>
  <c r="AP45" i="3"/>
  <c r="AP47" i="3"/>
  <c r="AP50" i="3"/>
  <c r="AP53" i="3"/>
  <c r="AP55" i="3"/>
  <c r="AP58" i="3"/>
  <c r="AP61" i="3"/>
  <c r="AP63" i="3"/>
  <c r="AP66" i="3"/>
  <c r="AP69" i="3"/>
  <c r="AP71" i="3"/>
  <c r="AP74" i="3"/>
  <c r="AP77" i="3"/>
  <c r="AP79" i="3"/>
  <c r="BH34" i="3"/>
  <c r="AM4" i="2"/>
  <c r="AN4" i="2"/>
  <c r="AP4" i="2" s="1"/>
  <c r="AO4" i="2"/>
  <c r="AM5" i="2"/>
  <c r="AN5" i="2"/>
  <c r="AO5" i="2"/>
  <c r="AM6" i="2"/>
  <c r="AP6" i="2" s="1"/>
  <c r="AN6" i="2"/>
  <c r="AO6" i="2"/>
  <c r="AM7" i="2"/>
  <c r="AN7" i="2"/>
  <c r="AO7" i="2"/>
  <c r="AM8" i="2"/>
  <c r="AN8" i="2"/>
  <c r="AP8" i="2" s="1"/>
  <c r="AO8" i="2"/>
  <c r="AM9" i="2"/>
  <c r="AN9" i="2"/>
  <c r="AO9" i="2"/>
  <c r="AM10" i="2"/>
  <c r="AN10" i="2"/>
  <c r="AO10" i="2"/>
  <c r="AM11" i="2"/>
  <c r="AN11" i="2"/>
  <c r="AP11" i="2" s="1"/>
  <c r="AO11" i="2"/>
  <c r="AM12" i="2"/>
  <c r="AN12" i="2"/>
  <c r="AP12" i="2" s="1"/>
  <c r="AO12" i="2"/>
  <c r="AM13" i="2"/>
  <c r="AN13" i="2"/>
  <c r="AO13" i="2"/>
  <c r="AM14" i="2"/>
  <c r="AP14" i="2" s="1"/>
  <c r="AN14" i="2"/>
  <c r="AO14" i="2"/>
  <c r="AM15" i="2"/>
  <c r="AN15" i="2"/>
  <c r="AO15" i="2"/>
  <c r="AM16" i="2"/>
  <c r="AN16" i="2"/>
  <c r="AP16" i="2" s="1"/>
  <c r="AO16" i="2"/>
  <c r="AM17" i="2"/>
  <c r="AN17" i="2"/>
  <c r="AO17" i="2"/>
  <c r="AM18" i="2"/>
  <c r="AN18" i="2"/>
  <c r="AO18" i="2"/>
  <c r="AM19" i="2"/>
  <c r="AN19" i="2"/>
  <c r="AP19" i="2" s="1"/>
  <c r="AO19" i="2"/>
  <c r="AM20" i="2"/>
  <c r="AN20" i="2"/>
  <c r="AP20" i="2" s="1"/>
  <c r="AO20" i="2"/>
  <c r="AM21" i="2"/>
  <c r="AN21" i="2"/>
  <c r="AO21" i="2"/>
  <c r="AM22" i="2"/>
  <c r="AP22" i="2" s="1"/>
  <c r="AN22" i="2"/>
  <c r="AO22" i="2"/>
  <c r="AM23" i="2"/>
  <c r="AN23" i="2"/>
  <c r="AO23" i="2"/>
  <c r="AM24" i="2"/>
  <c r="AN24" i="2"/>
  <c r="AP24" i="2" s="1"/>
  <c r="AO24" i="2"/>
  <c r="AM25" i="2"/>
  <c r="AN25" i="2"/>
  <c r="AO25" i="2"/>
  <c r="AM26" i="2"/>
  <c r="AN26" i="2"/>
  <c r="AO26" i="2"/>
  <c r="AM27" i="2"/>
  <c r="AN27" i="2"/>
  <c r="AP27" i="2" s="1"/>
  <c r="AO27" i="2"/>
  <c r="AM28" i="2"/>
  <c r="AN28" i="2"/>
  <c r="AP28" i="2" s="1"/>
  <c r="AO28" i="2"/>
  <c r="AM29" i="2"/>
  <c r="AN29" i="2"/>
  <c r="AO29" i="2"/>
  <c r="AM30" i="2"/>
  <c r="AP30" i="2" s="1"/>
  <c r="AN30" i="2"/>
  <c r="AO30" i="2"/>
  <c r="AM31" i="2"/>
  <c r="AN31" i="2"/>
  <c r="AO31" i="2"/>
  <c r="AM32" i="2"/>
  <c r="AN32" i="2"/>
  <c r="AP32" i="2" s="1"/>
  <c r="AO32" i="2"/>
  <c r="AM33" i="2"/>
  <c r="AN33" i="2"/>
  <c r="AO33" i="2"/>
  <c r="AM34" i="2"/>
  <c r="AN34" i="2"/>
  <c r="AO34" i="2"/>
  <c r="AM35" i="2"/>
  <c r="AN35" i="2"/>
  <c r="AP35" i="2" s="1"/>
  <c r="AO35" i="2"/>
  <c r="AM36" i="2"/>
  <c r="AN36" i="2"/>
  <c r="AP36" i="2" s="1"/>
  <c r="AO36" i="2"/>
  <c r="AM37" i="2"/>
  <c r="AN37" i="2"/>
  <c r="AO37" i="2"/>
  <c r="AM38" i="2"/>
  <c r="AP38" i="2" s="1"/>
  <c r="AN38" i="2"/>
  <c r="AO38" i="2"/>
  <c r="AM39" i="2"/>
  <c r="AN39" i="2"/>
  <c r="AO39" i="2"/>
  <c r="AM40" i="2"/>
  <c r="AN40" i="2"/>
  <c r="AP40" i="2" s="1"/>
  <c r="AO40" i="2"/>
  <c r="AM41" i="2"/>
  <c r="AN41" i="2"/>
  <c r="AO41" i="2"/>
  <c r="AM42" i="2"/>
  <c r="AN42" i="2"/>
  <c r="AO42" i="2"/>
  <c r="AM43" i="2"/>
  <c r="AN43" i="2"/>
  <c r="AP43" i="2" s="1"/>
  <c r="AO43" i="2"/>
  <c r="AM44" i="2"/>
  <c r="AN44" i="2"/>
  <c r="AP44" i="2" s="1"/>
  <c r="AO44" i="2"/>
  <c r="AM45" i="2"/>
  <c r="AN45" i="2"/>
  <c r="AO45" i="2"/>
  <c r="AM46" i="2"/>
  <c r="AP46" i="2" s="1"/>
  <c r="AN46" i="2"/>
  <c r="AO46" i="2"/>
  <c r="AM47" i="2"/>
  <c r="AN47" i="2"/>
  <c r="AO47" i="2"/>
  <c r="AM48" i="2"/>
  <c r="AN48" i="2"/>
  <c r="AP48" i="2" s="1"/>
  <c r="AO48" i="2"/>
  <c r="AM49" i="2"/>
  <c r="AN49" i="2"/>
  <c r="AO49" i="2"/>
  <c r="AM50" i="2"/>
  <c r="AN50" i="2"/>
  <c r="AO50" i="2"/>
  <c r="AM51" i="2"/>
  <c r="AN51" i="2"/>
  <c r="AP51" i="2" s="1"/>
  <c r="AO51" i="2"/>
  <c r="AM52" i="2"/>
  <c r="AN52" i="2"/>
  <c r="AP52" i="2" s="1"/>
  <c r="AO52" i="2"/>
  <c r="AM53" i="2"/>
  <c r="AN53" i="2"/>
  <c r="AO53" i="2"/>
  <c r="AM54" i="2"/>
  <c r="AP54" i="2" s="1"/>
  <c r="AN54" i="2"/>
  <c r="AO54" i="2"/>
  <c r="AM55" i="2"/>
  <c r="AN55" i="2"/>
  <c r="AO55" i="2"/>
  <c r="AM56" i="2"/>
  <c r="AN56" i="2"/>
  <c r="AP56" i="2" s="1"/>
  <c r="AO56" i="2"/>
  <c r="AM57" i="2"/>
  <c r="AN57" i="2"/>
  <c r="AO57" i="2"/>
  <c r="AM58" i="2"/>
  <c r="AN58" i="2"/>
  <c r="AO58" i="2"/>
  <c r="AM59" i="2"/>
  <c r="AN59" i="2"/>
  <c r="AP59" i="2" s="1"/>
  <c r="AO59" i="2"/>
  <c r="AM60" i="2"/>
  <c r="AN60" i="2"/>
  <c r="AP60" i="2" s="1"/>
  <c r="AO60" i="2"/>
  <c r="AM61" i="2"/>
  <c r="AN61" i="2"/>
  <c r="AO61" i="2"/>
  <c r="AM62" i="2"/>
  <c r="AP62" i="2" s="1"/>
  <c r="AN62" i="2"/>
  <c r="AO62" i="2"/>
  <c r="AM63" i="2"/>
  <c r="AN63" i="2"/>
  <c r="AO63" i="2"/>
  <c r="AM64" i="2"/>
  <c r="AN64" i="2"/>
  <c r="AP64" i="2" s="1"/>
  <c r="AO64" i="2"/>
  <c r="AM65" i="2"/>
  <c r="AN65" i="2"/>
  <c r="AO65" i="2"/>
  <c r="AM66" i="2"/>
  <c r="AN66" i="2"/>
  <c r="AO66" i="2"/>
  <c r="AM67" i="2"/>
  <c r="AN67" i="2"/>
  <c r="AP67" i="2" s="1"/>
  <c r="AO67" i="2"/>
  <c r="AM68" i="2"/>
  <c r="AN68" i="2"/>
  <c r="AP68" i="2" s="1"/>
  <c r="AO68" i="2"/>
  <c r="AM69" i="2"/>
  <c r="AN69" i="2"/>
  <c r="AO69" i="2"/>
  <c r="AM70" i="2"/>
  <c r="AP70" i="2" s="1"/>
  <c r="AN70" i="2"/>
  <c r="AO70" i="2"/>
  <c r="AM71" i="2"/>
  <c r="AN71" i="2"/>
  <c r="AO71" i="2"/>
  <c r="AM72" i="2"/>
  <c r="AN72" i="2"/>
  <c r="AP72" i="2" s="1"/>
  <c r="AO72" i="2"/>
  <c r="AM73" i="2"/>
  <c r="AN73" i="2"/>
  <c r="AO73" i="2"/>
  <c r="AM74" i="2"/>
  <c r="AN74" i="2"/>
  <c r="AO74" i="2"/>
  <c r="AM75" i="2"/>
  <c r="AN75" i="2"/>
  <c r="AP75" i="2" s="1"/>
  <c r="AO75" i="2"/>
  <c r="AM76" i="2"/>
  <c r="AN76" i="2"/>
  <c r="AP76" i="2" s="1"/>
  <c r="AO76" i="2"/>
  <c r="AM77" i="2"/>
  <c r="AN77" i="2"/>
  <c r="AO77" i="2"/>
  <c r="AM78" i="2"/>
  <c r="AP78" i="2" s="1"/>
  <c r="AN78" i="2"/>
  <c r="AO78" i="2"/>
  <c r="AM79" i="2"/>
  <c r="AN79" i="2"/>
  <c r="AO79" i="2"/>
  <c r="AM80" i="2"/>
  <c r="AN80" i="2"/>
  <c r="AP80" i="2" s="1"/>
  <c r="AO80" i="2"/>
  <c r="AO3" i="2"/>
  <c r="AN3" i="2"/>
  <c r="AM3" i="2"/>
  <c r="BH27" i="2"/>
  <c r="AP5" i="2"/>
  <c r="AP7" i="2"/>
  <c r="AP9" i="2"/>
  <c r="AP10" i="2"/>
  <c r="AP13" i="2"/>
  <c r="AP15" i="2"/>
  <c r="AP17" i="2"/>
  <c r="AP18" i="2"/>
  <c r="AP21" i="2"/>
  <c r="AP23" i="2"/>
  <c r="AP25" i="2"/>
  <c r="AP26" i="2"/>
  <c r="AP29" i="2"/>
  <c r="AP31" i="2"/>
  <c r="AP33" i="2"/>
  <c r="AP34" i="2"/>
  <c r="AP37" i="2"/>
  <c r="AP39" i="2"/>
  <c r="AP41" i="2"/>
  <c r="AP42" i="2"/>
  <c r="AP45" i="2"/>
  <c r="AP47" i="2"/>
  <c r="AP49" i="2"/>
  <c r="AP50" i="2"/>
  <c r="AP53" i="2"/>
  <c r="AP55" i="2"/>
  <c r="AP57" i="2"/>
  <c r="AP58" i="2"/>
  <c r="AP61" i="2"/>
  <c r="AP63" i="2"/>
  <c r="AP65" i="2"/>
  <c r="AP66" i="2"/>
  <c r="AP69" i="2"/>
  <c r="AP71" i="2"/>
  <c r="AP73" i="2"/>
  <c r="AP74" i="2"/>
  <c r="AP77" i="2"/>
  <c r="AP79" i="2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BS3" i="4"/>
  <c r="AQ4" i="3" a="1"/>
  <c r="AQ8" i="3" a="1"/>
  <c r="AQ12" i="3" a="1"/>
  <c r="AQ16" i="3" a="1"/>
  <c r="AQ20" i="3" a="1"/>
  <c r="AQ32" i="3" a="1"/>
  <c r="AQ36" i="3" a="1"/>
  <c r="AQ40" i="3" a="1"/>
  <c r="AQ44" i="3" a="1"/>
  <c r="AQ52" i="3" a="1"/>
  <c r="AQ60" i="3" a="1"/>
  <c r="AQ68" i="3" a="1"/>
  <c r="AQ80" i="3" a="1"/>
  <c r="AQ38" i="3" a="1"/>
  <c r="AQ5" i="3" a="1"/>
  <c r="AQ9" i="3" a="1"/>
  <c r="AQ13" i="3" a="1"/>
  <c r="AQ17" i="3" a="1"/>
  <c r="AQ21" i="3" a="1"/>
  <c r="AQ25" i="3" a="1"/>
  <c r="AQ29" i="3" a="1"/>
  <c r="AQ33" i="3" a="1"/>
  <c r="AQ37" i="3" a="1"/>
  <c r="AQ41" i="3" a="1"/>
  <c r="AQ45" i="3" a="1"/>
  <c r="AQ49" i="3" a="1"/>
  <c r="AQ53" i="3" a="1"/>
  <c r="AQ57" i="3" a="1"/>
  <c r="AQ61" i="3" a="1"/>
  <c r="AQ65" i="3" a="1"/>
  <c r="AQ69" i="3" a="1"/>
  <c r="AQ73" i="3" a="1"/>
  <c r="AQ77" i="3" a="1"/>
  <c r="AQ22" i="3" a="1"/>
  <c r="AQ50" i="3" a="1"/>
  <c r="AQ58" i="3" a="1"/>
  <c r="AQ66" i="3" a="1"/>
  <c r="AQ74" i="3" a="1"/>
  <c r="AQ78" i="3" a="1"/>
  <c r="AQ34" i="3" a="1"/>
  <c r="AQ6" i="3" a="1"/>
  <c r="AQ10" i="3" a="1"/>
  <c r="AQ14" i="3" a="1"/>
  <c r="AQ18" i="3" a="1"/>
  <c r="AQ26" i="3" a="1"/>
  <c r="AQ30" i="3" a="1"/>
  <c r="AQ42" i="3" a="1"/>
  <c r="AQ46" i="3" a="1"/>
  <c r="AQ54" i="3" a="1"/>
  <c r="AQ62" i="3" a="1"/>
  <c r="AQ70" i="3" a="1"/>
  <c r="AQ28" i="3" a="1"/>
  <c r="AQ7" i="3" a="1"/>
  <c r="AQ11" i="3" a="1"/>
  <c r="AQ15" i="3" a="1"/>
  <c r="AQ19" i="3" a="1"/>
  <c r="AQ23" i="3" a="1"/>
  <c r="AQ27" i="3" a="1"/>
  <c r="AQ31" i="3" a="1"/>
  <c r="AQ35" i="3" a="1"/>
  <c r="AQ39" i="3" a="1"/>
  <c r="AQ43" i="3" a="1"/>
  <c r="AQ47" i="3" a="1"/>
  <c r="AQ51" i="3" a="1"/>
  <c r="AQ55" i="3" a="1"/>
  <c r="AQ59" i="3" a="1"/>
  <c r="AQ63" i="3" a="1"/>
  <c r="AQ67" i="3" a="1"/>
  <c r="AQ71" i="3" a="1"/>
  <c r="AQ75" i="3" a="1"/>
  <c r="AQ79" i="3" a="1"/>
  <c r="AQ24" i="3" a="1"/>
  <c r="AQ48" i="3" a="1"/>
  <c r="AQ56" i="3" a="1"/>
  <c r="AQ64" i="3" a="1"/>
  <c r="AQ72" i="3" a="1"/>
  <c r="AQ76" i="3" a="1"/>
  <c r="AQ3" i="3" a="1"/>
  <c r="AQ4" i="2" a="1"/>
  <c r="AQ8" i="2" a="1"/>
  <c r="AQ12" i="2" a="1"/>
  <c r="AQ16" i="2" a="1"/>
  <c r="AQ20" i="2" a="1"/>
  <c r="AQ24" i="2" a="1"/>
  <c r="AQ28" i="2" a="1"/>
  <c r="AQ32" i="2" a="1"/>
  <c r="AQ36" i="2" a="1"/>
  <c r="AQ40" i="2" a="1"/>
  <c r="AQ44" i="2" a="1"/>
  <c r="AQ48" i="2" a="1"/>
  <c r="AQ52" i="2" a="1"/>
  <c r="AQ56" i="2" a="1"/>
  <c r="AQ60" i="2" a="1"/>
  <c r="AQ64" i="2" a="1"/>
  <c r="AQ68" i="2" a="1"/>
  <c r="AQ72" i="2" a="1"/>
  <c r="AQ76" i="2" a="1"/>
  <c r="AQ80" i="2" a="1"/>
  <c r="AQ11" i="2" a="1"/>
  <c r="AQ31" i="2" a="1"/>
  <c r="AQ39" i="2" a="1"/>
  <c r="AQ59" i="2" a="1"/>
  <c r="AQ71" i="2" a="1"/>
  <c r="AQ73" i="2" a="1"/>
  <c r="AQ23" i="2" a="1"/>
  <c r="AQ47" i="2" a="1"/>
  <c r="AQ75" i="2" a="1"/>
  <c r="AQ5" i="2" a="1"/>
  <c r="AQ9" i="2" a="1"/>
  <c r="AQ13" i="2" a="1"/>
  <c r="AQ17" i="2" a="1"/>
  <c r="AQ21" i="2" a="1"/>
  <c r="AQ25" i="2" a="1"/>
  <c r="AQ29" i="2" a="1"/>
  <c r="AQ33" i="2" a="1"/>
  <c r="AQ37" i="2" a="1"/>
  <c r="AQ41" i="2" a="1"/>
  <c r="AQ45" i="2" a="1"/>
  <c r="AQ49" i="2" a="1"/>
  <c r="AQ53" i="2" a="1"/>
  <c r="AQ57" i="2" a="1"/>
  <c r="AQ61" i="2" a="1"/>
  <c r="AQ65" i="2" a="1"/>
  <c r="AQ69" i="2" a="1"/>
  <c r="AQ77" i="2" a="1"/>
  <c r="AQ27" i="2" a="1"/>
  <c r="AQ67" i="2" a="1"/>
  <c r="AQ19" i="2" a="1"/>
  <c r="AQ55" i="2" a="1"/>
  <c r="AQ6" i="2" a="1"/>
  <c r="AQ10" i="2" a="1"/>
  <c r="AQ14" i="2" a="1"/>
  <c r="AQ18" i="2" a="1"/>
  <c r="AQ22" i="2" a="1"/>
  <c r="AQ26" i="2" a="1"/>
  <c r="AQ30" i="2" a="1"/>
  <c r="AQ34" i="2" a="1"/>
  <c r="AQ38" i="2" a="1"/>
  <c r="AQ42" i="2" a="1"/>
  <c r="AQ46" i="2" a="1"/>
  <c r="AQ50" i="2" a="1"/>
  <c r="AQ54" i="2" a="1"/>
  <c r="AQ58" i="2" a="1"/>
  <c r="AQ62" i="2" a="1"/>
  <c r="AQ66" i="2" a="1"/>
  <c r="AQ70" i="2" a="1"/>
  <c r="AQ74" i="2" a="1"/>
  <c r="AQ78" i="2" a="1"/>
  <c r="AQ15" i="2" a="1"/>
  <c r="AQ35" i="2" a="1"/>
  <c r="AQ43" i="2" a="1"/>
  <c r="AQ63" i="2" a="1"/>
  <c r="AQ79" i="2" a="1"/>
  <c r="AQ7" i="2" a="1"/>
  <c r="AQ51" i="2" a="1"/>
  <c r="AQ3" i="2" a="1"/>
  <c r="AQ76" i="3" l="1"/>
  <c r="AQ72" i="3"/>
  <c r="AQ64" i="3"/>
  <c r="AQ56" i="3"/>
  <c r="AQ48" i="3"/>
  <c r="AQ24" i="3"/>
  <c r="AQ79" i="3"/>
  <c r="AQ75" i="3"/>
  <c r="AQ71" i="3"/>
  <c r="AQ67" i="3"/>
  <c r="AQ63" i="3"/>
  <c r="AQ59" i="3"/>
  <c r="AQ55" i="3"/>
  <c r="AQ51" i="3"/>
  <c r="AQ47" i="3"/>
  <c r="AQ43" i="3"/>
  <c r="AQ39" i="3"/>
  <c r="AQ35" i="3"/>
  <c r="AQ31" i="3"/>
  <c r="AQ27" i="3"/>
  <c r="AQ23" i="3"/>
  <c r="AQ19" i="3"/>
  <c r="AQ15" i="3"/>
  <c r="AQ11" i="3"/>
  <c r="AQ7" i="3"/>
  <c r="AQ28" i="3"/>
  <c r="AQ70" i="3"/>
  <c r="AQ62" i="3"/>
  <c r="AQ54" i="3"/>
  <c r="AQ46" i="3"/>
  <c r="AQ42" i="3"/>
  <c r="AQ30" i="3"/>
  <c r="AQ26" i="3"/>
  <c r="AQ18" i="3"/>
  <c r="AQ14" i="3"/>
  <c r="AQ10" i="3"/>
  <c r="AQ6" i="3"/>
  <c r="AQ34" i="3"/>
  <c r="AQ78" i="3"/>
  <c r="AQ74" i="3"/>
  <c r="AQ66" i="3"/>
  <c r="AQ58" i="3"/>
  <c r="AQ50" i="3"/>
  <c r="AQ22" i="3"/>
  <c r="AQ77" i="3"/>
  <c r="AQ73" i="3"/>
  <c r="AQ69" i="3"/>
  <c r="AQ65" i="3"/>
  <c r="AQ61" i="3"/>
  <c r="AQ57" i="3"/>
  <c r="AQ53" i="3"/>
  <c r="AQ49" i="3"/>
  <c r="AQ45" i="3"/>
  <c r="AQ41" i="3"/>
  <c r="AQ37" i="3"/>
  <c r="AQ33" i="3"/>
  <c r="AQ29" i="3"/>
  <c r="AQ25" i="3"/>
  <c r="AQ21" i="3"/>
  <c r="AQ17" i="3"/>
  <c r="AQ13" i="3"/>
  <c r="AQ9" i="3"/>
  <c r="AQ5" i="3"/>
  <c r="AQ38" i="3"/>
  <c r="AQ80" i="3"/>
  <c r="AQ68" i="3"/>
  <c r="AQ60" i="3"/>
  <c r="AQ52" i="3"/>
  <c r="AQ44" i="3"/>
  <c r="AQ40" i="3"/>
  <c r="AQ36" i="3"/>
  <c r="AQ32" i="3"/>
  <c r="AQ20" i="3"/>
  <c r="AQ16" i="3"/>
  <c r="AQ12" i="3"/>
  <c r="AQ8" i="3"/>
  <c r="AQ4" i="3"/>
  <c r="AQ3" i="3"/>
  <c r="AQ51" i="2"/>
  <c r="AQ7" i="2"/>
  <c r="AQ79" i="2"/>
  <c r="AQ63" i="2"/>
  <c r="AQ43" i="2"/>
  <c r="AQ35" i="2"/>
  <c r="AQ15" i="2"/>
  <c r="AQ78" i="2"/>
  <c r="AQ74" i="2"/>
  <c r="AQ70" i="2"/>
  <c r="AQ66" i="2"/>
  <c r="AQ62" i="2"/>
  <c r="AQ58" i="2"/>
  <c r="AQ54" i="2"/>
  <c r="AQ50" i="2"/>
  <c r="AQ46" i="2"/>
  <c r="AQ42" i="2"/>
  <c r="AQ38" i="2"/>
  <c r="AQ34" i="2"/>
  <c r="AQ30" i="2"/>
  <c r="AQ26" i="2"/>
  <c r="AQ22" i="2"/>
  <c r="AQ18" i="2"/>
  <c r="AQ14" i="2"/>
  <c r="AQ10" i="2"/>
  <c r="AQ6" i="2"/>
  <c r="AQ55" i="2"/>
  <c r="AQ19" i="2"/>
  <c r="AQ67" i="2"/>
  <c r="AQ27" i="2"/>
  <c r="AQ77" i="2"/>
  <c r="AQ69" i="2"/>
  <c r="AQ65" i="2"/>
  <c r="AQ61" i="2"/>
  <c r="AQ57" i="2"/>
  <c r="AQ53" i="2"/>
  <c r="AQ49" i="2"/>
  <c r="AQ45" i="2"/>
  <c r="AQ41" i="2"/>
  <c r="AQ37" i="2"/>
  <c r="AQ33" i="2"/>
  <c r="AQ29" i="2"/>
  <c r="AQ25" i="2"/>
  <c r="AQ21" i="2"/>
  <c r="AQ17" i="2"/>
  <c r="AQ13" i="2"/>
  <c r="AQ9" i="2"/>
  <c r="AQ5" i="2"/>
  <c r="AQ75" i="2"/>
  <c r="AQ47" i="2"/>
  <c r="AQ23" i="2"/>
  <c r="AQ73" i="2"/>
  <c r="AQ71" i="2"/>
  <c r="AQ59" i="2"/>
  <c r="AQ39" i="2"/>
  <c r="AQ31" i="2"/>
  <c r="AQ11" i="2"/>
  <c r="AQ80" i="2"/>
  <c r="AQ76" i="2"/>
  <c r="AQ72" i="2"/>
  <c r="AQ68" i="2"/>
  <c r="AQ64" i="2"/>
  <c r="AQ60" i="2"/>
  <c r="AQ56" i="2"/>
  <c r="AQ52" i="2"/>
  <c r="AQ48" i="2"/>
  <c r="AQ44" i="2"/>
  <c r="AQ40" i="2"/>
  <c r="AQ36" i="2"/>
  <c r="AQ32" i="2"/>
  <c r="AQ28" i="2"/>
  <c r="AQ24" i="2"/>
  <c r="AQ20" i="2"/>
  <c r="AQ16" i="2"/>
  <c r="AQ12" i="2"/>
  <c r="AQ8" i="2"/>
  <c r="AQ4" i="2"/>
  <c r="AQ3" i="2"/>
  <c r="AP3" i="3"/>
  <c r="AP3" i="2"/>
  <c r="BS4" i="4"/>
  <c r="BQ3" i="4"/>
  <c r="BS5" i="4" l="1"/>
  <c r="BQ4" i="4"/>
  <c r="BR3" i="4"/>
  <c r="AU4" i="4" l="1"/>
  <c r="O4" i="4"/>
  <c r="AT4" i="4"/>
  <c r="AP4" i="4"/>
  <c r="AQ4" i="4"/>
  <c r="K4" i="4"/>
  <c r="BN4" i="4"/>
  <c r="J4" i="4"/>
  <c r="AX4" i="4"/>
  <c r="AM4" i="4"/>
  <c r="Z4" i="4"/>
  <c r="F4" i="4"/>
  <c r="AY4" i="4"/>
  <c r="AL4" i="4"/>
  <c r="R4" i="4"/>
  <c r="BG4" i="4"/>
  <c r="BF4" i="4"/>
  <c r="AQ3" i="4"/>
  <c r="K3" i="4"/>
  <c r="AL3" i="4"/>
  <c r="BN3" i="4"/>
  <c r="AP3" i="4"/>
  <c r="J3" i="4"/>
  <c r="BF3" i="4"/>
  <c r="BG3" i="4"/>
  <c r="AM3" i="4"/>
  <c r="F3" i="4"/>
  <c r="O3" i="4"/>
  <c r="R3" i="4"/>
  <c r="AY3" i="4"/>
  <c r="AX3" i="4"/>
  <c r="Z3" i="4"/>
  <c r="AU3" i="4"/>
  <c r="AT3" i="4"/>
  <c r="BR4" i="4"/>
  <c r="BQ5" i="4"/>
  <c r="BS6" i="4"/>
  <c r="BR5" i="4" l="1"/>
  <c r="AY5" i="4"/>
  <c r="Z5" i="4"/>
  <c r="AX5" i="4"/>
  <c r="R5" i="4"/>
  <c r="AT5" i="4"/>
  <c r="AU5" i="4"/>
  <c r="O5" i="4"/>
  <c r="BN5" i="4"/>
  <c r="K5" i="4"/>
  <c r="BF5" i="4"/>
  <c r="AM5" i="4"/>
  <c r="BG5" i="4"/>
  <c r="J5" i="4"/>
  <c r="F5" i="4"/>
  <c r="AQ5" i="4"/>
  <c r="AP5" i="4"/>
  <c r="AL5" i="4"/>
  <c r="BS7" i="4"/>
  <c r="BQ6" i="4"/>
  <c r="BS8" i="4" l="1"/>
  <c r="BQ7" i="4"/>
  <c r="BG6" i="4"/>
  <c r="AM6" i="4"/>
  <c r="F6" i="4"/>
  <c r="AX6" i="4"/>
  <c r="BF6" i="4"/>
  <c r="AL6" i="4"/>
  <c r="R6" i="4"/>
  <c r="AY6" i="4"/>
  <c r="Z6" i="4"/>
  <c r="AU6" i="4"/>
  <c r="AT6" i="4"/>
  <c r="J6" i="4"/>
  <c r="AQ6" i="4"/>
  <c r="AP6" i="4"/>
  <c r="O6" i="4"/>
  <c r="K6" i="4"/>
  <c r="BN6" i="4"/>
  <c r="BR6" i="4"/>
  <c r="AQ7" i="4" l="1"/>
  <c r="K7" i="4"/>
  <c r="BN7" i="4"/>
  <c r="AP7" i="4"/>
  <c r="J7" i="4"/>
  <c r="AL7" i="4"/>
  <c r="BG7" i="4"/>
  <c r="AM7" i="4"/>
  <c r="F7" i="4"/>
  <c r="BF7" i="4"/>
  <c r="Z7" i="4"/>
  <c r="R7" i="4"/>
  <c r="AU7" i="4"/>
  <c r="AT7" i="4"/>
  <c r="O7" i="4"/>
  <c r="AY7" i="4"/>
  <c r="AX7" i="4"/>
  <c r="BR7" i="4"/>
  <c r="BS9" i="4"/>
  <c r="BQ8" i="4"/>
  <c r="BR8" i="4" l="1"/>
  <c r="BQ9" i="4"/>
  <c r="BS10" i="4"/>
  <c r="AU8" i="4"/>
  <c r="O8" i="4"/>
  <c r="J8" i="4"/>
  <c r="AT8" i="4"/>
  <c r="BN8" i="4"/>
  <c r="AQ8" i="4"/>
  <c r="K8" i="4"/>
  <c r="AP8" i="4"/>
  <c r="BF8" i="4"/>
  <c r="F8" i="4"/>
  <c r="AY8" i="4"/>
  <c r="AX8" i="4"/>
  <c r="AM8" i="4"/>
  <c r="AL8" i="4"/>
  <c r="Z8" i="4"/>
  <c r="R8" i="4"/>
  <c r="BG8" i="4"/>
  <c r="AY9" i="4" l="1"/>
  <c r="Z9" i="4"/>
  <c r="AX9" i="4"/>
  <c r="R9" i="4"/>
  <c r="AU9" i="4"/>
  <c r="O9" i="4"/>
  <c r="AT9" i="4"/>
  <c r="AM9" i="4"/>
  <c r="AL9" i="4"/>
  <c r="K9" i="4"/>
  <c r="AP9" i="4"/>
  <c r="BN9" i="4"/>
  <c r="BG9" i="4"/>
  <c r="J9" i="4"/>
  <c r="BF9" i="4"/>
  <c r="F9" i="4"/>
  <c r="AQ9" i="4"/>
  <c r="BQ10" i="4"/>
  <c r="BS11" i="4"/>
  <c r="BR9" i="4"/>
  <c r="BR10" i="4" l="1"/>
  <c r="BG10" i="4"/>
  <c r="AM10" i="4"/>
  <c r="F10" i="4"/>
  <c r="AX10" i="4"/>
  <c r="BF10" i="4"/>
  <c r="AL10" i="4"/>
  <c r="AY10" i="4"/>
  <c r="Z10" i="4"/>
  <c r="R10" i="4"/>
  <c r="K10" i="4"/>
  <c r="BN10" i="4"/>
  <c r="J10" i="4"/>
  <c r="AU10" i="4"/>
  <c r="AT10" i="4"/>
  <c r="AQ10" i="4"/>
  <c r="AP10" i="4"/>
  <c r="O10" i="4"/>
  <c r="BS12" i="4"/>
  <c r="BQ11" i="4"/>
  <c r="BS13" i="4" l="1"/>
  <c r="BQ12" i="4"/>
  <c r="AQ11" i="4"/>
  <c r="K11" i="4"/>
  <c r="BF11" i="4"/>
  <c r="BN11" i="4"/>
  <c r="AP11" i="4"/>
  <c r="J11" i="4"/>
  <c r="BG11" i="4"/>
  <c r="AM11" i="4"/>
  <c r="F11" i="4"/>
  <c r="AL11" i="4"/>
  <c r="AU11" i="4"/>
  <c r="AT11" i="4"/>
  <c r="R11" i="4"/>
  <c r="AX11" i="4"/>
  <c r="Z11" i="4"/>
  <c r="O11" i="4"/>
  <c r="AY11" i="4"/>
  <c r="BR11" i="4"/>
  <c r="BS14" i="4" l="1"/>
  <c r="BQ13" i="4"/>
  <c r="BR12" i="4"/>
  <c r="AU12" i="4"/>
  <c r="O12" i="4"/>
  <c r="AT12" i="4"/>
  <c r="BN12" i="4"/>
  <c r="J12" i="4"/>
  <c r="AQ12" i="4"/>
  <c r="K12" i="4"/>
  <c r="AP12" i="4"/>
  <c r="R12" i="4"/>
  <c r="BG12" i="4"/>
  <c r="BF12" i="4"/>
  <c r="F12" i="4"/>
  <c r="AY12" i="4"/>
  <c r="AL12" i="4"/>
  <c r="AX12" i="4"/>
  <c r="AM12" i="4"/>
  <c r="Z12" i="4"/>
  <c r="BR13" i="4" l="1"/>
  <c r="BS15" i="4"/>
  <c r="BQ14" i="4"/>
  <c r="AY13" i="4"/>
  <c r="Z13" i="4"/>
  <c r="AT13" i="4"/>
  <c r="AX13" i="4"/>
  <c r="R13" i="4"/>
  <c r="AU13" i="4"/>
  <c r="O13" i="4"/>
  <c r="AQ13" i="4"/>
  <c r="AP13" i="4"/>
  <c r="BG13" i="4"/>
  <c r="F13" i="4"/>
  <c r="AM13" i="4"/>
  <c r="AL13" i="4"/>
  <c r="BN13" i="4"/>
  <c r="K13" i="4"/>
  <c r="J13" i="4"/>
  <c r="BF13" i="4"/>
  <c r="BR14" i="4" l="1"/>
  <c r="AU14" i="4"/>
  <c r="BG14" i="4"/>
  <c r="AM14" i="4"/>
  <c r="F14" i="4"/>
  <c r="BF14" i="4"/>
  <c r="AL14" i="4"/>
  <c r="AY14" i="4"/>
  <c r="Z14" i="4"/>
  <c r="AX14" i="4"/>
  <c r="R14" i="4"/>
  <c r="O14" i="4"/>
  <c r="AP14" i="4"/>
  <c r="K14" i="4"/>
  <c r="J14" i="4"/>
  <c r="BN14" i="4"/>
  <c r="AT14" i="4"/>
  <c r="AQ14" i="4"/>
  <c r="BS16" i="4"/>
  <c r="BQ15" i="4"/>
  <c r="BQ16" i="4" l="1"/>
  <c r="BS17" i="4"/>
  <c r="AY15" i="4"/>
  <c r="Z15" i="4"/>
  <c r="AU15" i="4"/>
  <c r="O15" i="4"/>
  <c r="AQ15" i="4"/>
  <c r="K15" i="4"/>
  <c r="AL15" i="4"/>
  <c r="BN15" i="4"/>
  <c r="AP15" i="4"/>
  <c r="J15" i="4"/>
  <c r="BG15" i="4"/>
  <c r="AM15" i="4"/>
  <c r="F15" i="4"/>
  <c r="BF15" i="4"/>
  <c r="R15" i="4"/>
  <c r="AX15" i="4"/>
  <c r="AT15" i="4"/>
  <c r="BR15" i="4"/>
  <c r="BR16" i="4" l="1"/>
  <c r="BG16" i="4"/>
  <c r="AM16" i="4"/>
  <c r="F16" i="4"/>
  <c r="AY16" i="4"/>
  <c r="Z16" i="4"/>
  <c r="AU16" i="4"/>
  <c r="O16" i="4"/>
  <c r="AT16" i="4"/>
  <c r="BN16" i="4"/>
  <c r="J16" i="4"/>
  <c r="AQ16" i="4"/>
  <c r="K16" i="4"/>
  <c r="AP16" i="4"/>
  <c r="AX16" i="4"/>
  <c r="AL16" i="4"/>
  <c r="BF16" i="4"/>
  <c r="R16" i="4"/>
  <c r="BS18" i="4"/>
  <c r="BQ17" i="4"/>
  <c r="AQ17" i="4" l="1"/>
  <c r="BN17" i="4"/>
  <c r="AT17" i="4"/>
  <c r="K17" i="4"/>
  <c r="AM17" i="4"/>
  <c r="F17" i="4"/>
  <c r="BF17" i="4"/>
  <c r="Z17" i="4"/>
  <c r="AY17" i="4"/>
  <c r="R17" i="4"/>
  <c r="AX17" i="4"/>
  <c r="O17" i="4"/>
  <c r="AU17" i="4"/>
  <c r="BG17" i="4"/>
  <c r="AP17" i="4"/>
  <c r="AL17" i="4"/>
  <c r="J17" i="4"/>
  <c r="BR17" i="4"/>
  <c r="BQ18" i="4"/>
  <c r="BS19" i="4"/>
  <c r="AU18" i="4" l="1"/>
  <c r="O18" i="4"/>
  <c r="AT18" i="4"/>
  <c r="AM18" i="4"/>
  <c r="BG18" i="4"/>
  <c r="Z18" i="4"/>
  <c r="AY18" i="4"/>
  <c r="AX18" i="4"/>
  <c r="K18" i="4"/>
  <c r="AP18" i="4"/>
  <c r="F18" i="4"/>
  <c r="AQ18" i="4"/>
  <c r="J18" i="4"/>
  <c r="BN18" i="4"/>
  <c r="BF18" i="4"/>
  <c r="AL18" i="4"/>
  <c r="R18" i="4"/>
  <c r="BQ19" i="4"/>
  <c r="BS20" i="4"/>
  <c r="BR18" i="4"/>
  <c r="AY19" i="4" l="1"/>
  <c r="Z19" i="4"/>
  <c r="AX19" i="4"/>
  <c r="R19" i="4"/>
  <c r="AM19" i="4"/>
  <c r="BG19" i="4"/>
  <c r="O19" i="4"/>
  <c r="AU19" i="4"/>
  <c r="K19" i="4"/>
  <c r="AP19" i="4"/>
  <c r="AT19" i="4"/>
  <c r="J19" i="4"/>
  <c r="AQ19" i="4"/>
  <c r="F19" i="4"/>
  <c r="BF19" i="4"/>
  <c r="AL19" i="4"/>
  <c r="BN19" i="4"/>
  <c r="BQ20" i="4"/>
  <c r="BS21" i="4"/>
  <c r="BR19" i="4"/>
  <c r="BG20" i="4" l="1"/>
  <c r="AM20" i="4"/>
  <c r="F20" i="4"/>
  <c r="BF20" i="4"/>
  <c r="AL20" i="4"/>
  <c r="Z20" i="4"/>
  <c r="AY20" i="4"/>
  <c r="O20" i="4"/>
  <c r="AU20" i="4"/>
  <c r="K20" i="4"/>
  <c r="AT20" i="4"/>
  <c r="J20" i="4"/>
  <c r="AP20" i="4"/>
  <c r="AQ20" i="4"/>
  <c r="BN20" i="4"/>
  <c r="AX20" i="4"/>
  <c r="R20" i="4"/>
  <c r="BS22" i="4"/>
  <c r="BQ21" i="4"/>
  <c r="BR20" i="4"/>
  <c r="AQ21" i="4" l="1"/>
  <c r="K21" i="4"/>
  <c r="BN21" i="4"/>
  <c r="AP21" i="4"/>
  <c r="J21" i="4"/>
  <c r="BG21" i="4"/>
  <c r="Z21" i="4"/>
  <c r="AY21" i="4"/>
  <c r="O21" i="4"/>
  <c r="AU21" i="4"/>
  <c r="F21" i="4"/>
  <c r="AT21" i="4"/>
  <c r="AL21" i="4"/>
  <c r="AM21" i="4"/>
  <c r="AX21" i="4"/>
  <c r="R21" i="4"/>
  <c r="BF21" i="4"/>
  <c r="BR21" i="4"/>
  <c r="BQ22" i="4"/>
  <c r="BS23" i="4"/>
  <c r="BQ23" i="4" l="1"/>
  <c r="BS24" i="4"/>
  <c r="BR22" i="4"/>
  <c r="AU22" i="4"/>
  <c r="O22" i="4"/>
  <c r="AT22" i="4"/>
  <c r="BF22" i="4"/>
  <c r="R22" i="4"/>
  <c r="AX22" i="4"/>
  <c r="K22" i="4"/>
  <c r="AP22" i="4"/>
  <c r="F22" i="4"/>
  <c r="AM22" i="4"/>
  <c r="BG22" i="4"/>
  <c r="BN22" i="4"/>
  <c r="AL22" i="4"/>
  <c r="Z22" i="4"/>
  <c r="AY22" i="4"/>
  <c r="AQ22" i="4"/>
  <c r="J22" i="4"/>
  <c r="BQ24" i="4" l="1"/>
  <c r="BS25" i="4"/>
  <c r="AY23" i="4"/>
  <c r="Z23" i="4"/>
  <c r="AX23" i="4"/>
  <c r="R23" i="4"/>
  <c r="BF23" i="4"/>
  <c r="AT23" i="4"/>
  <c r="J23" i="4"/>
  <c r="AP23" i="4"/>
  <c r="O23" i="4"/>
  <c r="AM23" i="4"/>
  <c r="BN23" i="4"/>
  <c r="AL23" i="4"/>
  <c r="BG23" i="4"/>
  <c r="K23" i="4"/>
  <c r="AQ23" i="4"/>
  <c r="F23" i="4"/>
  <c r="AU23" i="4"/>
  <c r="BR23" i="4"/>
  <c r="BS26" i="4" l="1"/>
  <c r="BQ25" i="4"/>
  <c r="BG24" i="4"/>
  <c r="AM24" i="4"/>
  <c r="F24" i="4"/>
  <c r="BF24" i="4"/>
  <c r="AL24" i="4"/>
  <c r="AX24" i="4"/>
  <c r="AT24" i="4"/>
  <c r="J24" i="4"/>
  <c r="AP24" i="4"/>
  <c r="Z24" i="4"/>
  <c r="AY24" i="4"/>
  <c r="O24" i="4"/>
  <c r="BN24" i="4"/>
  <c r="R24" i="4"/>
  <c r="AU24" i="4"/>
  <c r="AQ24" i="4"/>
  <c r="K24" i="4"/>
  <c r="BR24" i="4"/>
  <c r="AQ25" i="4" l="1"/>
  <c r="K25" i="4"/>
  <c r="BN25" i="4"/>
  <c r="AP25" i="4"/>
  <c r="J25" i="4"/>
  <c r="AX25" i="4"/>
  <c r="AT25" i="4"/>
  <c r="AL25" i="4"/>
  <c r="AY25" i="4"/>
  <c r="BG25" i="4"/>
  <c r="Z25" i="4"/>
  <c r="BF25" i="4"/>
  <c r="R25" i="4"/>
  <c r="O25" i="4"/>
  <c r="AU25" i="4"/>
  <c r="AM25" i="4"/>
  <c r="F25" i="4"/>
  <c r="BR25" i="4"/>
  <c r="BS27" i="4"/>
  <c r="BQ26" i="4"/>
  <c r="BR26" i="4" l="1"/>
  <c r="BQ27" i="4"/>
  <c r="BS28" i="4"/>
  <c r="AU26" i="4"/>
  <c r="O26" i="4"/>
  <c r="AT26" i="4"/>
  <c r="AQ26" i="4"/>
  <c r="J26" i="4"/>
  <c r="AM26" i="4"/>
  <c r="BG26" i="4"/>
  <c r="Z26" i="4"/>
  <c r="BF26" i="4"/>
  <c r="R26" i="4"/>
  <c r="K26" i="4"/>
  <c r="AY26" i="4"/>
  <c r="AX26" i="4"/>
  <c r="AL26" i="4"/>
  <c r="AP26" i="4"/>
  <c r="F26" i="4"/>
  <c r="BN26" i="4"/>
  <c r="BS29" i="4" l="1"/>
  <c r="BQ28" i="4"/>
  <c r="BR27" i="4"/>
  <c r="AY27" i="4"/>
  <c r="Z27" i="4"/>
  <c r="AX27" i="4"/>
  <c r="R27" i="4"/>
  <c r="AQ27" i="4"/>
  <c r="F27" i="4"/>
  <c r="AM27" i="4"/>
  <c r="BG27" i="4"/>
  <c r="O27" i="4"/>
  <c r="BF27" i="4"/>
  <c r="AT27" i="4"/>
  <c r="AU27" i="4"/>
  <c r="K27" i="4"/>
  <c r="J27" i="4"/>
  <c r="BN27" i="4"/>
  <c r="AP27" i="4"/>
  <c r="AL27" i="4"/>
  <c r="BN28" i="4" l="1"/>
  <c r="AP28" i="4"/>
  <c r="J28" i="4"/>
  <c r="BG28" i="4"/>
  <c r="AM28" i="4"/>
  <c r="F28" i="4"/>
  <c r="BF28" i="4"/>
  <c r="AL28" i="4"/>
  <c r="AU28" i="4"/>
  <c r="AQ28" i="4"/>
  <c r="R28" i="4"/>
  <c r="O28" i="4"/>
  <c r="AX28" i="4"/>
  <c r="AY28" i="4"/>
  <c r="K28" i="4"/>
  <c r="AT28" i="4"/>
  <c r="Z28" i="4"/>
  <c r="BR28" i="4"/>
  <c r="BS30" i="4"/>
  <c r="BQ29" i="4"/>
  <c r="BS31" i="4" l="1"/>
  <c r="BQ30" i="4"/>
  <c r="BR29" i="4"/>
  <c r="AT29" i="4"/>
  <c r="AQ29" i="4"/>
  <c r="K29" i="4"/>
  <c r="BN29" i="4"/>
  <c r="AP29" i="4"/>
  <c r="J29" i="4"/>
  <c r="AY29" i="4"/>
  <c r="AU29" i="4"/>
  <c r="AL29" i="4"/>
  <c r="O29" i="4"/>
  <c r="Z29" i="4"/>
  <c r="BG29" i="4"/>
  <c r="R29" i="4"/>
  <c r="BF29" i="4"/>
  <c r="AX29" i="4"/>
  <c r="AM29" i="4"/>
  <c r="F29" i="4"/>
  <c r="BR30" i="4" l="1"/>
  <c r="AX30" i="4"/>
  <c r="R30" i="4"/>
  <c r="AU30" i="4"/>
  <c r="O30" i="4"/>
  <c r="AT30" i="4"/>
  <c r="BG30" i="4"/>
  <c r="AY30" i="4"/>
  <c r="J30" i="4"/>
  <c r="AP30" i="4"/>
  <c r="AM30" i="4"/>
  <c r="Z30" i="4"/>
  <c r="AL30" i="4"/>
  <c r="BN30" i="4"/>
  <c r="BF30" i="4"/>
  <c r="AQ30" i="4"/>
  <c r="K30" i="4"/>
  <c r="F30" i="4"/>
  <c r="BS32" i="4"/>
  <c r="BQ31" i="4"/>
  <c r="BR31" i="4" l="1"/>
  <c r="BF31" i="4"/>
  <c r="AL31" i="4"/>
  <c r="AY31" i="4"/>
  <c r="Z31" i="4"/>
  <c r="AX31" i="4"/>
  <c r="R31" i="4"/>
  <c r="AM31" i="4"/>
  <c r="BN31" i="4"/>
  <c r="AU31" i="4"/>
  <c r="J31" i="4"/>
  <c r="AT31" i="4"/>
  <c r="F31" i="4"/>
  <c r="AP31" i="4"/>
  <c r="AQ31" i="4"/>
  <c r="O31" i="4"/>
  <c r="BG31" i="4"/>
  <c r="K31" i="4"/>
  <c r="BS33" i="4"/>
  <c r="BQ32" i="4"/>
  <c r="BS34" i="4" l="1"/>
  <c r="BQ33" i="4"/>
  <c r="BR32" i="4"/>
  <c r="BN32" i="4"/>
  <c r="AP32" i="4"/>
  <c r="J32" i="4"/>
  <c r="BG32" i="4"/>
  <c r="AM32" i="4"/>
  <c r="F32" i="4"/>
  <c r="BF32" i="4"/>
  <c r="AL32" i="4"/>
  <c r="AT32" i="4"/>
  <c r="Z32" i="4"/>
  <c r="O32" i="4"/>
  <c r="AY32" i="4"/>
  <c r="AX32" i="4"/>
  <c r="K32" i="4"/>
  <c r="AU32" i="4"/>
  <c r="AQ32" i="4"/>
  <c r="R32" i="4"/>
  <c r="AT33" i="4" l="1"/>
  <c r="AQ33" i="4"/>
  <c r="K33" i="4"/>
  <c r="BN33" i="4"/>
  <c r="AP33" i="4"/>
  <c r="J33" i="4"/>
  <c r="AX33" i="4"/>
  <c r="F33" i="4"/>
  <c r="AM33" i="4"/>
  <c r="Z33" i="4"/>
  <c r="BG33" i="4"/>
  <c r="R33" i="4"/>
  <c r="AY33" i="4"/>
  <c r="BF33" i="4"/>
  <c r="O33" i="4"/>
  <c r="AU33" i="4"/>
  <c r="AL33" i="4"/>
  <c r="BR33" i="4"/>
  <c r="BQ34" i="4"/>
  <c r="BS35" i="4"/>
  <c r="BR34" i="4" l="1"/>
  <c r="AX34" i="4"/>
  <c r="R34" i="4"/>
  <c r="AU34" i="4"/>
  <c r="O34" i="4"/>
  <c r="AT34" i="4"/>
  <c r="BF34" i="4"/>
  <c r="K34" i="4"/>
  <c r="AQ34" i="4"/>
  <c r="F34" i="4"/>
  <c r="AM34" i="4"/>
  <c r="AL34" i="4"/>
  <c r="BN34" i="4"/>
  <c r="Z34" i="4"/>
  <c r="BG34" i="4"/>
  <c r="AY34" i="4"/>
  <c r="AP34" i="4"/>
  <c r="J34" i="4"/>
  <c r="BS36" i="4"/>
  <c r="BQ35" i="4"/>
  <c r="BR35" i="4" l="1"/>
  <c r="BQ36" i="4"/>
  <c r="BS37" i="4"/>
  <c r="BF35" i="4"/>
  <c r="AL35" i="4"/>
  <c r="AY35" i="4"/>
  <c r="Z35" i="4"/>
  <c r="AX35" i="4"/>
  <c r="R35" i="4"/>
  <c r="O35" i="4"/>
  <c r="BG35" i="4"/>
  <c r="K35" i="4"/>
  <c r="AT35" i="4"/>
  <c r="F35" i="4"/>
  <c r="AQ35" i="4"/>
  <c r="AM35" i="4"/>
  <c r="AP35" i="4"/>
  <c r="J35" i="4"/>
  <c r="BN35" i="4"/>
  <c r="AU35" i="4"/>
  <c r="BR36" i="4" l="1"/>
  <c r="BS38" i="4"/>
  <c r="BQ37" i="4"/>
  <c r="BG36" i="4"/>
  <c r="AM36" i="4"/>
  <c r="F36" i="4"/>
  <c r="AT36" i="4"/>
  <c r="K36" i="4"/>
  <c r="AQ36" i="4"/>
  <c r="J36" i="4"/>
  <c r="AP36" i="4"/>
  <c r="AU36" i="4"/>
  <c r="Z36" i="4"/>
  <c r="BN36" i="4"/>
  <c r="O36" i="4"/>
  <c r="AX36" i="4"/>
  <c r="BF36" i="4"/>
  <c r="AY36" i="4"/>
  <c r="AL36" i="4"/>
  <c r="R36" i="4"/>
  <c r="BR37" i="4" l="1"/>
  <c r="BQ38" i="4"/>
  <c r="BS39" i="4"/>
  <c r="AQ37" i="4"/>
  <c r="K37" i="4"/>
  <c r="BG37" i="4"/>
  <c r="AL37" i="4"/>
  <c r="BF37" i="4"/>
  <c r="Z37" i="4"/>
  <c r="AY37" i="4"/>
  <c r="R37" i="4"/>
  <c r="AX37" i="4"/>
  <c r="F37" i="4"/>
  <c r="AT37" i="4"/>
  <c r="AP37" i="4"/>
  <c r="O37" i="4"/>
  <c r="AM37" i="4"/>
  <c r="J37" i="4"/>
  <c r="BN37" i="4"/>
  <c r="AU37" i="4"/>
  <c r="BQ39" i="4" l="1"/>
  <c r="BS40" i="4"/>
  <c r="BR38" i="4"/>
  <c r="AU38" i="4"/>
  <c r="O38" i="4"/>
  <c r="AX38" i="4"/>
  <c r="AT38" i="4"/>
  <c r="K38" i="4"/>
  <c r="AQ38" i="4"/>
  <c r="J38" i="4"/>
  <c r="AM38" i="4"/>
  <c r="Z38" i="4"/>
  <c r="BG38" i="4"/>
  <c r="BF38" i="4"/>
  <c r="F38" i="4"/>
  <c r="AP38" i="4"/>
  <c r="AY38" i="4"/>
  <c r="BN38" i="4"/>
  <c r="AL38" i="4"/>
  <c r="R38" i="4"/>
  <c r="AY39" i="4" l="1"/>
  <c r="Z39" i="4"/>
  <c r="AP39" i="4"/>
  <c r="F39" i="4"/>
  <c r="BN39" i="4"/>
  <c r="AM39" i="4"/>
  <c r="BG39" i="4"/>
  <c r="AL39" i="4"/>
  <c r="BF39" i="4"/>
  <c r="K39" i="4"/>
  <c r="AU39" i="4"/>
  <c r="AQ39" i="4"/>
  <c r="R39" i="4"/>
  <c r="O39" i="4"/>
  <c r="J39" i="4"/>
  <c r="AX39" i="4"/>
  <c r="AT39" i="4"/>
  <c r="BS41" i="4"/>
  <c r="BQ40" i="4"/>
  <c r="BR39" i="4"/>
  <c r="BG40" i="4" l="1"/>
  <c r="AM40" i="4"/>
  <c r="F40" i="4"/>
  <c r="AY40" i="4"/>
  <c r="R40" i="4"/>
  <c r="AX40" i="4"/>
  <c r="O40" i="4"/>
  <c r="AU40" i="4"/>
  <c r="AL40" i="4"/>
  <c r="BF40" i="4"/>
  <c r="J40" i="4"/>
  <c r="AT40" i="4"/>
  <c r="AP40" i="4"/>
  <c r="AQ40" i="4"/>
  <c r="BN40" i="4"/>
  <c r="Z40" i="4"/>
  <c r="K40" i="4"/>
  <c r="BR40" i="4"/>
  <c r="BS42" i="4"/>
  <c r="BQ41" i="4"/>
  <c r="BQ42" i="4" l="1"/>
  <c r="BS43" i="4"/>
  <c r="AQ41" i="4"/>
  <c r="K41" i="4"/>
  <c r="AT41" i="4"/>
  <c r="J41" i="4"/>
  <c r="AP41" i="4"/>
  <c r="F41" i="4"/>
  <c r="BN41" i="4"/>
  <c r="AM41" i="4"/>
  <c r="AY41" i="4"/>
  <c r="AU41" i="4"/>
  <c r="Z41" i="4"/>
  <c r="R41" i="4"/>
  <c r="BG41" i="4"/>
  <c r="O41" i="4"/>
  <c r="BF41" i="4"/>
  <c r="AX41" i="4"/>
  <c r="AL41" i="4"/>
  <c r="BR41" i="4"/>
  <c r="AY42" i="4" l="1"/>
  <c r="Z42" i="4"/>
  <c r="AX42" i="4"/>
  <c r="AU42" i="4"/>
  <c r="O42" i="4"/>
  <c r="AM42" i="4"/>
  <c r="AL42" i="4"/>
  <c r="BN42" i="4"/>
  <c r="R42" i="4"/>
  <c r="AP42" i="4"/>
  <c r="K42" i="4"/>
  <c r="BG42" i="4"/>
  <c r="F42" i="4"/>
  <c r="BF42" i="4"/>
  <c r="AQ42" i="4"/>
  <c r="AT42" i="4"/>
  <c r="J42" i="4"/>
  <c r="BQ43" i="4"/>
  <c r="BS44" i="4"/>
  <c r="BR42" i="4"/>
  <c r="BG43" i="4" l="1"/>
  <c r="AM43" i="4"/>
  <c r="F43" i="4"/>
  <c r="BF43" i="4"/>
  <c r="AL43" i="4"/>
  <c r="AY43" i="4"/>
  <c r="Z43" i="4"/>
  <c r="AT43" i="4"/>
  <c r="AQ43" i="4"/>
  <c r="AP43" i="4"/>
  <c r="O43" i="4"/>
  <c r="K43" i="4"/>
  <c r="BN43" i="4"/>
  <c r="AX43" i="4"/>
  <c r="AU43" i="4"/>
  <c r="R43" i="4"/>
  <c r="J43" i="4"/>
  <c r="BS45" i="4"/>
  <c r="BQ44" i="4"/>
  <c r="BR43" i="4"/>
  <c r="AQ44" i="4" l="1"/>
  <c r="K44" i="4"/>
  <c r="BN44" i="4"/>
  <c r="AP44" i="4"/>
  <c r="J44" i="4"/>
  <c r="BG44" i="4"/>
  <c r="AM44" i="4"/>
  <c r="F44" i="4"/>
  <c r="AY44" i="4"/>
  <c r="AX44" i="4"/>
  <c r="AU44" i="4"/>
  <c r="O44" i="4"/>
  <c r="AT44" i="4"/>
  <c r="AL44" i="4"/>
  <c r="R44" i="4"/>
  <c r="Z44" i="4"/>
  <c r="BF44" i="4"/>
  <c r="BS46" i="4"/>
  <c r="BQ45" i="4"/>
  <c r="BR44" i="4"/>
  <c r="BR45" i="4" l="1"/>
  <c r="AU45" i="4"/>
  <c r="O45" i="4"/>
  <c r="AT45" i="4"/>
  <c r="AQ45" i="4"/>
  <c r="K45" i="4"/>
  <c r="BG45" i="4"/>
  <c r="R45" i="4"/>
  <c r="BF45" i="4"/>
  <c r="AY45" i="4"/>
  <c r="J45" i="4"/>
  <c r="BN45" i="4"/>
  <c r="AP45" i="4"/>
  <c r="AL45" i="4"/>
  <c r="F45" i="4"/>
  <c r="Z45" i="4"/>
  <c r="AX45" i="4"/>
  <c r="AM45" i="4"/>
  <c r="BQ46" i="4"/>
  <c r="BS47" i="4"/>
  <c r="BR46" i="4" l="1"/>
  <c r="BS48" i="4"/>
  <c r="BQ47" i="4"/>
  <c r="AY46" i="4"/>
  <c r="Z46" i="4"/>
  <c r="AX46" i="4"/>
  <c r="R46" i="4"/>
  <c r="AU46" i="4"/>
  <c r="O46" i="4"/>
  <c r="AM46" i="4"/>
  <c r="AL46" i="4"/>
  <c r="BN46" i="4"/>
  <c r="AT46" i="4"/>
  <c r="AP46" i="4"/>
  <c r="K46" i="4"/>
  <c r="J46" i="4"/>
  <c r="BF46" i="4"/>
  <c r="BG46" i="4"/>
  <c r="F46" i="4"/>
  <c r="AQ46" i="4"/>
  <c r="BR47" i="4" l="1"/>
  <c r="BS49" i="4"/>
  <c r="BQ48" i="4"/>
  <c r="BG47" i="4"/>
  <c r="AM47" i="4"/>
  <c r="F47" i="4"/>
  <c r="BF47" i="4"/>
  <c r="AL47" i="4"/>
  <c r="AY47" i="4"/>
  <c r="Z47" i="4"/>
  <c r="AT47" i="4"/>
  <c r="AQ47" i="4"/>
  <c r="AP47" i="4"/>
  <c r="AU47" i="4"/>
  <c r="O47" i="4"/>
  <c r="K47" i="4"/>
  <c r="J47" i="4"/>
  <c r="BN47" i="4"/>
  <c r="AX47" i="4"/>
  <c r="R47" i="4"/>
  <c r="BR48" i="4" l="1"/>
  <c r="BS50" i="4"/>
  <c r="BQ49" i="4"/>
  <c r="AQ48" i="4"/>
  <c r="K48" i="4"/>
  <c r="BN48" i="4"/>
  <c r="AP48" i="4"/>
  <c r="J48" i="4"/>
  <c r="BG48" i="4"/>
  <c r="AM48" i="4"/>
  <c r="F48" i="4"/>
  <c r="AY48" i="4"/>
  <c r="AX48" i="4"/>
  <c r="AU48" i="4"/>
  <c r="Z48" i="4"/>
  <c r="O48" i="4"/>
  <c r="BF48" i="4"/>
  <c r="AL48" i="4"/>
  <c r="AT48" i="4"/>
  <c r="R48" i="4"/>
  <c r="BR49" i="4" l="1"/>
  <c r="BQ50" i="4"/>
  <c r="BS51" i="4"/>
  <c r="AU49" i="4"/>
  <c r="O49" i="4"/>
  <c r="AT49" i="4"/>
  <c r="AQ49" i="4"/>
  <c r="K49" i="4"/>
  <c r="BG49" i="4"/>
  <c r="R49" i="4"/>
  <c r="BF49" i="4"/>
  <c r="AY49" i="4"/>
  <c r="J49" i="4"/>
  <c r="F49" i="4"/>
  <c r="BN49" i="4"/>
  <c r="AX49" i="4"/>
  <c r="AP49" i="4"/>
  <c r="AM49" i="4"/>
  <c r="AL49" i="4"/>
  <c r="Z49" i="4"/>
  <c r="BS52" i="4" l="1"/>
  <c r="BQ51" i="4"/>
  <c r="BR50" i="4"/>
  <c r="AY50" i="4"/>
  <c r="Z50" i="4"/>
  <c r="AX50" i="4"/>
  <c r="R50" i="4"/>
  <c r="AU50" i="4"/>
  <c r="O50" i="4"/>
  <c r="AM50" i="4"/>
  <c r="AL50" i="4"/>
  <c r="BN50" i="4"/>
  <c r="BG50" i="4"/>
  <c r="F50" i="4"/>
  <c r="BF50" i="4"/>
  <c r="AT50" i="4"/>
  <c r="AQ50" i="4"/>
  <c r="AP50" i="4"/>
  <c r="J50" i="4"/>
  <c r="K50" i="4"/>
  <c r="BG51" i="4" l="1"/>
  <c r="AM51" i="4"/>
  <c r="F51" i="4"/>
  <c r="BF51" i="4"/>
  <c r="AL51" i="4"/>
  <c r="AY51" i="4"/>
  <c r="Z51" i="4"/>
  <c r="AT51" i="4"/>
  <c r="AQ51" i="4"/>
  <c r="AP51" i="4"/>
  <c r="BN51" i="4"/>
  <c r="AX51" i="4"/>
  <c r="AU51" i="4"/>
  <c r="R51" i="4"/>
  <c r="O51" i="4"/>
  <c r="K51" i="4"/>
  <c r="J51" i="4"/>
  <c r="BR51" i="4"/>
  <c r="BS53" i="4"/>
  <c r="BQ52" i="4"/>
  <c r="BQ53" i="4" l="1"/>
  <c r="BS54" i="4"/>
  <c r="BR52" i="4"/>
  <c r="AX52" i="4"/>
  <c r="R52" i="4"/>
  <c r="AU52" i="4"/>
  <c r="AT52" i="4"/>
  <c r="K52" i="4"/>
  <c r="AQ52" i="4"/>
  <c r="J52" i="4"/>
  <c r="BG52" i="4"/>
  <c r="BF52" i="4"/>
  <c r="F52" i="4"/>
  <c r="AY52" i="4"/>
  <c r="AP52" i="4"/>
  <c r="AM52" i="4"/>
  <c r="AL52" i="4"/>
  <c r="Z52" i="4"/>
  <c r="O52" i="4"/>
  <c r="BN52" i="4"/>
  <c r="BF53" i="4" l="1"/>
  <c r="AL53" i="4"/>
  <c r="AP53" i="4"/>
  <c r="F53" i="4"/>
  <c r="BN53" i="4"/>
  <c r="AM53" i="4"/>
  <c r="BG53" i="4"/>
  <c r="Z53" i="4"/>
  <c r="AQ53" i="4"/>
  <c r="R53" i="4"/>
  <c r="O53" i="4"/>
  <c r="AX53" i="4"/>
  <c r="AU53" i="4"/>
  <c r="AT53" i="4"/>
  <c r="K53" i="4"/>
  <c r="J53" i="4"/>
  <c r="AY53" i="4"/>
  <c r="BS55" i="4"/>
  <c r="BQ54" i="4"/>
  <c r="BR53" i="4"/>
  <c r="BN54" i="4" l="1"/>
  <c r="AP54" i="4"/>
  <c r="J54" i="4"/>
  <c r="AY54" i="4"/>
  <c r="R54" i="4"/>
  <c r="AX54" i="4"/>
  <c r="O54" i="4"/>
  <c r="AU54" i="4"/>
  <c r="BF54" i="4"/>
  <c r="F54" i="4"/>
  <c r="AT54" i="4"/>
  <c r="AQ54" i="4"/>
  <c r="BG54" i="4"/>
  <c r="AM54" i="4"/>
  <c r="AL54" i="4"/>
  <c r="Z54" i="4"/>
  <c r="K54" i="4"/>
  <c r="BR54" i="4"/>
  <c r="BQ55" i="4"/>
  <c r="BS56" i="4"/>
  <c r="BR55" i="4" l="1"/>
  <c r="AT55" i="4"/>
  <c r="AP55" i="4"/>
  <c r="J55" i="4"/>
  <c r="BN55" i="4"/>
  <c r="AM55" i="4"/>
  <c r="F55" i="4"/>
  <c r="BG55" i="4"/>
  <c r="AL55" i="4"/>
  <c r="R55" i="4"/>
  <c r="O55" i="4"/>
  <c r="BF55" i="4"/>
  <c r="AU55" i="4"/>
  <c r="AQ55" i="4"/>
  <c r="Z55" i="4"/>
  <c r="K55" i="4"/>
  <c r="AY55" i="4"/>
  <c r="AX55" i="4"/>
  <c r="BS57" i="4"/>
  <c r="BQ56" i="4"/>
  <c r="BR56" i="4" l="1"/>
  <c r="BS58" i="4"/>
  <c r="BQ57" i="4"/>
  <c r="AX56" i="4"/>
  <c r="R56" i="4"/>
  <c r="BF56" i="4"/>
  <c r="Z56" i="4"/>
  <c r="AY56" i="4"/>
  <c r="O56" i="4"/>
  <c r="AU56" i="4"/>
  <c r="AQ56" i="4"/>
  <c r="AP56" i="4"/>
  <c r="AM56" i="4"/>
  <c r="AT56" i="4"/>
  <c r="AL56" i="4"/>
  <c r="K56" i="4"/>
  <c r="J56" i="4"/>
  <c r="F56" i="4"/>
  <c r="BG56" i="4"/>
  <c r="BN56" i="4"/>
  <c r="BS59" i="4" l="1"/>
  <c r="BQ58" i="4"/>
  <c r="BN57" i="4"/>
  <c r="BF57" i="4"/>
  <c r="AL57" i="4"/>
  <c r="AT57" i="4"/>
  <c r="K57" i="4"/>
  <c r="AQ57" i="4"/>
  <c r="J57" i="4"/>
  <c r="AP57" i="4"/>
  <c r="F57" i="4"/>
  <c r="O57" i="4"/>
  <c r="BG57" i="4"/>
  <c r="AY57" i="4"/>
  <c r="AM57" i="4"/>
  <c r="Z57" i="4"/>
  <c r="R57" i="4"/>
  <c r="AX57" i="4"/>
  <c r="AU57" i="4"/>
  <c r="BR57" i="4"/>
  <c r="AT58" i="4" l="1"/>
  <c r="BN58" i="4"/>
  <c r="AP58" i="4"/>
  <c r="J58" i="4"/>
  <c r="AM58" i="4"/>
  <c r="AL58" i="4"/>
  <c r="BG58" i="4"/>
  <c r="Z58" i="4"/>
  <c r="AX58" i="4"/>
  <c r="AU58" i="4"/>
  <c r="AQ58" i="4"/>
  <c r="AY58" i="4"/>
  <c r="R58" i="4"/>
  <c r="O58" i="4"/>
  <c r="K58" i="4"/>
  <c r="F58" i="4"/>
  <c r="BF58" i="4"/>
  <c r="BR58" i="4"/>
  <c r="BQ59" i="4"/>
  <c r="BS60" i="4"/>
  <c r="BR59" i="4" l="1"/>
  <c r="BS61" i="4"/>
  <c r="BQ60" i="4"/>
  <c r="AX59" i="4"/>
  <c r="R59" i="4"/>
  <c r="AU59" i="4"/>
  <c r="AT59" i="4"/>
  <c r="AL59" i="4"/>
  <c r="BN59" i="4"/>
  <c r="Z59" i="4"/>
  <c r="BG59" i="4"/>
  <c r="O59" i="4"/>
  <c r="AM59" i="4"/>
  <c r="K59" i="4"/>
  <c r="AY59" i="4"/>
  <c r="AQ59" i="4"/>
  <c r="AP59" i="4"/>
  <c r="J59" i="4"/>
  <c r="F59" i="4"/>
  <c r="BF59" i="4"/>
  <c r="BR60" i="4" l="1"/>
  <c r="BS62" i="4"/>
  <c r="BQ61" i="4"/>
  <c r="BF60" i="4"/>
  <c r="AL60" i="4"/>
  <c r="AY60" i="4"/>
  <c r="Z60" i="4"/>
  <c r="AX60" i="4"/>
  <c r="R60" i="4"/>
  <c r="AQ60" i="4"/>
  <c r="AP60" i="4"/>
  <c r="AM60" i="4"/>
  <c r="K60" i="4"/>
  <c r="J60" i="4"/>
  <c r="BN60" i="4"/>
  <c r="BG60" i="4"/>
  <c r="AU60" i="4"/>
  <c r="AT60" i="4"/>
  <c r="O60" i="4"/>
  <c r="F60" i="4"/>
  <c r="BR61" i="4" l="1"/>
  <c r="BS63" i="4"/>
  <c r="BQ62" i="4"/>
  <c r="BN61" i="4"/>
  <c r="AP61" i="4"/>
  <c r="J61" i="4"/>
  <c r="BG61" i="4"/>
  <c r="AM61" i="4"/>
  <c r="F61" i="4"/>
  <c r="BF61" i="4"/>
  <c r="AL61" i="4"/>
  <c r="AX61" i="4"/>
  <c r="K61" i="4"/>
  <c r="AU61" i="4"/>
  <c r="AT61" i="4"/>
  <c r="O61" i="4"/>
  <c r="AY61" i="4"/>
  <c r="AQ61" i="4"/>
  <c r="Z61" i="4"/>
  <c r="R61" i="4"/>
  <c r="BR62" i="4" l="1"/>
  <c r="BS64" i="4"/>
  <c r="BQ63" i="4"/>
  <c r="AT62" i="4"/>
  <c r="AQ62" i="4"/>
  <c r="K62" i="4"/>
  <c r="BN62" i="4"/>
  <c r="AP62" i="4"/>
  <c r="J62" i="4"/>
  <c r="BF62" i="4"/>
  <c r="O62" i="4"/>
  <c r="AY62" i="4"/>
  <c r="AX62" i="4"/>
  <c r="F62" i="4"/>
  <c r="BG62" i="4"/>
  <c r="AU62" i="4"/>
  <c r="R62" i="4"/>
  <c r="Z62" i="4"/>
  <c r="AM62" i="4"/>
  <c r="AL62" i="4"/>
  <c r="BQ64" i="4" l="1"/>
  <c r="BS65" i="4"/>
  <c r="BR63" i="4"/>
  <c r="AX63" i="4"/>
  <c r="R63" i="4"/>
  <c r="AU63" i="4"/>
  <c r="O63" i="4"/>
  <c r="AT63" i="4"/>
  <c r="BN63" i="4"/>
  <c r="Z63" i="4"/>
  <c r="BG63" i="4"/>
  <c r="BF63" i="4"/>
  <c r="K63" i="4"/>
  <c r="AQ63" i="4"/>
  <c r="AP63" i="4"/>
  <c r="AM63" i="4"/>
  <c r="AL63" i="4"/>
  <c r="J63" i="4"/>
  <c r="F63" i="4"/>
  <c r="AY63" i="4"/>
  <c r="BF64" i="4" l="1"/>
  <c r="AL64" i="4"/>
  <c r="AY64" i="4"/>
  <c r="Z64" i="4"/>
  <c r="AX64" i="4"/>
  <c r="R64" i="4"/>
  <c r="AP64" i="4"/>
  <c r="AM64" i="4"/>
  <c r="O64" i="4"/>
  <c r="AT64" i="4"/>
  <c r="AQ64" i="4"/>
  <c r="BG64" i="4"/>
  <c r="AU64" i="4"/>
  <c r="K64" i="4"/>
  <c r="J64" i="4"/>
  <c r="F64" i="4"/>
  <c r="BN64" i="4"/>
  <c r="BS66" i="4"/>
  <c r="BQ65" i="4"/>
  <c r="BR64" i="4"/>
  <c r="BN65" i="4" l="1"/>
  <c r="AP65" i="4"/>
  <c r="J65" i="4"/>
  <c r="BG65" i="4"/>
  <c r="AM65" i="4"/>
  <c r="F65" i="4"/>
  <c r="BF65" i="4"/>
  <c r="AL65" i="4"/>
  <c r="AU65" i="4"/>
  <c r="AT65" i="4"/>
  <c r="AQ65" i="4"/>
  <c r="Z65" i="4"/>
  <c r="R65" i="4"/>
  <c r="O65" i="4"/>
  <c r="AY65" i="4"/>
  <c r="AX65" i="4"/>
  <c r="K65" i="4"/>
  <c r="BR65" i="4"/>
  <c r="BS67" i="4"/>
  <c r="BQ66" i="4"/>
  <c r="BR66" i="4" l="1"/>
  <c r="BQ67" i="4"/>
  <c r="BS68" i="4"/>
  <c r="AT66" i="4"/>
  <c r="AQ66" i="4"/>
  <c r="K66" i="4"/>
  <c r="BN66" i="4"/>
  <c r="AP66" i="4"/>
  <c r="J66" i="4"/>
  <c r="AY66" i="4"/>
  <c r="AX66" i="4"/>
  <c r="F66" i="4"/>
  <c r="AU66" i="4"/>
  <c r="R66" i="4"/>
  <c r="O66" i="4"/>
  <c r="BG66" i="4"/>
  <c r="BF66" i="4"/>
  <c r="AM66" i="4"/>
  <c r="AL66" i="4"/>
  <c r="Z66" i="4"/>
  <c r="BR67" i="4" l="1"/>
  <c r="BQ68" i="4"/>
  <c r="BS69" i="4"/>
  <c r="AX67" i="4"/>
  <c r="R67" i="4"/>
  <c r="AU67" i="4"/>
  <c r="O67" i="4"/>
  <c r="AT67" i="4"/>
  <c r="BG67" i="4"/>
  <c r="BF67" i="4"/>
  <c r="K67" i="4"/>
  <c r="AY67" i="4"/>
  <c r="J67" i="4"/>
  <c r="F67" i="4"/>
  <c r="BN67" i="4"/>
  <c r="AQ67" i="4"/>
  <c r="Z67" i="4"/>
  <c r="AP67" i="4"/>
  <c r="AL67" i="4"/>
  <c r="AM67" i="4"/>
  <c r="BQ69" i="4" l="1"/>
  <c r="BS70" i="4"/>
  <c r="BR68" i="4"/>
  <c r="BF68" i="4"/>
  <c r="AL68" i="4"/>
  <c r="AY68" i="4"/>
  <c r="Z68" i="4"/>
  <c r="AX68" i="4"/>
  <c r="R68" i="4"/>
  <c r="AM68" i="4"/>
  <c r="O68" i="4"/>
  <c r="BN68" i="4"/>
  <c r="AU68" i="4"/>
  <c r="AT68" i="4"/>
  <c r="AQ68" i="4"/>
  <c r="AP68" i="4"/>
  <c r="K68" i="4"/>
  <c r="J68" i="4"/>
  <c r="F68" i="4"/>
  <c r="BG68" i="4"/>
  <c r="BN69" i="4" l="1"/>
  <c r="AP69" i="4"/>
  <c r="J69" i="4"/>
  <c r="BG69" i="4"/>
  <c r="AM69" i="4"/>
  <c r="F69" i="4"/>
  <c r="BF69" i="4"/>
  <c r="AL69" i="4"/>
  <c r="AT69" i="4"/>
  <c r="AQ69" i="4"/>
  <c r="Z69" i="4"/>
  <c r="AX69" i="4"/>
  <c r="AU69" i="4"/>
  <c r="R69" i="4"/>
  <c r="AY69" i="4"/>
  <c r="O69" i="4"/>
  <c r="K69" i="4"/>
  <c r="BQ70" i="4"/>
  <c r="BS71" i="4"/>
  <c r="BR69" i="4"/>
  <c r="AT70" i="4" l="1"/>
  <c r="AQ70" i="4"/>
  <c r="K70" i="4"/>
  <c r="BN70" i="4"/>
  <c r="AP70" i="4"/>
  <c r="J70" i="4"/>
  <c r="AX70" i="4"/>
  <c r="F70" i="4"/>
  <c r="AU70" i="4"/>
  <c r="AM70" i="4"/>
  <c r="AL70" i="4"/>
  <c r="Z70" i="4"/>
  <c r="R70" i="4"/>
  <c r="BG70" i="4"/>
  <c r="BF70" i="4"/>
  <c r="AY70" i="4"/>
  <c r="O70" i="4"/>
  <c r="BS72" i="4"/>
  <c r="BQ71" i="4"/>
  <c r="BR70" i="4"/>
  <c r="BR71" i="4" l="1"/>
  <c r="AX71" i="4"/>
  <c r="AY71" i="4"/>
  <c r="R71" i="4"/>
  <c r="AU71" i="4"/>
  <c r="O71" i="4"/>
  <c r="AT71" i="4"/>
  <c r="BG71" i="4"/>
  <c r="K71" i="4"/>
  <c r="BF71" i="4"/>
  <c r="J71" i="4"/>
  <c r="AQ71" i="4"/>
  <c r="F71" i="4"/>
  <c r="AL71" i="4"/>
  <c r="Z71" i="4"/>
  <c r="BN71" i="4"/>
  <c r="AM71" i="4"/>
  <c r="AP71" i="4"/>
  <c r="BS73" i="4"/>
  <c r="BQ72" i="4"/>
  <c r="BS74" i="4" l="1"/>
  <c r="BQ73" i="4"/>
  <c r="AU72" i="4"/>
  <c r="O72" i="4"/>
  <c r="AT72" i="4"/>
  <c r="BN72" i="4"/>
  <c r="AP72" i="4"/>
  <c r="J72" i="4"/>
  <c r="BG72" i="4"/>
  <c r="AM72" i="4"/>
  <c r="F72" i="4"/>
  <c r="BF72" i="4"/>
  <c r="AL72" i="4"/>
  <c r="K72" i="4"/>
  <c r="AX72" i="4"/>
  <c r="AQ72" i="4"/>
  <c r="Z72" i="4"/>
  <c r="AY72" i="4"/>
  <c r="R72" i="4"/>
  <c r="BR72" i="4"/>
  <c r="BR73" i="4" l="1"/>
  <c r="AY73" i="4"/>
  <c r="Z73" i="4"/>
  <c r="AX73" i="4"/>
  <c r="R73" i="4"/>
  <c r="AT73" i="4"/>
  <c r="AQ73" i="4"/>
  <c r="K73" i="4"/>
  <c r="BN73" i="4"/>
  <c r="AP73" i="4"/>
  <c r="J73" i="4"/>
  <c r="F73" i="4"/>
  <c r="BG73" i="4"/>
  <c r="BF73" i="4"/>
  <c r="AU73" i="4"/>
  <c r="O73" i="4"/>
  <c r="AM73" i="4"/>
  <c r="AL73" i="4"/>
  <c r="BQ74" i="4"/>
  <c r="BS75" i="4"/>
  <c r="BS76" i="4" l="1"/>
  <c r="BQ75" i="4"/>
  <c r="BR74" i="4"/>
  <c r="BG74" i="4"/>
  <c r="AM74" i="4"/>
  <c r="F74" i="4"/>
  <c r="BF74" i="4"/>
  <c r="AL74" i="4"/>
  <c r="AX74" i="4"/>
  <c r="R74" i="4"/>
  <c r="AU74" i="4"/>
  <c r="O74" i="4"/>
  <c r="AT74" i="4"/>
  <c r="BN74" i="4"/>
  <c r="AY74" i="4"/>
  <c r="AQ74" i="4"/>
  <c r="K74" i="4"/>
  <c r="J74" i="4"/>
  <c r="AP74" i="4"/>
  <c r="Z74" i="4"/>
  <c r="AQ75" i="4" l="1"/>
  <c r="K75" i="4"/>
  <c r="BN75" i="4"/>
  <c r="AP75" i="4"/>
  <c r="J75" i="4"/>
  <c r="BF75" i="4"/>
  <c r="AL75" i="4"/>
  <c r="AY75" i="4"/>
  <c r="Z75" i="4"/>
  <c r="AX75" i="4"/>
  <c r="R75" i="4"/>
  <c r="BG75" i="4"/>
  <c r="AU75" i="4"/>
  <c r="AT75" i="4"/>
  <c r="AM75" i="4"/>
  <c r="O75" i="4"/>
  <c r="F75" i="4"/>
  <c r="BR75" i="4"/>
  <c r="BQ76" i="4"/>
  <c r="BS77" i="4"/>
  <c r="BS78" i="4" l="1"/>
  <c r="BQ77" i="4"/>
  <c r="BR76" i="4"/>
  <c r="AU76" i="4"/>
  <c r="O76" i="4"/>
  <c r="AT76" i="4"/>
  <c r="BN76" i="4"/>
  <c r="AP76" i="4"/>
  <c r="J76" i="4"/>
  <c r="BG76" i="4"/>
  <c r="AM76" i="4"/>
  <c r="F76" i="4"/>
  <c r="BF76" i="4"/>
  <c r="AL76" i="4"/>
  <c r="AX76" i="4"/>
  <c r="AQ76" i="4"/>
  <c r="Z76" i="4"/>
  <c r="AY76" i="4"/>
  <c r="R76" i="4"/>
  <c r="K76" i="4"/>
  <c r="AY77" i="4" l="1"/>
  <c r="Z77" i="4"/>
  <c r="AX77" i="4"/>
  <c r="R77" i="4"/>
  <c r="AT77" i="4"/>
  <c r="AQ77" i="4"/>
  <c r="K77" i="4"/>
  <c r="BN77" i="4"/>
  <c r="AP77" i="4"/>
  <c r="J77" i="4"/>
  <c r="AM77" i="4"/>
  <c r="AL77" i="4"/>
  <c r="O77" i="4"/>
  <c r="F77" i="4"/>
  <c r="BG77" i="4"/>
  <c r="BF77" i="4"/>
  <c r="AU77" i="4"/>
  <c r="BR77" i="4"/>
  <c r="BS79" i="4"/>
  <c r="BQ78" i="4"/>
  <c r="BR78" i="4" l="1"/>
  <c r="BS80" i="4"/>
  <c r="BQ79" i="4"/>
  <c r="BG78" i="4"/>
  <c r="AM78" i="4"/>
  <c r="F78" i="4"/>
  <c r="BF78" i="4"/>
  <c r="AL78" i="4"/>
  <c r="AX78" i="4"/>
  <c r="R78" i="4"/>
  <c r="AU78" i="4"/>
  <c r="O78" i="4"/>
  <c r="AT78" i="4"/>
  <c r="Z78" i="4"/>
  <c r="K78" i="4"/>
  <c r="J78" i="4"/>
  <c r="AY78" i="4"/>
  <c r="AQ78" i="4"/>
  <c r="AP78" i="4"/>
  <c r="BN78" i="4"/>
  <c r="BS81" i="4" l="1"/>
  <c r="BQ80" i="4"/>
  <c r="AQ79" i="4"/>
  <c r="K79" i="4"/>
  <c r="BN79" i="4"/>
  <c r="AP79" i="4"/>
  <c r="J79" i="4"/>
  <c r="BF79" i="4"/>
  <c r="AL79" i="4"/>
  <c r="AY79" i="4"/>
  <c r="Z79" i="4"/>
  <c r="AX79" i="4"/>
  <c r="R79" i="4"/>
  <c r="O79" i="4"/>
  <c r="F79" i="4"/>
  <c r="AT79" i="4"/>
  <c r="AM79" i="4"/>
  <c r="BG79" i="4"/>
  <c r="AU79" i="4"/>
  <c r="BR79" i="4"/>
  <c r="AU80" i="4" l="1"/>
  <c r="O80" i="4"/>
  <c r="AT80" i="4"/>
  <c r="BN80" i="4"/>
  <c r="AP80" i="4"/>
  <c r="J80" i="4"/>
  <c r="BG80" i="4"/>
  <c r="AM80" i="4"/>
  <c r="F80" i="4"/>
  <c r="BF80" i="4"/>
  <c r="AL80" i="4"/>
  <c r="K80" i="4"/>
  <c r="AX80" i="4"/>
  <c r="AQ80" i="4"/>
  <c r="Z80" i="4"/>
  <c r="R80" i="4"/>
  <c r="AY80" i="4"/>
  <c r="BR80" i="4"/>
  <c r="BS82" i="4"/>
  <c r="BQ81" i="4"/>
  <c r="BR81" i="4" l="1"/>
  <c r="BS83" i="4"/>
  <c r="BQ82" i="4"/>
  <c r="AY81" i="4"/>
  <c r="Z81" i="4"/>
  <c r="AX81" i="4"/>
  <c r="R81" i="4"/>
  <c r="AT81" i="4"/>
  <c r="AQ81" i="4"/>
  <c r="K81" i="4"/>
  <c r="BN81" i="4"/>
  <c r="AP81" i="4"/>
  <c r="J81" i="4"/>
  <c r="F81" i="4"/>
  <c r="BG81" i="4"/>
  <c r="BF81" i="4"/>
  <c r="AU81" i="4"/>
  <c r="AL81" i="4"/>
  <c r="O81" i="4"/>
  <c r="AM81" i="4"/>
  <c r="BR82" i="4" l="1"/>
  <c r="BS84" i="4"/>
  <c r="BQ83" i="4"/>
  <c r="BG82" i="4"/>
  <c r="AM82" i="4"/>
  <c r="F82" i="4"/>
  <c r="BF82" i="4"/>
  <c r="AL82" i="4"/>
  <c r="AX82" i="4"/>
  <c r="R82" i="4"/>
  <c r="AU82" i="4"/>
  <c r="O82" i="4"/>
  <c r="AT82" i="4"/>
  <c r="BN82" i="4"/>
  <c r="AY82" i="4"/>
  <c r="AQ82" i="4"/>
  <c r="K82" i="4"/>
  <c r="J82" i="4"/>
  <c r="AP82" i="4"/>
  <c r="Z82" i="4"/>
  <c r="BQ84" i="4" l="1"/>
  <c r="BS85" i="4"/>
  <c r="BR83" i="4"/>
  <c r="AQ83" i="4"/>
  <c r="K83" i="4"/>
  <c r="BN83" i="4"/>
  <c r="AP83" i="4"/>
  <c r="J83" i="4"/>
  <c r="BF83" i="4"/>
  <c r="AL83" i="4"/>
  <c r="AY83" i="4"/>
  <c r="Z83" i="4"/>
  <c r="AX83" i="4"/>
  <c r="R83" i="4"/>
  <c r="BG83" i="4"/>
  <c r="AU83" i="4"/>
  <c r="AT83" i="4"/>
  <c r="AM83" i="4"/>
  <c r="O83" i="4"/>
  <c r="F83" i="4"/>
  <c r="AU84" i="4" l="1"/>
  <c r="O84" i="4"/>
  <c r="AT84" i="4"/>
  <c r="BN84" i="4"/>
  <c r="AP84" i="4"/>
  <c r="J84" i="4"/>
  <c r="BG84" i="4"/>
  <c r="AM84" i="4"/>
  <c r="F84" i="4"/>
  <c r="BF84" i="4"/>
  <c r="AL84" i="4"/>
  <c r="AX84" i="4"/>
  <c r="AQ84" i="4"/>
  <c r="Z84" i="4"/>
  <c r="AY84" i="4"/>
  <c r="R84" i="4"/>
  <c r="K84" i="4"/>
  <c r="BS86" i="4"/>
  <c r="BQ85" i="4"/>
  <c r="BR84" i="4"/>
  <c r="BS87" i="4" l="1"/>
  <c r="BQ86" i="4"/>
  <c r="AY85" i="4"/>
  <c r="Z85" i="4"/>
  <c r="AX85" i="4"/>
  <c r="R85" i="4"/>
  <c r="AT85" i="4"/>
  <c r="AQ85" i="4"/>
  <c r="K85" i="4"/>
  <c r="BN85" i="4"/>
  <c r="AP85" i="4"/>
  <c r="J85" i="4"/>
  <c r="AM85" i="4"/>
  <c r="AL85" i="4"/>
  <c r="O85" i="4"/>
  <c r="BG85" i="4"/>
  <c r="BF85" i="4"/>
  <c r="AU85" i="4"/>
  <c r="F85" i="4"/>
  <c r="BR85" i="4"/>
  <c r="BG86" i="4" l="1"/>
  <c r="AM86" i="4"/>
  <c r="F86" i="4"/>
  <c r="BF86" i="4"/>
  <c r="AL86" i="4"/>
  <c r="AX86" i="4"/>
  <c r="R86" i="4"/>
  <c r="AU86" i="4"/>
  <c r="O86" i="4"/>
  <c r="AT86" i="4"/>
  <c r="Z86" i="4"/>
  <c r="K86" i="4"/>
  <c r="J86" i="4"/>
  <c r="AQ86" i="4"/>
  <c r="AP86" i="4"/>
  <c r="BN86" i="4"/>
  <c r="AY86" i="4"/>
  <c r="BR86" i="4"/>
  <c r="BS88" i="4"/>
  <c r="BQ87" i="4"/>
  <c r="BR87" i="4" l="1"/>
  <c r="BS89" i="4"/>
  <c r="BQ88" i="4"/>
  <c r="AQ87" i="4"/>
  <c r="K87" i="4"/>
  <c r="BN87" i="4"/>
  <c r="AP87" i="4"/>
  <c r="J87" i="4"/>
  <c r="BF87" i="4"/>
  <c r="AL87" i="4"/>
  <c r="AY87" i="4"/>
  <c r="Z87" i="4"/>
  <c r="AX87" i="4"/>
  <c r="R87" i="4"/>
  <c r="O87" i="4"/>
  <c r="F87" i="4"/>
  <c r="AT87" i="4"/>
  <c r="AM87" i="4"/>
  <c r="BG87" i="4"/>
  <c r="AU87" i="4"/>
  <c r="BS90" i="4" l="1"/>
  <c r="BQ89" i="4"/>
  <c r="AU88" i="4"/>
  <c r="O88" i="4"/>
  <c r="AT88" i="4"/>
  <c r="BN88" i="4"/>
  <c r="AP88" i="4"/>
  <c r="J88" i="4"/>
  <c r="BG88" i="4"/>
  <c r="AM88" i="4"/>
  <c r="F88" i="4"/>
  <c r="BF88" i="4"/>
  <c r="AL88" i="4"/>
  <c r="K88" i="4"/>
  <c r="AX88" i="4"/>
  <c r="AQ88" i="4"/>
  <c r="Z88" i="4"/>
  <c r="AY88" i="4"/>
  <c r="R88" i="4"/>
  <c r="BR88" i="4"/>
  <c r="AY89" i="4" l="1"/>
  <c r="Z89" i="4"/>
  <c r="AX89" i="4"/>
  <c r="R89" i="4"/>
  <c r="AT89" i="4"/>
  <c r="AQ89" i="4"/>
  <c r="K89" i="4"/>
  <c r="BN89" i="4"/>
  <c r="AP89" i="4"/>
  <c r="J89" i="4"/>
  <c r="F89" i="4"/>
  <c r="BG89" i="4"/>
  <c r="BF89" i="4"/>
  <c r="AU89" i="4"/>
  <c r="AM89" i="4"/>
  <c r="O89" i="4"/>
  <c r="AL89" i="4"/>
  <c r="BR89" i="4"/>
  <c r="BS91" i="4"/>
  <c r="BQ90" i="4"/>
  <c r="BR90" i="4" l="1"/>
  <c r="BS92" i="4"/>
  <c r="BQ91" i="4"/>
  <c r="BG90" i="4"/>
  <c r="AM90" i="4"/>
  <c r="F90" i="4"/>
  <c r="BF90" i="4"/>
  <c r="AL90" i="4"/>
  <c r="AX90" i="4"/>
  <c r="R90" i="4"/>
  <c r="AU90" i="4"/>
  <c r="O90" i="4"/>
  <c r="AT90" i="4"/>
  <c r="BN90" i="4"/>
  <c r="AY90" i="4"/>
  <c r="AQ90" i="4"/>
  <c r="K90" i="4"/>
  <c r="J90" i="4"/>
  <c r="Z90" i="4"/>
  <c r="AP90" i="4"/>
  <c r="BQ92" i="4" l="1"/>
  <c r="BS93" i="4"/>
  <c r="BR91" i="4"/>
  <c r="AQ91" i="4"/>
  <c r="K91" i="4"/>
  <c r="BN91" i="4"/>
  <c r="AP91" i="4"/>
  <c r="J91" i="4"/>
  <c r="BF91" i="4"/>
  <c r="AL91" i="4"/>
  <c r="AY91" i="4"/>
  <c r="Z91" i="4"/>
  <c r="AX91" i="4"/>
  <c r="R91" i="4"/>
  <c r="BG91" i="4"/>
  <c r="AU91" i="4"/>
  <c r="AT91" i="4"/>
  <c r="AM91" i="4"/>
  <c r="O91" i="4"/>
  <c r="F91" i="4"/>
  <c r="AU92" i="4" l="1"/>
  <c r="O92" i="4"/>
  <c r="AT92" i="4"/>
  <c r="BN92" i="4"/>
  <c r="AP92" i="4"/>
  <c r="J92" i="4"/>
  <c r="BG92" i="4"/>
  <c r="AM92" i="4"/>
  <c r="F92" i="4"/>
  <c r="BF92" i="4"/>
  <c r="AL92" i="4"/>
  <c r="AX92" i="4"/>
  <c r="AQ92" i="4"/>
  <c r="Z92" i="4"/>
  <c r="AY92" i="4"/>
  <c r="K92" i="4"/>
  <c r="R92" i="4"/>
  <c r="BS94" i="4"/>
  <c r="BQ93" i="4"/>
  <c r="BR92" i="4"/>
  <c r="BS95" i="4" l="1"/>
  <c r="BQ94" i="4"/>
  <c r="AY93" i="4"/>
  <c r="Z93" i="4"/>
  <c r="AX93" i="4"/>
  <c r="R93" i="4"/>
  <c r="AT93" i="4"/>
  <c r="AQ93" i="4"/>
  <c r="K93" i="4"/>
  <c r="BN93" i="4"/>
  <c r="AP93" i="4"/>
  <c r="J93" i="4"/>
  <c r="AM93" i="4"/>
  <c r="AL93" i="4"/>
  <c r="O93" i="4"/>
  <c r="BG93" i="4"/>
  <c r="BF93" i="4"/>
  <c r="AU93" i="4"/>
  <c r="F93" i="4"/>
  <c r="BR93" i="4"/>
  <c r="BG94" i="4" l="1"/>
  <c r="AM94" i="4"/>
  <c r="F94" i="4"/>
  <c r="BF94" i="4"/>
  <c r="AL94" i="4"/>
  <c r="AX94" i="4"/>
  <c r="R94" i="4"/>
  <c r="AU94" i="4"/>
  <c r="O94" i="4"/>
  <c r="AT94" i="4"/>
  <c r="Z94" i="4"/>
  <c r="K94" i="4"/>
  <c r="J94" i="4"/>
  <c r="AP94" i="4"/>
  <c r="AY94" i="4"/>
  <c r="AQ94" i="4"/>
  <c r="BN94" i="4"/>
  <c r="BR94" i="4"/>
  <c r="BS96" i="4"/>
  <c r="BQ95" i="4"/>
  <c r="BR95" i="4" l="1"/>
  <c r="BS97" i="4"/>
  <c r="BQ96" i="4"/>
  <c r="AQ95" i="4"/>
  <c r="K95" i="4"/>
  <c r="BN95" i="4"/>
  <c r="AP95" i="4"/>
  <c r="J95" i="4"/>
  <c r="BF95" i="4"/>
  <c r="AL95" i="4"/>
  <c r="AY95" i="4"/>
  <c r="Z95" i="4"/>
  <c r="AX95" i="4"/>
  <c r="R95" i="4"/>
  <c r="O95" i="4"/>
  <c r="F95" i="4"/>
  <c r="AT95" i="4"/>
  <c r="AM95" i="4"/>
  <c r="BG95" i="4"/>
  <c r="AU95" i="4"/>
  <c r="BS98" i="4" l="1"/>
  <c r="BQ97" i="4"/>
  <c r="AU96" i="4"/>
  <c r="O96" i="4"/>
  <c r="AT96" i="4"/>
  <c r="BN96" i="4"/>
  <c r="AP96" i="4"/>
  <c r="J96" i="4"/>
  <c r="BG96" i="4"/>
  <c r="AM96" i="4"/>
  <c r="F96" i="4"/>
  <c r="BF96" i="4"/>
  <c r="AL96" i="4"/>
  <c r="K96" i="4"/>
  <c r="AX96" i="4"/>
  <c r="AQ96" i="4"/>
  <c r="Z96" i="4"/>
  <c r="AY96" i="4"/>
  <c r="R96" i="4"/>
  <c r="BR96" i="4"/>
  <c r="BR97" i="4" l="1"/>
  <c r="AY97" i="4"/>
  <c r="Z97" i="4"/>
  <c r="AX97" i="4"/>
  <c r="R97" i="4"/>
  <c r="AT97" i="4"/>
  <c r="AQ97" i="4"/>
  <c r="K97" i="4"/>
  <c r="BN97" i="4"/>
  <c r="AP97" i="4"/>
  <c r="J97" i="4"/>
  <c r="F97" i="4"/>
  <c r="BG97" i="4"/>
  <c r="BF97" i="4"/>
  <c r="AU97" i="4"/>
  <c r="AM97" i="4"/>
  <c r="AL97" i="4"/>
  <c r="O97" i="4"/>
  <c r="BS99" i="4"/>
  <c r="BQ98" i="4"/>
  <c r="BR98" i="4" l="1"/>
  <c r="BS100" i="4"/>
  <c r="BQ99" i="4"/>
  <c r="BG98" i="4"/>
  <c r="AM98" i="4"/>
  <c r="F98" i="4"/>
  <c r="BF98" i="4"/>
  <c r="AL98" i="4"/>
  <c r="AX98" i="4"/>
  <c r="R98" i="4"/>
  <c r="AU98" i="4"/>
  <c r="O98" i="4"/>
  <c r="AT98" i="4"/>
  <c r="BN98" i="4"/>
  <c r="AY98" i="4"/>
  <c r="AQ98" i="4"/>
  <c r="K98" i="4"/>
  <c r="J98" i="4"/>
  <c r="AP98" i="4"/>
  <c r="Z98" i="4"/>
  <c r="BR99" i="4" l="1"/>
  <c r="BQ100" i="4"/>
  <c r="BS101" i="4"/>
  <c r="BQ101" i="4" s="1"/>
  <c r="AQ99" i="4"/>
  <c r="K99" i="4"/>
  <c r="BN99" i="4"/>
  <c r="AP99" i="4"/>
  <c r="J99" i="4"/>
  <c r="BF99" i="4"/>
  <c r="AL99" i="4"/>
  <c r="AY99" i="4"/>
  <c r="Z99" i="4"/>
  <c r="AX99" i="4"/>
  <c r="R99" i="4"/>
  <c r="BG99" i="4"/>
  <c r="AU99" i="4"/>
  <c r="AT99" i="4"/>
  <c r="AM99" i="4"/>
  <c r="O99" i="4"/>
  <c r="F99" i="4"/>
  <c r="BR100" i="4" l="1"/>
  <c r="BR101" i="4"/>
  <c r="AU100" i="4"/>
  <c r="O100" i="4"/>
  <c r="AT100" i="4"/>
  <c r="BN100" i="4"/>
  <c r="AP100" i="4"/>
  <c r="J100" i="4"/>
  <c r="BG100" i="4"/>
  <c r="AM100" i="4"/>
  <c r="F100" i="4"/>
  <c r="BF100" i="4"/>
  <c r="AL100" i="4"/>
  <c r="AX100" i="4"/>
  <c r="AQ100" i="4"/>
  <c r="Z100" i="4"/>
  <c r="AY100" i="4"/>
  <c r="K100" i="4"/>
  <c r="R100" i="4"/>
  <c r="BG102" i="4" l="1"/>
  <c r="AM102" i="4"/>
  <c r="F102" i="4"/>
  <c r="BF102" i="4"/>
  <c r="AL102" i="4"/>
  <c r="AX102" i="4"/>
  <c r="R102" i="4"/>
  <c r="AU102" i="4"/>
  <c r="O102" i="4"/>
  <c r="AT102" i="4"/>
  <c r="Z102" i="4"/>
  <c r="K102" i="4"/>
  <c r="J102" i="4"/>
  <c r="BN102" i="4"/>
  <c r="AY102" i="4"/>
  <c r="AQ102" i="4"/>
  <c r="AP102" i="4"/>
  <c r="AY101" i="4"/>
  <c r="Z101" i="4"/>
  <c r="AX101" i="4"/>
  <c r="R101" i="4"/>
  <c r="AT101" i="4"/>
  <c r="AQ101" i="4"/>
  <c r="K101" i="4"/>
  <c r="BN101" i="4"/>
  <c r="AP101" i="4"/>
  <c r="J101" i="4"/>
  <c r="AM101" i="4"/>
  <c r="AL101" i="4"/>
  <c r="O101" i="4"/>
  <c r="BG101" i="4"/>
  <c r="BF101" i="4"/>
  <c r="AU101" i="4"/>
  <c r="F1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<sst xmlns="http://schemas.openxmlformats.org/spreadsheetml/2006/main" count="1611" uniqueCount="146">
  <si>
    <t>Array of regression</t>
  </si>
  <si>
    <t>Parameter</t>
  </si>
  <si>
    <t>Variables</t>
  </si>
  <si>
    <t>Dependant</t>
  </si>
  <si>
    <t>Function</t>
  </si>
  <si>
    <t>Error</t>
  </si>
  <si>
    <t>Unit</t>
  </si>
  <si>
    <t>Model</t>
  </si>
  <si>
    <t>Project</t>
  </si>
  <si>
    <t>Location</t>
  </si>
  <si>
    <t>Rev</t>
  </si>
  <si>
    <t>Layer</t>
  </si>
  <si>
    <t>Depth</t>
  </si>
  <si>
    <t>Pile_length</t>
  </si>
  <si>
    <t>Pile_Diameter</t>
  </si>
  <si>
    <t>Yu</t>
  </si>
  <si>
    <t>Pu</t>
  </si>
  <si>
    <t>Kp</t>
  </si>
  <si>
    <t>np</t>
  </si>
  <si>
    <t>Teta</t>
  </si>
  <si>
    <t>Mu</t>
  </si>
  <si>
    <t>Km</t>
  </si>
  <si>
    <t>nm</t>
  </si>
  <si>
    <t>Yb</t>
  </si>
  <si>
    <t>Hb</t>
  </si>
  <si>
    <t>Kb</t>
  </si>
  <si>
    <t>nb</t>
  </si>
  <si>
    <t>TetaMb</t>
  </si>
  <si>
    <t>Mb</t>
  </si>
  <si>
    <t>kMb</t>
  </si>
  <si>
    <t>nMb</t>
  </si>
  <si>
    <t>ASR</t>
  </si>
  <si>
    <t>Dr</t>
  </si>
  <si>
    <t>phi</t>
  </si>
  <si>
    <t>Su</t>
  </si>
  <si>
    <t>G0</t>
  </si>
  <si>
    <t>SigmaV</t>
  </si>
  <si>
    <t>CSR</t>
  </si>
  <si>
    <t>Neq</t>
  </si>
  <si>
    <t>CF_OCR</t>
  </si>
  <si>
    <t>CF_Dr</t>
  </si>
  <si>
    <t>Batch</t>
  </si>
  <si>
    <t>String</t>
  </si>
  <si>
    <t>Param_1</t>
  </si>
  <si>
    <t>Param_2</t>
  </si>
  <si>
    <t>Param_3</t>
  </si>
  <si>
    <t>Param</t>
  </si>
  <si>
    <t>Variable_1</t>
  </si>
  <si>
    <t>Variable_2</t>
  </si>
  <si>
    <t>Variable_3</t>
  </si>
  <si>
    <t>Variable_4</t>
  </si>
  <si>
    <t>Variable_5</t>
  </si>
  <si>
    <t>Variable_6</t>
  </si>
  <si>
    <t>Variable_7</t>
  </si>
  <si>
    <t>Variable_8</t>
  </si>
  <si>
    <t>Variable_9</t>
  </si>
  <si>
    <t>Dependant_f</t>
  </si>
  <si>
    <t>Dependant_g</t>
  </si>
  <si>
    <t>Function_f</t>
  </si>
  <si>
    <t>Function_g</t>
  </si>
  <si>
    <t>PM3</t>
  </si>
  <si>
    <t>NGI</t>
  </si>
  <si>
    <t>Empire_Wind_1</t>
  </si>
  <si>
    <t>S3</t>
  </si>
  <si>
    <t>19b_FC30_OCR6_DR50</t>
  </si>
  <si>
    <t>z_L</t>
  </si>
  <si>
    <t>0</t>
  </si>
  <si>
    <t>1</t>
  </si>
  <si>
    <t>2</t>
  </si>
  <si>
    <t>tan_phi</t>
  </si>
  <si>
    <t>CF</t>
  </si>
  <si>
    <t>U5</t>
  </si>
  <si>
    <t>GHS</t>
  </si>
  <si>
    <t>Name</t>
  </si>
  <si>
    <t>Notes</t>
  </si>
  <si>
    <t>Soil Type</t>
  </si>
  <si>
    <t>y_u_F</t>
  </si>
  <si>
    <t>y_u_1</t>
  </si>
  <si>
    <t>y_u_2</t>
  </si>
  <si>
    <t>y_u_3</t>
  </si>
  <si>
    <t>p_u_F</t>
  </si>
  <si>
    <t>p_u_1</t>
  </si>
  <si>
    <t>p_u_2</t>
  </si>
  <si>
    <t>p_u_3</t>
  </si>
  <si>
    <t>k_p_F</t>
  </si>
  <si>
    <t>k_p_1</t>
  </si>
  <si>
    <t>k_p_2</t>
  </si>
  <si>
    <t>k_p_3</t>
  </si>
  <si>
    <t>n_p_F</t>
  </si>
  <si>
    <t>n_p_1</t>
  </si>
  <si>
    <t>n_p_2</t>
  </si>
  <si>
    <t>n_p_3</t>
  </si>
  <si>
    <t>tetam_u_F</t>
  </si>
  <si>
    <t>tetam_u_1</t>
  </si>
  <si>
    <t>tetam_u_2</t>
  </si>
  <si>
    <t>tetam_u_3</t>
  </si>
  <si>
    <t>m_u_F</t>
  </si>
  <si>
    <t>m_u_1</t>
  </si>
  <si>
    <t>m_u_2</t>
  </si>
  <si>
    <t>m_u_3</t>
  </si>
  <si>
    <t>k_m_F</t>
  </si>
  <si>
    <t>k_m_1</t>
  </si>
  <si>
    <t>k_m_2</t>
  </si>
  <si>
    <t>k_m_3</t>
  </si>
  <si>
    <t>n_m_F</t>
  </si>
  <si>
    <t>n_m_1</t>
  </si>
  <si>
    <t>n_m_2</t>
  </si>
  <si>
    <t>n_m_3</t>
  </si>
  <si>
    <t>yB_u_F</t>
  </si>
  <si>
    <t>yB_u_1</t>
  </si>
  <si>
    <t>yB_u_2</t>
  </si>
  <si>
    <t>yB_u_3</t>
  </si>
  <si>
    <t>HB_u_F</t>
  </si>
  <si>
    <t>HB_u_1</t>
  </si>
  <si>
    <t>HB_u_2</t>
  </si>
  <si>
    <t>HB_u_3</t>
  </si>
  <si>
    <t>k_H_F</t>
  </si>
  <si>
    <t>k_H_1</t>
  </si>
  <si>
    <t>k_H_2</t>
  </si>
  <si>
    <t>k_H_3</t>
  </si>
  <si>
    <t>n_H_F</t>
  </si>
  <si>
    <t>n_H_1</t>
  </si>
  <si>
    <t>n_H_2</t>
  </si>
  <si>
    <t>n_H_3</t>
  </si>
  <si>
    <t>tetaMb_u_F</t>
  </si>
  <si>
    <t>tetaMb_u_1</t>
  </si>
  <si>
    <t>tetaMb_u_2</t>
  </si>
  <si>
    <t>tetaMb_u_3</t>
  </si>
  <si>
    <t>MB_u_F</t>
  </si>
  <si>
    <t>MB_u_1</t>
  </si>
  <si>
    <t>MB_u_2</t>
  </si>
  <si>
    <t>MB_u_3</t>
  </si>
  <si>
    <t>k_Mb_F</t>
  </si>
  <si>
    <t>k_Mb_1</t>
  </si>
  <si>
    <t>k_Mb_2</t>
  </si>
  <si>
    <t>k_Mb_3</t>
  </si>
  <si>
    <t>n_Mb_F</t>
  </si>
  <si>
    <t>n_Mb_1</t>
  </si>
  <si>
    <t>n_Mb_2</t>
  </si>
  <si>
    <t>n_Mb_3</t>
  </si>
  <si>
    <t>Cowden Clay</t>
  </si>
  <si>
    <t>PISA</t>
  </si>
  <si>
    <t>Clay</t>
  </si>
  <si>
    <t>-</t>
  </si>
  <si>
    <t>correlation with_Dr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</si>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</sst>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1" xfId="1" applyFont="1" applyBorder="1"/>
    <xf numFmtId="0" fontId="3" fillId="0" borderId="2" xfId="1" applyFont="1" applyBorder="1"/>
    <xf numFmtId="0" fontId="1" fillId="0" borderId="0" xfId="1"/>
    <xf numFmtId="0" fontId="1" fillId="0" borderId="3" xfId="1" applyBorder="1"/>
    <xf numFmtId="0" fontId="1" fillId="8" borderId="0" xfId="1" applyFill="1"/>
    <xf numFmtId="0" fontId="0" fillId="8" borderId="0" xfId="1" applyFont="1" applyFill="1"/>
    <xf numFmtId="0" fontId="1" fillId="8" borderId="4" xfId="1" applyFill="1" applyBorder="1"/>
    <xf numFmtId="0" fontId="1" fillId="8" borderId="5" xfId="1" applyFill="1" applyBorder="1"/>
    <xf numFmtId="0" fontId="1" fillId="8" borderId="0" xfId="1" applyFill="1" applyAlignment="1">
      <alignment horizontal="center"/>
    </xf>
    <xf numFmtId="0" fontId="1" fillId="8" borderId="3" xfId="1" applyFill="1" applyBorder="1"/>
    <xf numFmtId="0" fontId="0" fillId="9" borderId="0" xfId="0" applyFill="1"/>
    <xf numFmtId="0" fontId="0" fillId="9" borderId="0" xfId="1" applyFont="1" applyFill="1"/>
    <xf numFmtId="0" fontId="1" fillId="9" borderId="0" xfId="1" applyFill="1"/>
    <xf numFmtId="0" fontId="1" fillId="9" borderId="3" xfId="1" applyFill="1" applyBorder="1"/>
    <xf numFmtId="0" fontId="0" fillId="10" borderId="0" xfId="0" applyFill="1"/>
    <xf numFmtId="0" fontId="0" fillId="11" borderId="0" xfId="0" applyFill="1"/>
  </cellXfs>
  <cellStyles count="2">
    <cellStyle name="Normal" xfId="0" builtinId="0"/>
    <cellStyle name="Normal 2" xfId="1" xr:uid="{BF493447-AE4F-4446-9998-BC8FC3D55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Comparison PISA - COPCAT - Predictor:</a:t>
            </a:r>
            <a:r>
              <a:rPr lang="en-US" sz="11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PM3-NGI</a:t>
            </a:r>
            <a:endPara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802091236571137"/>
          <c:y val="1.7461797162664199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739328636552011"/>
          <c:y val="9.6414065762424492E-2"/>
          <c:w val="0.82251224669790768"/>
          <c:h val="0.75072430120401945"/>
        </c:manualLayout>
      </c:layout>
      <c:scatterChart>
        <c:scatterStyle val="lineMarker"/>
        <c:varyColors val="0"/>
        <c:ser>
          <c:idx val="0"/>
          <c:order val="0"/>
          <c:tx>
            <c:v>PISA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PM3_Pu_NGI_AYBR!$AQ$3:$AQ$80</c:f>
              <c:numCache>
                <c:formatCode>General</c:formatCode>
                <c:ptCount val="78"/>
                <c:pt idx="0">
                  <c:v>14.358932857142857</c:v>
                </c:pt>
                <c:pt idx="1">
                  <c:v>14.87527875</c:v>
                </c:pt>
                <c:pt idx="2">
                  <c:v>14.440568571428571</c:v>
                </c:pt>
                <c:pt idx="3">
                  <c:v>14.946709999999999</c:v>
                </c:pt>
                <c:pt idx="4">
                  <c:v>14.522204285714285</c:v>
                </c:pt>
                <c:pt idx="5">
                  <c:v>15.018141249999999</c:v>
                </c:pt>
                <c:pt idx="6">
                  <c:v>14.603839999999998</c:v>
                </c:pt>
                <c:pt idx="7">
                  <c:v>15.089572499999999</c:v>
                </c:pt>
                <c:pt idx="8">
                  <c:v>14.685475714285714</c:v>
                </c:pt>
                <c:pt idx="9">
                  <c:v>15.161003749999999</c:v>
                </c:pt>
                <c:pt idx="10">
                  <c:v>14.767111428571427</c:v>
                </c:pt>
                <c:pt idx="11">
                  <c:v>15.232434999999999</c:v>
                </c:pt>
                <c:pt idx="12">
                  <c:v>14.14668</c:v>
                </c:pt>
                <c:pt idx="13">
                  <c:v>14.689557499999999</c:v>
                </c:pt>
                <c:pt idx="14">
                  <c:v>14.21198857142857</c:v>
                </c:pt>
                <c:pt idx="15">
                  <c:v>14.7467025</c:v>
                </c:pt>
                <c:pt idx="16">
                  <c:v>14.277297142857142</c:v>
                </c:pt>
                <c:pt idx="17">
                  <c:v>14.8038475</c:v>
                </c:pt>
                <c:pt idx="18">
                  <c:v>12.018221428571429</c:v>
                </c:pt>
                <c:pt idx="19">
                  <c:v>12.535893750000001</c:v>
                </c:pt>
                <c:pt idx="20">
                  <c:v>12.088414285714286</c:v>
                </c:pt>
                <c:pt idx="21">
                  <c:v>12.597312500000001</c:v>
                </c:pt>
                <c:pt idx="22">
                  <c:v>12.158607142857143</c:v>
                </c:pt>
                <c:pt idx="23">
                  <c:v>12.658731250000001</c:v>
                </c:pt>
                <c:pt idx="24">
                  <c:v>12.228800000000001</c:v>
                </c:pt>
                <c:pt idx="25">
                  <c:v>12.72015</c:v>
                </c:pt>
                <c:pt idx="26">
                  <c:v>12.298992857142858</c:v>
                </c:pt>
                <c:pt idx="27">
                  <c:v>12.781568750000002</c:v>
                </c:pt>
                <c:pt idx="28">
                  <c:v>12.369185714285715</c:v>
                </c:pt>
                <c:pt idx="29">
                  <c:v>12.842987500000001</c:v>
                </c:pt>
                <c:pt idx="30">
                  <c:v>11.747978928571431</c:v>
                </c:pt>
                <c:pt idx="31">
                  <c:v>12.299431562500001</c:v>
                </c:pt>
                <c:pt idx="32">
                  <c:v>11.814662142857145</c:v>
                </c:pt>
                <c:pt idx="33">
                  <c:v>12.357779375000002</c:v>
                </c:pt>
                <c:pt idx="34">
                  <c:v>11.881345357142859</c:v>
                </c:pt>
                <c:pt idx="35">
                  <c:v>12.416127187500001</c:v>
                </c:pt>
                <c:pt idx="36">
                  <c:v>11.948028571428573</c:v>
                </c:pt>
                <c:pt idx="37">
                  <c:v>12.474475000000002</c:v>
                </c:pt>
                <c:pt idx="38">
                  <c:v>14.943791621621624</c:v>
                </c:pt>
                <c:pt idx="39">
                  <c:v>15.612495000000003</c:v>
                </c:pt>
                <c:pt idx="40">
                  <c:v>15.023688648648653</c:v>
                </c:pt>
                <c:pt idx="41">
                  <c:v>15.68288047619048</c:v>
                </c:pt>
                <c:pt idx="42">
                  <c:v>15.103585675675678</c:v>
                </c:pt>
                <c:pt idx="43">
                  <c:v>15.753265952380955</c:v>
                </c:pt>
                <c:pt idx="44">
                  <c:v>15.183482702702706</c:v>
                </c:pt>
                <c:pt idx="45">
                  <c:v>15.823651428571432</c:v>
                </c:pt>
                <c:pt idx="46">
                  <c:v>15.263379729729733</c:v>
                </c:pt>
                <c:pt idx="47">
                  <c:v>15.894036904761908</c:v>
                </c:pt>
                <c:pt idx="48">
                  <c:v>10.515510270270271</c:v>
                </c:pt>
                <c:pt idx="49">
                  <c:v>11.002497142857145</c:v>
                </c:pt>
                <c:pt idx="50">
                  <c:v>10.567590810810813</c:v>
                </c:pt>
                <c:pt idx="51">
                  <c:v>11.048377619047621</c:v>
                </c:pt>
                <c:pt idx="52">
                  <c:v>10.619671351351352</c:v>
                </c:pt>
                <c:pt idx="53">
                  <c:v>11.094258095238096</c:v>
                </c:pt>
                <c:pt idx="54">
                  <c:v>10.671751891891892</c:v>
                </c:pt>
                <c:pt idx="55">
                  <c:v>11.140138571428572</c:v>
                </c:pt>
                <c:pt idx="56">
                  <c:v>10.723832432432435</c:v>
                </c:pt>
                <c:pt idx="57">
                  <c:v>11.186019047619048</c:v>
                </c:pt>
                <c:pt idx="58">
                  <c:v>10.404247297297299</c:v>
                </c:pt>
                <c:pt idx="59">
                  <c:v>10.904479761904764</c:v>
                </c:pt>
                <c:pt idx="60">
                  <c:v>10.463429729729731</c:v>
                </c:pt>
                <c:pt idx="61">
                  <c:v>10.956616666666669</c:v>
                </c:pt>
                <c:pt idx="62">
                  <c:v>14.492625000000004</c:v>
                </c:pt>
                <c:pt idx="63">
                  <c:v>14.568071428571432</c:v>
                </c:pt>
                <c:pt idx="64">
                  <c:v>14.643517857142861</c:v>
                </c:pt>
                <c:pt idx="65">
                  <c:v>13.964500000000003</c:v>
                </c:pt>
                <c:pt idx="66">
                  <c:v>14.718964285714289</c:v>
                </c:pt>
                <c:pt idx="67">
                  <c:v>14.050141891891894</c:v>
                </c:pt>
                <c:pt idx="68">
                  <c:v>14.794410714285718</c:v>
                </c:pt>
                <c:pt idx="69">
                  <c:v>14.135783783783786</c:v>
                </c:pt>
                <c:pt idx="70">
                  <c:v>14.869857142857146</c:v>
                </c:pt>
                <c:pt idx="71">
                  <c:v>13.964500000000003</c:v>
                </c:pt>
                <c:pt idx="72">
                  <c:v>14.039946428571431</c:v>
                </c:pt>
                <c:pt idx="73">
                  <c:v>14.11539285714286</c:v>
                </c:pt>
                <c:pt idx="74">
                  <c:v>14.19083928571429</c:v>
                </c:pt>
                <c:pt idx="75">
                  <c:v>14.266285714285718</c:v>
                </c:pt>
                <c:pt idx="76">
                  <c:v>14.341732142857147</c:v>
                </c:pt>
                <c:pt idx="77">
                  <c:v>14.417178571428574</c:v>
                </c:pt>
              </c:numCache>
            </c:numRef>
          </c:xVal>
          <c:yVal>
            <c:numRef>
              <c:f>PM3_Pu_NGI_AYBR!$G$3:$G$80</c:f>
              <c:numCache>
                <c:formatCode>General</c:formatCode>
                <c:ptCount val="78"/>
                <c:pt idx="0">
                  <c:v>-25.3</c:v>
                </c:pt>
                <c:pt idx="1">
                  <c:v>-25.3</c:v>
                </c:pt>
                <c:pt idx="2">
                  <c:v>-24.8</c:v>
                </c:pt>
                <c:pt idx="3">
                  <c:v>-24.8</c:v>
                </c:pt>
                <c:pt idx="4">
                  <c:v>-24.3</c:v>
                </c:pt>
                <c:pt idx="5">
                  <c:v>-24.3</c:v>
                </c:pt>
                <c:pt idx="6">
                  <c:v>-23.8</c:v>
                </c:pt>
                <c:pt idx="7">
                  <c:v>-23.8</c:v>
                </c:pt>
                <c:pt idx="8">
                  <c:v>-23.3</c:v>
                </c:pt>
                <c:pt idx="9">
                  <c:v>-23.3</c:v>
                </c:pt>
                <c:pt idx="10">
                  <c:v>-22.8</c:v>
                </c:pt>
                <c:pt idx="11">
                  <c:v>-22.8</c:v>
                </c:pt>
                <c:pt idx="12">
                  <c:v>-26.6</c:v>
                </c:pt>
                <c:pt idx="13">
                  <c:v>-26.6</c:v>
                </c:pt>
                <c:pt idx="14">
                  <c:v>-26.2</c:v>
                </c:pt>
                <c:pt idx="15">
                  <c:v>-26.2</c:v>
                </c:pt>
                <c:pt idx="16">
                  <c:v>-25.8</c:v>
                </c:pt>
                <c:pt idx="17">
                  <c:v>-25.8</c:v>
                </c:pt>
                <c:pt idx="18">
                  <c:v>-29.5</c:v>
                </c:pt>
                <c:pt idx="19">
                  <c:v>-29.5</c:v>
                </c:pt>
                <c:pt idx="20">
                  <c:v>-29</c:v>
                </c:pt>
                <c:pt idx="21">
                  <c:v>-29</c:v>
                </c:pt>
                <c:pt idx="22">
                  <c:v>-28.5</c:v>
                </c:pt>
                <c:pt idx="23">
                  <c:v>-28.5</c:v>
                </c:pt>
                <c:pt idx="24">
                  <c:v>-28</c:v>
                </c:pt>
                <c:pt idx="25">
                  <c:v>-28</c:v>
                </c:pt>
                <c:pt idx="26">
                  <c:v>-27.5</c:v>
                </c:pt>
                <c:pt idx="27">
                  <c:v>-27.5</c:v>
                </c:pt>
                <c:pt idx="28">
                  <c:v>-27</c:v>
                </c:pt>
                <c:pt idx="29">
                  <c:v>-27</c:v>
                </c:pt>
                <c:pt idx="30">
                  <c:v>-31.425000000000001</c:v>
                </c:pt>
                <c:pt idx="31">
                  <c:v>-31.425000000000001</c:v>
                </c:pt>
                <c:pt idx="32">
                  <c:v>-30.95</c:v>
                </c:pt>
                <c:pt idx="33">
                  <c:v>-30.95</c:v>
                </c:pt>
                <c:pt idx="34">
                  <c:v>-30.475000000000001</c:v>
                </c:pt>
                <c:pt idx="35">
                  <c:v>-30.475000000000001</c:v>
                </c:pt>
                <c:pt idx="36">
                  <c:v>-30</c:v>
                </c:pt>
                <c:pt idx="37">
                  <c:v>-30</c:v>
                </c:pt>
                <c:pt idx="38">
                  <c:v>-32.340000000000003</c:v>
                </c:pt>
                <c:pt idx="39">
                  <c:v>-32.340000000000003</c:v>
                </c:pt>
                <c:pt idx="40">
                  <c:v>-31.88</c:v>
                </c:pt>
                <c:pt idx="41">
                  <c:v>-31.88</c:v>
                </c:pt>
                <c:pt idx="42">
                  <c:v>-31.42</c:v>
                </c:pt>
                <c:pt idx="43">
                  <c:v>-31.42</c:v>
                </c:pt>
                <c:pt idx="44">
                  <c:v>-30.96</c:v>
                </c:pt>
                <c:pt idx="45">
                  <c:v>-30.96</c:v>
                </c:pt>
                <c:pt idx="46">
                  <c:v>-30.5</c:v>
                </c:pt>
                <c:pt idx="47">
                  <c:v>-30.5</c:v>
                </c:pt>
                <c:pt idx="48">
                  <c:v>-34.56</c:v>
                </c:pt>
                <c:pt idx="49">
                  <c:v>-34.56</c:v>
                </c:pt>
                <c:pt idx="50">
                  <c:v>-34.119999999999997</c:v>
                </c:pt>
                <c:pt idx="51">
                  <c:v>-34.119999999999997</c:v>
                </c:pt>
                <c:pt idx="52">
                  <c:v>-33.68</c:v>
                </c:pt>
                <c:pt idx="53">
                  <c:v>-33.68</c:v>
                </c:pt>
                <c:pt idx="54">
                  <c:v>-33.24</c:v>
                </c:pt>
                <c:pt idx="55">
                  <c:v>-33.24</c:v>
                </c:pt>
                <c:pt idx="56">
                  <c:v>-32.799999999999997</c:v>
                </c:pt>
                <c:pt idx="57">
                  <c:v>-32.799999999999997</c:v>
                </c:pt>
                <c:pt idx="58">
                  <c:v>-35.5</c:v>
                </c:pt>
                <c:pt idx="59">
                  <c:v>-35.5</c:v>
                </c:pt>
                <c:pt idx="60">
                  <c:v>-35</c:v>
                </c:pt>
                <c:pt idx="61">
                  <c:v>-35</c:v>
                </c:pt>
                <c:pt idx="62">
                  <c:v>-38.5</c:v>
                </c:pt>
                <c:pt idx="63">
                  <c:v>-38</c:v>
                </c:pt>
                <c:pt idx="64">
                  <c:v>-37.5</c:v>
                </c:pt>
                <c:pt idx="65">
                  <c:v>-37</c:v>
                </c:pt>
                <c:pt idx="66">
                  <c:v>-37</c:v>
                </c:pt>
                <c:pt idx="67">
                  <c:v>-36.5</c:v>
                </c:pt>
                <c:pt idx="68">
                  <c:v>-36.5</c:v>
                </c:pt>
                <c:pt idx="69">
                  <c:v>-36</c:v>
                </c:pt>
                <c:pt idx="70">
                  <c:v>-36</c:v>
                </c:pt>
                <c:pt idx="71">
                  <c:v>-42</c:v>
                </c:pt>
                <c:pt idx="72">
                  <c:v>-41.5</c:v>
                </c:pt>
                <c:pt idx="73">
                  <c:v>-41</c:v>
                </c:pt>
                <c:pt idx="74">
                  <c:v>-40.5</c:v>
                </c:pt>
                <c:pt idx="75">
                  <c:v>-40</c:v>
                </c:pt>
                <c:pt idx="76">
                  <c:v>-39.5</c:v>
                </c:pt>
                <c:pt idx="77">
                  <c:v>-39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96-42F7-8802-50F9A4D99E6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PM3_Pu_NGI_AYBR!$AP$3:$AP$80</c:f>
              <c:numCache>
                <c:formatCode>General</c:formatCode>
                <c:ptCount val="78"/>
                <c:pt idx="0">
                  <c:v>1.4807321379513692</c:v>
                </c:pt>
                <c:pt idx="1">
                  <c:v>1.4703219996257577</c:v>
                </c:pt>
                <c:pt idx="2">
                  <c:v>1.4795145985546572</c:v>
                </c:pt>
                <c:pt idx="3">
                  <c:v>1.4682486937653874</c:v>
                </c:pt>
                <c:pt idx="4">
                  <c:v>1.4781604512884368</c:v>
                </c:pt>
                <c:pt idx="5">
                  <c:v>1.4659732118387734</c:v>
                </c:pt>
                <c:pt idx="6">
                  <c:v>1.476654368755449</c:v>
                </c:pt>
                <c:pt idx="7">
                  <c:v>1.4634758388764353</c:v>
                </c:pt>
                <c:pt idx="8">
                  <c:v>1.4749793038251022</c:v>
                </c:pt>
                <c:pt idx="9">
                  <c:v>1.4607349374260337</c:v>
                </c:pt>
                <c:pt idx="10">
                  <c:v>1.4731162966794638</c:v>
                </c:pt>
                <c:pt idx="11">
                  <c:v>1.4577267600836399</c:v>
                </c:pt>
                <c:pt idx="12">
                  <c:v>1.4833533671485883</c:v>
                </c:pt>
                <c:pt idx="13">
                  <c:v>1.4748907833855311</c:v>
                </c:pt>
                <c:pt idx="14">
                  <c:v>1.4826225552764249</c:v>
                </c:pt>
                <c:pt idx="15">
                  <c:v>1.4736007827410293</c:v>
                </c:pt>
                <c:pt idx="16">
                  <c:v>1.4818268506310937</c:v>
                </c:pt>
                <c:pt idx="17">
                  <c:v>1.4722110927186842</c:v>
                </c:pt>
                <c:pt idx="18">
                  <c:v>2.2279082451347318</c:v>
                </c:pt>
                <c:pt idx="19">
                  <c:v>2.2278749451604476</c:v>
                </c:pt>
                <c:pt idx="20">
                  <c:v>2.2279064503457522</c:v>
                </c:pt>
                <c:pt idx="21">
                  <c:v>2.2278653387797154</c:v>
                </c:pt>
                <c:pt idx="22">
                  <c:v>2.2279041509709834</c:v>
                </c:pt>
                <c:pt idx="23">
                  <c:v>2.2278534069618208</c:v>
                </c:pt>
                <c:pt idx="24">
                  <c:v>2.2279012051515106</c:v>
                </c:pt>
                <c:pt idx="25">
                  <c:v>2.2278385867832093</c:v>
                </c:pt>
                <c:pt idx="26">
                  <c:v>2.2278974311462965</c:v>
                </c:pt>
                <c:pt idx="27">
                  <c:v>2.2278201790522147</c:v>
                </c:pt>
                <c:pt idx="28">
                  <c:v>2.2278925961197484</c:v>
                </c:pt>
                <c:pt idx="29">
                  <c:v>2.2277973153223467</c:v>
                </c:pt>
                <c:pt idx="30">
                  <c:v>2.227912169624537</c:v>
                </c:pt>
                <c:pt idx="31">
                  <c:v>2.2278974044957058</c:v>
                </c:pt>
                <c:pt idx="32">
                  <c:v>2.2279115169556833</c:v>
                </c:pt>
                <c:pt idx="33">
                  <c:v>2.2278934655352844</c:v>
                </c:pt>
                <c:pt idx="34">
                  <c:v>2.2279106910899689</c:v>
                </c:pt>
                <c:pt idx="35">
                  <c:v>2.2278886258056909</c:v>
                </c:pt>
                <c:pt idx="36">
                  <c:v>2.2279096460666401</c:v>
                </c:pt>
                <c:pt idx="37">
                  <c:v>2.2278826793172706</c:v>
                </c:pt>
                <c:pt idx="38">
                  <c:v>27.636736749725159</c:v>
                </c:pt>
                <c:pt idx="39">
                  <c:v>24.112374302281417</c:v>
                </c:pt>
                <c:pt idx="40">
                  <c:v>27.189042006755216</c:v>
                </c:pt>
                <c:pt idx="41">
                  <c:v>23.769500146213751</c:v>
                </c:pt>
                <c:pt idx="42">
                  <c:v>26.7488261091015</c:v>
                </c:pt>
                <c:pt idx="43">
                  <c:v>23.431676951945271</c:v>
                </c:pt>
                <c:pt idx="44">
                  <c:v>26.315964120905036</c:v>
                </c:pt>
                <c:pt idx="45">
                  <c:v>23.098830312540812</c:v>
                </c:pt>
                <c:pt idx="46">
                  <c:v>25.890333193389601</c:v>
                </c:pt>
                <c:pt idx="47">
                  <c:v>22.770886917171701</c:v>
                </c:pt>
                <c:pt idx="48">
                  <c:v>2.7188019430577648</c:v>
                </c:pt>
                <c:pt idx="49">
                  <c:v>2.7188018857633707</c:v>
                </c:pt>
                <c:pt idx="50">
                  <c:v>2.7188019416418623</c:v>
                </c:pt>
                <c:pt idx="51">
                  <c:v>2.7188018682047317</c:v>
                </c:pt>
                <c:pt idx="52">
                  <c:v>2.7188019397595924</c:v>
                </c:pt>
                <c:pt idx="53">
                  <c:v>2.7188018456405691</c:v>
                </c:pt>
                <c:pt idx="54">
                  <c:v>2.7188019372573451</c:v>
                </c:pt>
                <c:pt idx="55">
                  <c:v>2.7188018166439343</c:v>
                </c:pt>
                <c:pt idx="56">
                  <c:v>2.7188019339309126</c:v>
                </c:pt>
                <c:pt idx="57">
                  <c:v>2.7188017793810921</c:v>
                </c:pt>
                <c:pt idx="58">
                  <c:v>2.7188019450166716</c:v>
                </c:pt>
                <c:pt idx="59">
                  <c:v>2.7188019113134341</c:v>
                </c:pt>
                <c:pt idx="60">
                  <c:v>2.7188019441228515</c:v>
                </c:pt>
                <c:pt idx="61">
                  <c:v>2.7188018994268868</c:v>
                </c:pt>
                <c:pt idx="62">
                  <c:v>9.6114389359924779</c:v>
                </c:pt>
                <c:pt idx="63">
                  <c:v>9.5850724920904042</c:v>
                </c:pt>
                <c:pt idx="64">
                  <c:v>9.5587860234305495</c:v>
                </c:pt>
                <c:pt idx="65">
                  <c:v>9.7982638825807413</c:v>
                </c:pt>
                <c:pt idx="66">
                  <c:v>9.5325792874303588</c:v>
                </c:pt>
                <c:pt idx="67">
                  <c:v>9.7676974171679021</c:v>
                </c:pt>
                <c:pt idx="68">
                  <c:v>9.5064520422430867</c:v>
                </c:pt>
                <c:pt idx="69">
                  <c:v>9.7372361740325921</c:v>
                </c:pt>
                <c:pt idx="70">
                  <c:v>9.4804040467555524</c:v>
                </c:pt>
                <c:pt idx="71">
                  <c:v>9.7982638825807413</c:v>
                </c:pt>
                <c:pt idx="72">
                  <c:v>9.7713307573919508</c:v>
                </c:pt>
                <c:pt idx="73">
                  <c:v>9.7444793263147638</c:v>
                </c:pt>
                <c:pt idx="74">
                  <c:v>9.7177093415529185</c:v>
                </c:pt>
                <c:pt idx="75">
                  <c:v>9.6910205560617619</c:v>
                </c:pt>
                <c:pt idx="76">
                  <c:v>9.6644127235459933</c:v>
                </c:pt>
                <c:pt idx="77">
                  <c:v>9.6378855984573768</c:v>
                </c:pt>
              </c:numCache>
            </c:numRef>
          </c:xVal>
          <c:yVal>
            <c:numRef>
              <c:f>PM3_Pu_NGI_AYBR!$G$3:$G$80</c:f>
              <c:numCache>
                <c:formatCode>General</c:formatCode>
                <c:ptCount val="78"/>
                <c:pt idx="0">
                  <c:v>-25.3</c:v>
                </c:pt>
                <c:pt idx="1">
                  <c:v>-25.3</c:v>
                </c:pt>
                <c:pt idx="2">
                  <c:v>-24.8</c:v>
                </c:pt>
                <c:pt idx="3">
                  <c:v>-24.8</c:v>
                </c:pt>
                <c:pt idx="4">
                  <c:v>-24.3</c:v>
                </c:pt>
                <c:pt idx="5">
                  <c:v>-24.3</c:v>
                </c:pt>
                <c:pt idx="6">
                  <c:v>-23.8</c:v>
                </c:pt>
                <c:pt idx="7">
                  <c:v>-23.8</c:v>
                </c:pt>
                <c:pt idx="8">
                  <c:v>-23.3</c:v>
                </c:pt>
                <c:pt idx="9">
                  <c:v>-23.3</c:v>
                </c:pt>
                <c:pt idx="10">
                  <c:v>-22.8</c:v>
                </c:pt>
                <c:pt idx="11">
                  <c:v>-22.8</c:v>
                </c:pt>
                <c:pt idx="12">
                  <c:v>-26.6</c:v>
                </c:pt>
                <c:pt idx="13">
                  <c:v>-26.6</c:v>
                </c:pt>
                <c:pt idx="14">
                  <c:v>-26.2</c:v>
                </c:pt>
                <c:pt idx="15">
                  <c:v>-26.2</c:v>
                </c:pt>
                <c:pt idx="16">
                  <c:v>-25.8</c:v>
                </c:pt>
                <c:pt idx="17">
                  <c:v>-25.8</c:v>
                </c:pt>
                <c:pt idx="18">
                  <c:v>-29.5</c:v>
                </c:pt>
                <c:pt idx="19">
                  <c:v>-29.5</c:v>
                </c:pt>
                <c:pt idx="20">
                  <c:v>-29</c:v>
                </c:pt>
                <c:pt idx="21">
                  <c:v>-29</c:v>
                </c:pt>
                <c:pt idx="22">
                  <c:v>-28.5</c:v>
                </c:pt>
                <c:pt idx="23">
                  <c:v>-28.5</c:v>
                </c:pt>
                <c:pt idx="24">
                  <c:v>-28</c:v>
                </c:pt>
                <c:pt idx="25">
                  <c:v>-28</c:v>
                </c:pt>
                <c:pt idx="26">
                  <c:v>-27.5</c:v>
                </c:pt>
                <c:pt idx="27">
                  <c:v>-27.5</c:v>
                </c:pt>
                <c:pt idx="28">
                  <c:v>-27</c:v>
                </c:pt>
                <c:pt idx="29">
                  <c:v>-27</c:v>
                </c:pt>
                <c:pt idx="30">
                  <c:v>-31.425000000000001</c:v>
                </c:pt>
                <c:pt idx="31">
                  <c:v>-31.425000000000001</c:v>
                </c:pt>
                <c:pt idx="32">
                  <c:v>-30.95</c:v>
                </c:pt>
                <c:pt idx="33">
                  <c:v>-30.95</c:v>
                </c:pt>
                <c:pt idx="34">
                  <c:v>-30.475000000000001</c:v>
                </c:pt>
                <c:pt idx="35">
                  <c:v>-30.475000000000001</c:v>
                </c:pt>
                <c:pt idx="36">
                  <c:v>-30</c:v>
                </c:pt>
                <c:pt idx="37">
                  <c:v>-30</c:v>
                </c:pt>
                <c:pt idx="38">
                  <c:v>-32.340000000000003</c:v>
                </c:pt>
                <c:pt idx="39">
                  <c:v>-32.340000000000003</c:v>
                </c:pt>
                <c:pt idx="40">
                  <c:v>-31.88</c:v>
                </c:pt>
                <c:pt idx="41">
                  <c:v>-31.88</c:v>
                </c:pt>
                <c:pt idx="42">
                  <c:v>-31.42</c:v>
                </c:pt>
                <c:pt idx="43">
                  <c:v>-31.42</c:v>
                </c:pt>
                <c:pt idx="44">
                  <c:v>-30.96</c:v>
                </c:pt>
                <c:pt idx="45">
                  <c:v>-30.96</c:v>
                </c:pt>
                <c:pt idx="46">
                  <c:v>-30.5</c:v>
                </c:pt>
                <c:pt idx="47">
                  <c:v>-30.5</c:v>
                </c:pt>
                <c:pt idx="48">
                  <c:v>-34.56</c:v>
                </c:pt>
                <c:pt idx="49">
                  <c:v>-34.56</c:v>
                </c:pt>
                <c:pt idx="50">
                  <c:v>-34.119999999999997</c:v>
                </c:pt>
                <c:pt idx="51">
                  <c:v>-34.119999999999997</c:v>
                </c:pt>
                <c:pt idx="52">
                  <c:v>-33.68</c:v>
                </c:pt>
                <c:pt idx="53">
                  <c:v>-33.68</c:v>
                </c:pt>
                <c:pt idx="54">
                  <c:v>-33.24</c:v>
                </c:pt>
                <c:pt idx="55">
                  <c:v>-33.24</c:v>
                </c:pt>
                <c:pt idx="56">
                  <c:v>-32.799999999999997</c:v>
                </c:pt>
                <c:pt idx="57">
                  <c:v>-32.799999999999997</c:v>
                </c:pt>
                <c:pt idx="58">
                  <c:v>-35.5</c:v>
                </c:pt>
                <c:pt idx="59">
                  <c:v>-35.5</c:v>
                </c:pt>
                <c:pt idx="60">
                  <c:v>-35</c:v>
                </c:pt>
                <c:pt idx="61">
                  <c:v>-35</c:v>
                </c:pt>
                <c:pt idx="62">
                  <c:v>-38.5</c:v>
                </c:pt>
                <c:pt idx="63">
                  <c:v>-38</c:v>
                </c:pt>
                <c:pt idx="64">
                  <c:v>-37.5</c:v>
                </c:pt>
                <c:pt idx="65">
                  <c:v>-37</c:v>
                </c:pt>
                <c:pt idx="66">
                  <c:v>-37</c:v>
                </c:pt>
                <c:pt idx="67">
                  <c:v>-36.5</c:v>
                </c:pt>
                <c:pt idx="68">
                  <c:v>-36.5</c:v>
                </c:pt>
                <c:pt idx="69">
                  <c:v>-36</c:v>
                </c:pt>
                <c:pt idx="70">
                  <c:v>-36</c:v>
                </c:pt>
                <c:pt idx="71">
                  <c:v>-42</c:v>
                </c:pt>
                <c:pt idx="72">
                  <c:v>-41.5</c:v>
                </c:pt>
                <c:pt idx="73">
                  <c:v>-41</c:v>
                </c:pt>
                <c:pt idx="74">
                  <c:v>-40.5</c:v>
                </c:pt>
                <c:pt idx="75">
                  <c:v>-40</c:v>
                </c:pt>
                <c:pt idx="76">
                  <c:v>-39.5</c:v>
                </c:pt>
                <c:pt idx="77">
                  <c:v>-39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96-42F7-8802-50F9A4D99E62}"/>
            </c:ext>
          </c:extLst>
        </c:ser>
        <c:ser>
          <c:idx val="2"/>
          <c:order val="2"/>
          <c:tx>
            <c:v>COPCAT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PM3_Pu_NGI_AYBR!$K$3:$K$80</c:f>
              <c:numCache>
                <c:formatCode>General</c:formatCode>
                <c:ptCount val="78"/>
                <c:pt idx="0">
                  <c:v>1.1333</c:v>
                </c:pt>
                <c:pt idx="1">
                  <c:v>1.7739</c:v>
                </c:pt>
                <c:pt idx="2">
                  <c:v>1.2345999999999999</c:v>
                </c:pt>
                <c:pt idx="3">
                  <c:v>1.8625</c:v>
                </c:pt>
                <c:pt idx="4">
                  <c:v>1.3358000000000001</c:v>
                </c:pt>
                <c:pt idx="5">
                  <c:v>1.9511000000000001</c:v>
                </c:pt>
                <c:pt idx="6">
                  <c:v>1.4371</c:v>
                </c:pt>
                <c:pt idx="7">
                  <c:v>2.0396999999999998</c:v>
                </c:pt>
                <c:pt idx="8">
                  <c:v>1.5384</c:v>
                </c:pt>
                <c:pt idx="9">
                  <c:v>2.1282999999999999</c:v>
                </c:pt>
                <c:pt idx="10">
                  <c:v>1.6396999999999999</c:v>
                </c:pt>
                <c:pt idx="11">
                  <c:v>2.2168999999999999</c:v>
                </c:pt>
                <c:pt idx="12">
                  <c:v>0.86995999999999996</c:v>
                </c:pt>
                <c:pt idx="13">
                  <c:v>1.5434000000000001</c:v>
                </c:pt>
                <c:pt idx="14">
                  <c:v>0.95098000000000005</c:v>
                </c:pt>
                <c:pt idx="15">
                  <c:v>1.6143000000000001</c:v>
                </c:pt>
                <c:pt idx="16">
                  <c:v>1.032</c:v>
                </c:pt>
                <c:pt idx="17">
                  <c:v>1.6852</c:v>
                </c:pt>
                <c:pt idx="18">
                  <c:v>2.14</c:v>
                </c:pt>
                <c:pt idx="19">
                  <c:v>1.9975000000000001</c:v>
                </c:pt>
                <c:pt idx="20">
                  <c:v>2.1206999999999998</c:v>
                </c:pt>
                <c:pt idx="21">
                  <c:v>1.9805999999999999</c:v>
                </c:pt>
                <c:pt idx="22">
                  <c:v>2.1013999999999999</c:v>
                </c:pt>
                <c:pt idx="23">
                  <c:v>1.9637</c:v>
                </c:pt>
                <c:pt idx="24">
                  <c:v>2.0821000000000001</c:v>
                </c:pt>
                <c:pt idx="25">
                  <c:v>1.9468000000000001</c:v>
                </c:pt>
                <c:pt idx="26">
                  <c:v>2.0628000000000002</c:v>
                </c:pt>
                <c:pt idx="27">
                  <c:v>1.9298999999999999</c:v>
                </c:pt>
                <c:pt idx="28">
                  <c:v>2.0434000000000001</c:v>
                </c:pt>
                <c:pt idx="29">
                  <c:v>1.913</c:v>
                </c:pt>
                <c:pt idx="30">
                  <c:v>2.2143999999999999</c:v>
                </c:pt>
                <c:pt idx="31">
                  <c:v>2.0626000000000002</c:v>
                </c:pt>
                <c:pt idx="32">
                  <c:v>2.1960999999999999</c:v>
                </c:pt>
                <c:pt idx="33">
                  <c:v>2.0466000000000002</c:v>
                </c:pt>
                <c:pt idx="34">
                  <c:v>2.1777000000000002</c:v>
                </c:pt>
                <c:pt idx="35">
                  <c:v>2.0305</c:v>
                </c:pt>
                <c:pt idx="36">
                  <c:v>2.1594000000000002</c:v>
                </c:pt>
                <c:pt idx="37">
                  <c:v>2.0145</c:v>
                </c:pt>
                <c:pt idx="38">
                  <c:v>27.3917</c:v>
                </c:pt>
                <c:pt idx="39">
                  <c:v>24.2498</c:v>
                </c:pt>
                <c:pt idx="40">
                  <c:v>27.016300000000001</c:v>
                </c:pt>
                <c:pt idx="41">
                  <c:v>23.9191</c:v>
                </c:pt>
                <c:pt idx="42">
                  <c:v>26.640899999999998</c:v>
                </c:pt>
                <c:pt idx="43">
                  <c:v>23.5884</c:v>
                </c:pt>
                <c:pt idx="44">
                  <c:v>26.265499999999999</c:v>
                </c:pt>
                <c:pt idx="45">
                  <c:v>23.2577</c:v>
                </c:pt>
                <c:pt idx="46">
                  <c:v>25.8901</c:v>
                </c:pt>
                <c:pt idx="47">
                  <c:v>22.927</c:v>
                </c:pt>
                <c:pt idx="48">
                  <c:v>3.0041000000000002</c:v>
                </c:pt>
                <c:pt idx="49">
                  <c:v>2.7654999999999998</c:v>
                </c:pt>
                <c:pt idx="50">
                  <c:v>2.9786000000000001</c:v>
                </c:pt>
                <c:pt idx="51">
                  <c:v>2.7429999999999999</c:v>
                </c:pt>
                <c:pt idx="52">
                  <c:v>2.9531000000000001</c:v>
                </c:pt>
                <c:pt idx="53">
                  <c:v>2.7206000000000001</c:v>
                </c:pt>
                <c:pt idx="54">
                  <c:v>2.9276</c:v>
                </c:pt>
                <c:pt idx="55">
                  <c:v>2.6981000000000002</c:v>
                </c:pt>
                <c:pt idx="56">
                  <c:v>2.9020000000000001</c:v>
                </c:pt>
                <c:pt idx="57">
                  <c:v>2.6756000000000002</c:v>
                </c:pt>
                <c:pt idx="58">
                  <c:v>3.0586000000000002</c:v>
                </c:pt>
                <c:pt idx="59">
                  <c:v>2.8134999999999999</c:v>
                </c:pt>
                <c:pt idx="60">
                  <c:v>3.0295999999999998</c:v>
                </c:pt>
                <c:pt idx="61">
                  <c:v>2.7879999999999998</c:v>
                </c:pt>
                <c:pt idx="62">
                  <c:v>9.4361999999999995</c:v>
                </c:pt>
                <c:pt idx="63">
                  <c:v>9.3265999999999991</c:v>
                </c:pt>
                <c:pt idx="64">
                  <c:v>9.2171000000000003</c:v>
                </c:pt>
                <c:pt idx="65">
                  <c:v>10.203099999999999</c:v>
                </c:pt>
                <c:pt idx="66">
                  <c:v>9.1074999999999999</c:v>
                </c:pt>
                <c:pt idx="67">
                  <c:v>10.0787</c:v>
                </c:pt>
                <c:pt idx="68">
                  <c:v>8.9979999999999993</c:v>
                </c:pt>
                <c:pt idx="69">
                  <c:v>9.9543999999999997</c:v>
                </c:pt>
                <c:pt idx="70">
                  <c:v>8.8884000000000007</c:v>
                </c:pt>
                <c:pt idx="71">
                  <c:v>10.203099999999999</c:v>
                </c:pt>
                <c:pt idx="72">
                  <c:v>10.093500000000001</c:v>
                </c:pt>
                <c:pt idx="73">
                  <c:v>9.984</c:v>
                </c:pt>
                <c:pt idx="74">
                  <c:v>9.8743999999999996</c:v>
                </c:pt>
                <c:pt idx="75">
                  <c:v>9.7649000000000008</c:v>
                </c:pt>
                <c:pt idx="76">
                  <c:v>9.6553000000000004</c:v>
                </c:pt>
                <c:pt idx="77">
                  <c:v>9.5457999999999998</c:v>
                </c:pt>
              </c:numCache>
            </c:numRef>
          </c:xVal>
          <c:yVal>
            <c:numRef>
              <c:f>PM3_Pu_NGI_AYBR!$G$3:$G$80</c:f>
              <c:numCache>
                <c:formatCode>General</c:formatCode>
                <c:ptCount val="78"/>
                <c:pt idx="0">
                  <c:v>-25.3</c:v>
                </c:pt>
                <c:pt idx="1">
                  <c:v>-25.3</c:v>
                </c:pt>
                <c:pt idx="2">
                  <c:v>-24.8</c:v>
                </c:pt>
                <c:pt idx="3">
                  <c:v>-24.8</c:v>
                </c:pt>
                <c:pt idx="4">
                  <c:v>-24.3</c:v>
                </c:pt>
                <c:pt idx="5">
                  <c:v>-24.3</c:v>
                </c:pt>
                <c:pt idx="6">
                  <c:v>-23.8</c:v>
                </c:pt>
                <c:pt idx="7">
                  <c:v>-23.8</c:v>
                </c:pt>
                <c:pt idx="8">
                  <c:v>-23.3</c:v>
                </c:pt>
                <c:pt idx="9">
                  <c:v>-23.3</c:v>
                </c:pt>
                <c:pt idx="10">
                  <c:v>-22.8</c:v>
                </c:pt>
                <c:pt idx="11">
                  <c:v>-22.8</c:v>
                </c:pt>
                <c:pt idx="12">
                  <c:v>-26.6</c:v>
                </c:pt>
                <c:pt idx="13">
                  <c:v>-26.6</c:v>
                </c:pt>
                <c:pt idx="14">
                  <c:v>-26.2</c:v>
                </c:pt>
                <c:pt idx="15">
                  <c:v>-26.2</c:v>
                </c:pt>
                <c:pt idx="16">
                  <c:v>-25.8</c:v>
                </c:pt>
                <c:pt idx="17">
                  <c:v>-25.8</c:v>
                </c:pt>
                <c:pt idx="18">
                  <c:v>-29.5</c:v>
                </c:pt>
                <c:pt idx="19">
                  <c:v>-29.5</c:v>
                </c:pt>
                <c:pt idx="20">
                  <c:v>-29</c:v>
                </c:pt>
                <c:pt idx="21">
                  <c:v>-29</c:v>
                </c:pt>
                <c:pt idx="22">
                  <c:v>-28.5</c:v>
                </c:pt>
                <c:pt idx="23">
                  <c:v>-28.5</c:v>
                </c:pt>
                <c:pt idx="24">
                  <c:v>-28</c:v>
                </c:pt>
                <c:pt idx="25">
                  <c:v>-28</c:v>
                </c:pt>
                <c:pt idx="26">
                  <c:v>-27.5</c:v>
                </c:pt>
                <c:pt idx="27">
                  <c:v>-27.5</c:v>
                </c:pt>
                <c:pt idx="28">
                  <c:v>-27</c:v>
                </c:pt>
                <c:pt idx="29">
                  <c:v>-27</c:v>
                </c:pt>
                <c:pt idx="30">
                  <c:v>-31.425000000000001</c:v>
                </c:pt>
                <c:pt idx="31">
                  <c:v>-31.425000000000001</c:v>
                </c:pt>
                <c:pt idx="32">
                  <c:v>-30.95</c:v>
                </c:pt>
                <c:pt idx="33">
                  <c:v>-30.95</c:v>
                </c:pt>
                <c:pt idx="34">
                  <c:v>-30.475000000000001</c:v>
                </c:pt>
                <c:pt idx="35">
                  <c:v>-30.475000000000001</c:v>
                </c:pt>
                <c:pt idx="36">
                  <c:v>-30</c:v>
                </c:pt>
                <c:pt idx="37">
                  <c:v>-30</c:v>
                </c:pt>
                <c:pt idx="38">
                  <c:v>-32.340000000000003</c:v>
                </c:pt>
                <c:pt idx="39">
                  <c:v>-32.340000000000003</c:v>
                </c:pt>
                <c:pt idx="40">
                  <c:v>-31.88</c:v>
                </c:pt>
                <c:pt idx="41">
                  <c:v>-31.88</c:v>
                </c:pt>
                <c:pt idx="42">
                  <c:v>-31.42</c:v>
                </c:pt>
                <c:pt idx="43">
                  <c:v>-31.42</c:v>
                </c:pt>
                <c:pt idx="44">
                  <c:v>-30.96</c:v>
                </c:pt>
                <c:pt idx="45">
                  <c:v>-30.96</c:v>
                </c:pt>
                <c:pt idx="46">
                  <c:v>-30.5</c:v>
                </c:pt>
                <c:pt idx="47">
                  <c:v>-30.5</c:v>
                </c:pt>
                <c:pt idx="48">
                  <c:v>-34.56</c:v>
                </c:pt>
                <c:pt idx="49">
                  <c:v>-34.56</c:v>
                </c:pt>
                <c:pt idx="50">
                  <c:v>-34.119999999999997</c:v>
                </c:pt>
                <c:pt idx="51">
                  <c:v>-34.119999999999997</c:v>
                </c:pt>
                <c:pt idx="52">
                  <c:v>-33.68</c:v>
                </c:pt>
                <c:pt idx="53">
                  <c:v>-33.68</c:v>
                </c:pt>
                <c:pt idx="54">
                  <c:v>-33.24</c:v>
                </c:pt>
                <c:pt idx="55">
                  <c:v>-33.24</c:v>
                </c:pt>
                <c:pt idx="56">
                  <c:v>-32.799999999999997</c:v>
                </c:pt>
                <c:pt idx="57">
                  <c:v>-32.799999999999997</c:v>
                </c:pt>
                <c:pt idx="58">
                  <c:v>-35.5</c:v>
                </c:pt>
                <c:pt idx="59">
                  <c:v>-35.5</c:v>
                </c:pt>
                <c:pt idx="60">
                  <c:v>-35</c:v>
                </c:pt>
                <c:pt idx="61">
                  <c:v>-35</c:v>
                </c:pt>
                <c:pt idx="62">
                  <c:v>-38.5</c:v>
                </c:pt>
                <c:pt idx="63">
                  <c:v>-38</c:v>
                </c:pt>
                <c:pt idx="64">
                  <c:v>-37.5</c:v>
                </c:pt>
                <c:pt idx="65">
                  <c:v>-37</c:v>
                </c:pt>
                <c:pt idx="66">
                  <c:v>-37</c:v>
                </c:pt>
                <c:pt idx="67">
                  <c:v>-36.5</c:v>
                </c:pt>
                <c:pt idx="68">
                  <c:v>-36.5</c:v>
                </c:pt>
                <c:pt idx="69">
                  <c:v>-36</c:v>
                </c:pt>
                <c:pt idx="70">
                  <c:v>-36</c:v>
                </c:pt>
                <c:pt idx="71">
                  <c:v>-42</c:v>
                </c:pt>
                <c:pt idx="72">
                  <c:v>-41.5</c:v>
                </c:pt>
                <c:pt idx="73">
                  <c:v>-41</c:v>
                </c:pt>
                <c:pt idx="74">
                  <c:v>-40.5</c:v>
                </c:pt>
                <c:pt idx="75">
                  <c:v>-40</c:v>
                </c:pt>
                <c:pt idx="76">
                  <c:v>-39.5</c:v>
                </c:pt>
                <c:pt idx="77">
                  <c:v>-39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96-42F7-8802-50F9A4D99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08992"/>
        <c:axId val="397499888"/>
      </c:scatterChart>
      <c:valAx>
        <c:axId val="59850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1000" b="0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PU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99888"/>
        <c:crosses val="autoZero"/>
        <c:crossBetween val="midCat"/>
      </c:valAx>
      <c:valAx>
        <c:axId val="39749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Depth [m]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0899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7720679651885619"/>
          <c:y val="0.93794796188024865"/>
          <c:w val="0.35894673084892731"/>
          <c:h val="4.2095698505278029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Comparison PISA - COPCAT - Predictor:</a:t>
            </a:r>
            <a:r>
              <a:rPr lang="en-US" sz="11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PM3-GHS</a:t>
            </a:r>
            <a:endPara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802091236571137"/>
          <c:y val="1.7461797162664199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739328636552011"/>
          <c:y val="9.6414065762424492E-2"/>
          <c:w val="0.82251224669790768"/>
          <c:h val="0.75072430120401945"/>
        </c:manualLayout>
      </c:layout>
      <c:scatterChart>
        <c:scatterStyle val="lineMarker"/>
        <c:varyColors val="0"/>
        <c:ser>
          <c:idx val="0"/>
          <c:order val="0"/>
          <c:tx>
            <c:v>PISA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PM3_Pu_GHS_AYBR!$AQ$3:$AQ$80</c:f>
              <c:numCache>
                <c:formatCode>General</c:formatCode>
                <c:ptCount val="78"/>
                <c:pt idx="0">
                  <c:v>14.358932857142857</c:v>
                </c:pt>
                <c:pt idx="1">
                  <c:v>14.87527875</c:v>
                </c:pt>
                <c:pt idx="2">
                  <c:v>14.440568571428571</c:v>
                </c:pt>
                <c:pt idx="3">
                  <c:v>14.946709999999999</c:v>
                </c:pt>
                <c:pt idx="4">
                  <c:v>14.522204285714285</c:v>
                </c:pt>
                <c:pt idx="5">
                  <c:v>15.018141249999999</c:v>
                </c:pt>
                <c:pt idx="6">
                  <c:v>14.603839999999998</c:v>
                </c:pt>
                <c:pt idx="7">
                  <c:v>15.089572499999999</c:v>
                </c:pt>
                <c:pt idx="8">
                  <c:v>14.685475714285714</c:v>
                </c:pt>
                <c:pt idx="9">
                  <c:v>15.161003749999999</c:v>
                </c:pt>
                <c:pt idx="10">
                  <c:v>14.767111428571427</c:v>
                </c:pt>
                <c:pt idx="11">
                  <c:v>15.232434999999999</c:v>
                </c:pt>
                <c:pt idx="12">
                  <c:v>14.14668</c:v>
                </c:pt>
                <c:pt idx="13">
                  <c:v>14.689557499999999</c:v>
                </c:pt>
                <c:pt idx="14">
                  <c:v>14.21198857142857</c:v>
                </c:pt>
                <c:pt idx="15">
                  <c:v>14.7467025</c:v>
                </c:pt>
                <c:pt idx="16">
                  <c:v>14.277297142857142</c:v>
                </c:pt>
                <c:pt idx="17">
                  <c:v>14.8038475</c:v>
                </c:pt>
                <c:pt idx="18">
                  <c:v>12.018221428571429</c:v>
                </c:pt>
                <c:pt idx="19">
                  <c:v>12.535893750000001</c:v>
                </c:pt>
                <c:pt idx="20">
                  <c:v>12.088414285714286</c:v>
                </c:pt>
                <c:pt idx="21">
                  <c:v>12.597312500000001</c:v>
                </c:pt>
                <c:pt idx="22">
                  <c:v>12.158607142857143</c:v>
                </c:pt>
                <c:pt idx="23">
                  <c:v>12.658731250000001</c:v>
                </c:pt>
                <c:pt idx="24">
                  <c:v>12.228800000000001</c:v>
                </c:pt>
                <c:pt idx="25">
                  <c:v>12.72015</c:v>
                </c:pt>
                <c:pt idx="26">
                  <c:v>12.298992857142858</c:v>
                </c:pt>
                <c:pt idx="27">
                  <c:v>12.781568750000002</c:v>
                </c:pt>
                <c:pt idx="28">
                  <c:v>12.369185714285715</c:v>
                </c:pt>
                <c:pt idx="29">
                  <c:v>12.842987500000001</c:v>
                </c:pt>
                <c:pt idx="30">
                  <c:v>11.747978928571431</c:v>
                </c:pt>
                <c:pt idx="31">
                  <c:v>12.299431562500001</c:v>
                </c:pt>
                <c:pt idx="32">
                  <c:v>11.814662142857145</c:v>
                </c:pt>
                <c:pt idx="33">
                  <c:v>12.357779375000002</c:v>
                </c:pt>
                <c:pt idx="34">
                  <c:v>11.881345357142859</c:v>
                </c:pt>
                <c:pt idx="35">
                  <c:v>12.416127187500001</c:v>
                </c:pt>
                <c:pt idx="36">
                  <c:v>11.948028571428573</c:v>
                </c:pt>
                <c:pt idx="37">
                  <c:v>12.474475000000002</c:v>
                </c:pt>
                <c:pt idx="38">
                  <c:v>14.943791621621624</c:v>
                </c:pt>
                <c:pt idx="39">
                  <c:v>15.612495000000003</c:v>
                </c:pt>
                <c:pt idx="40">
                  <c:v>15.023688648648653</c:v>
                </c:pt>
                <c:pt idx="41">
                  <c:v>15.68288047619048</c:v>
                </c:pt>
                <c:pt idx="42">
                  <c:v>15.103585675675678</c:v>
                </c:pt>
                <c:pt idx="43">
                  <c:v>15.753265952380955</c:v>
                </c:pt>
                <c:pt idx="44">
                  <c:v>15.183482702702706</c:v>
                </c:pt>
                <c:pt idx="45">
                  <c:v>15.823651428571432</c:v>
                </c:pt>
                <c:pt idx="46">
                  <c:v>15.263379729729733</c:v>
                </c:pt>
                <c:pt idx="47">
                  <c:v>15.894036904761908</c:v>
                </c:pt>
                <c:pt idx="48">
                  <c:v>10.515510270270271</c:v>
                </c:pt>
                <c:pt idx="49">
                  <c:v>11.002497142857145</c:v>
                </c:pt>
                <c:pt idx="50">
                  <c:v>10.567590810810813</c:v>
                </c:pt>
                <c:pt idx="51">
                  <c:v>11.048377619047621</c:v>
                </c:pt>
                <c:pt idx="52">
                  <c:v>10.619671351351352</c:v>
                </c:pt>
                <c:pt idx="53">
                  <c:v>11.094258095238096</c:v>
                </c:pt>
                <c:pt idx="54">
                  <c:v>10.671751891891892</c:v>
                </c:pt>
                <c:pt idx="55">
                  <c:v>11.140138571428572</c:v>
                </c:pt>
                <c:pt idx="56">
                  <c:v>10.723832432432435</c:v>
                </c:pt>
                <c:pt idx="57">
                  <c:v>11.186019047619048</c:v>
                </c:pt>
                <c:pt idx="58">
                  <c:v>10.404247297297299</c:v>
                </c:pt>
                <c:pt idx="59">
                  <c:v>10.904479761904764</c:v>
                </c:pt>
                <c:pt idx="60">
                  <c:v>10.463429729729731</c:v>
                </c:pt>
                <c:pt idx="61">
                  <c:v>10.956616666666669</c:v>
                </c:pt>
                <c:pt idx="62">
                  <c:v>14.492625000000004</c:v>
                </c:pt>
                <c:pt idx="63">
                  <c:v>14.568071428571432</c:v>
                </c:pt>
                <c:pt idx="64">
                  <c:v>14.643517857142861</c:v>
                </c:pt>
                <c:pt idx="65">
                  <c:v>13.964500000000003</c:v>
                </c:pt>
                <c:pt idx="66">
                  <c:v>14.718964285714289</c:v>
                </c:pt>
                <c:pt idx="67">
                  <c:v>14.050141891891894</c:v>
                </c:pt>
                <c:pt idx="68">
                  <c:v>14.794410714285718</c:v>
                </c:pt>
                <c:pt idx="69">
                  <c:v>14.135783783783786</c:v>
                </c:pt>
                <c:pt idx="70">
                  <c:v>14.869857142857146</c:v>
                </c:pt>
                <c:pt idx="71">
                  <c:v>13.964500000000003</c:v>
                </c:pt>
                <c:pt idx="72">
                  <c:v>14.039946428571431</c:v>
                </c:pt>
                <c:pt idx="73">
                  <c:v>14.11539285714286</c:v>
                </c:pt>
                <c:pt idx="74">
                  <c:v>14.19083928571429</c:v>
                </c:pt>
                <c:pt idx="75">
                  <c:v>14.266285714285718</c:v>
                </c:pt>
                <c:pt idx="76">
                  <c:v>14.341732142857147</c:v>
                </c:pt>
                <c:pt idx="77">
                  <c:v>14.417178571428574</c:v>
                </c:pt>
              </c:numCache>
            </c:numRef>
          </c:xVal>
          <c:yVal>
            <c:numRef>
              <c:f>PM3_Pu_GHS_AYBR!$G$3:$G$80</c:f>
              <c:numCache>
                <c:formatCode>General</c:formatCode>
                <c:ptCount val="78"/>
                <c:pt idx="0">
                  <c:v>-25.3</c:v>
                </c:pt>
                <c:pt idx="1">
                  <c:v>-25.3</c:v>
                </c:pt>
                <c:pt idx="2">
                  <c:v>-24.8</c:v>
                </c:pt>
                <c:pt idx="3">
                  <c:v>-24.8</c:v>
                </c:pt>
                <c:pt idx="4">
                  <c:v>-24.3</c:v>
                </c:pt>
                <c:pt idx="5">
                  <c:v>-24.3</c:v>
                </c:pt>
                <c:pt idx="6">
                  <c:v>-23.8</c:v>
                </c:pt>
                <c:pt idx="7">
                  <c:v>-23.8</c:v>
                </c:pt>
                <c:pt idx="8">
                  <c:v>-23.3</c:v>
                </c:pt>
                <c:pt idx="9">
                  <c:v>-23.3</c:v>
                </c:pt>
                <c:pt idx="10">
                  <c:v>-22.8</c:v>
                </c:pt>
                <c:pt idx="11">
                  <c:v>-22.8</c:v>
                </c:pt>
                <c:pt idx="12">
                  <c:v>-26.6</c:v>
                </c:pt>
                <c:pt idx="13">
                  <c:v>-26.6</c:v>
                </c:pt>
                <c:pt idx="14">
                  <c:v>-26.2</c:v>
                </c:pt>
                <c:pt idx="15">
                  <c:v>-26.2</c:v>
                </c:pt>
                <c:pt idx="16">
                  <c:v>-25.8</c:v>
                </c:pt>
                <c:pt idx="17">
                  <c:v>-25.8</c:v>
                </c:pt>
                <c:pt idx="18">
                  <c:v>-29.5</c:v>
                </c:pt>
                <c:pt idx="19">
                  <c:v>-29.5</c:v>
                </c:pt>
                <c:pt idx="20">
                  <c:v>-29</c:v>
                </c:pt>
                <c:pt idx="21">
                  <c:v>-29</c:v>
                </c:pt>
                <c:pt idx="22">
                  <c:v>-28.5</c:v>
                </c:pt>
                <c:pt idx="23">
                  <c:v>-28.5</c:v>
                </c:pt>
                <c:pt idx="24">
                  <c:v>-28</c:v>
                </c:pt>
                <c:pt idx="25">
                  <c:v>-28</c:v>
                </c:pt>
                <c:pt idx="26">
                  <c:v>-27.5</c:v>
                </c:pt>
                <c:pt idx="27">
                  <c:v>-27.5</c:v>
                </c:pt>
                <c:pt idx="28">
                  <c:v>-27</c:v>
                </c:pt>
                <c:pt idx="29">
                  <c:v>-27</c:v>
                </c:pt>
                <c:pt idx="30">
                  <c:v>-31.425000000000001</c:v>
                </c:pt>
                <c:pt idx="31">
                  <c:v>-31.425000000000001</c:v>
                </c:pt>
                <c:pt idx="32">
                  <c:v>-30.95</c:v>
                </c:pt>
                <c:pt idx="33">
                  <c:v>-30.95</c:v>
                </c:pt>
                <c:pt idx="34">
                  <c:v>-30.475000000000001</c:v>
                </c:pt>
                <c:pt idx="35">
                  <c:v>-30.475000000000001</c:v>
                </c:pt>
                <c:pt idx="36">
                  <c:v>-30</c:v>
                </c:pt>
                <c:pt idx="37">
                  <c:v>-30</c:v>
                </c:pt>
                <c:pt idx="38">
                  <c:v>-32.340000000000003</c:v>
                </c:pt>
                <c:pt idx="39">
                  <c:v>-32.340000000000003</c:v>
                </c:pt>
                <c:pt idx="40">
                  <c:v>-31.88</c:v>
                </c:pt>
                <c:pt idx="41">
                  <c:v>-31.88</c:v>
                </c:pt>
                <c:pt idx="42">
                  <c:v>-31.42</c:v>
                </c:pt>
                <c:pt idx="43">
                  <c:v>-31.42</c:v>
                </c:pt>
                <c:pt idx="44">
                  <c:v>-30.96</c:v>
                </c:pt>
                <c:pt idx="45">
                  <c:v>-30.96</c:v>
                </c:pt>
                <c:pt idx="46">
                  <c:v>-30.5</c:v>
                </c:pt>
                <c:pt idx="47">
                  <c:v>-30.5</c:v>
                </c:pt>
                <c:pt idx="48">
                  <c:v>-34.56</c:v>
                </c:pt>
                <c:pt idx="49">
                  <c:v>-34.56</c:v>
                </c:pt>
                <c:pt idx="50">
                  <c:v>-34.119999999999997</c:v>
                </c:pt>
                <c:pt idx="51">
                  <c:v>-34.119999999999997</c:v>
                </c:pt>
                <c:pt idx="52">
                  <c:v>-33.68</c:v>
                </c:pt>
                <c:pt idx="53">
                  <c:v>-33.68</c:v>
                </c:pt>
                <c:pt idx="54">
                  <c:v>-33.24</c:v>
                </c:pt>
                <c:pt idx="55">
                  <c:v>-33.24</c:v>
                </c:pt>
                <c:pt idx="56">
                  <c:v>-32.799999999999997</c:v>
                </c:pt>
                <c:pt idx="57">
                  <c:v>-32.799999999999997</c:v>
                </c:pt>
                <c:pt idx="58">
                  <c:v>-35.5</c:v>
                </c:pt>
                <c:pt idx="59">
                  <c:v>-35.5</c:v>
                </c:pt>
                <c:pt idx="60">
                  <c:v>-35</c:v>
                </c:pt>
                <c:pt idx="61">
                  <c:v>-35</c:v>
                </c:pt>
                <c:pt idx="62">
                  <c:v>-38.5</c:v>
                </c:pt>
                <c:pt idx="63">
                  <c:v>-38</c:v>
                </c:pt>
                <c:pt idx="64">
                  <c:v>-37.5</c:v>
                </c:pt>
                <c:pt idx="65">
                  <c:v>-37</c:v>
                </c:pt>
                <c:pt idx="66">
                  <c:v>-37</c:v>
                </c:pt>
                <c:pt idx="67">
                  <c:v>-36.5</c:v>
                </c:pt>
                <c:pt idx="68">
                  <c:v>-36.5</c:v>
                </c:pt>
                <c:pt idx="69">
                  <c:v>-36</c:v>
                </c:pt>
                <c:pt idx="70">
                  <c:v>-36</c:v>
                </c:pt>
                <c:pt idx="71">
                  <c:v>-42</c:v>
                </c:pt>
                <c:pt idx="72">
                  <c:v>-41.5</c:v>
                </c:pt>
                <c:pt idx="73">
                  <c:v>-41</c:v>
                </c:pt>
                <c:pt idx="74">
                  <c:v>-40.5</c:v>
                </c:pt>
                <c:pt idx="75">
                  <c:v>-40</c:v>
                </c:pt>
                <c:pt idx="76">
                  <c:v>-39.5</c:v>
                </c:pt>
                <c:pt idx="77">
                  <c:v>-39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14-46C2-855E-3DBC2C24EF08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PM3_Pu_GHS_AYBR!$AP$3:$AP$80</c:f>
              <c:numCache>
                <c:formatCode>General</c:formatCode>
                <c:ptCount val="78"/>
                <c:pt idx="0">
                  <c:v>4.8552306049060947</c:v>
                </c:pt>
                <c:pt idx="1">
                  <c:v>4.7151132195046666</c:v>
                </c:pt>
                <c:pt idx="2">
                  <c:v>4.8213601946205902</c:v>
                </c:pt>
                <c:pt idx="3">
                  <c:v>4.7054414676864811</c:v>
                </c:pt>
                <c:pt idx="4">
                  <c:v>4.7930341677599548</c:v>
                </c:pt>
                <c:pt idx="5">
                  <c:v>4.6971701500626493</c:v>
                </c:pt>
                <c:pt idx="6">
                  <c:v>4.7693449419446754</c:v>
                </c:pt>
                <c:pt idx="7">
                  <c:v>4.6900964888975993</c:v>
                </c:pt>
                <c:pt idx="8">
                  <c:v>4.7495335005982318</c:v>
                </c:pt>
                <c:pt idx="9">
                  <c:v>4.6840470679282271</c:v>
                </c:pt>
                <c:pt idx="10">
                  <c:v>4.7329650736144151</c:v>
                </c:pt>
                <c:pt idx="11">
                  <c:v>4.6788735809303637</c:v>
                </c:pt>
                <c:pt idx="12">
                  <c:v>4.9776528415369468</c:v>
                </c:pt>
                <c:pt idx="13">
                  <c:v>4.7486328607514166</c:v>
                </c:pt>
                <c:pt idx="14">
                  <c:v>4.9337678205363291</c:v>
                </c:pt>
                <c:pt idx="15">
                  <c:v>4.7368337845467758</c:v>
                </c:pt>
                <c:pt idx="16">
                  <c:v>4.8957306262664027</c:v>
                </c:pt>
                <c:pt idx="17">
                  <c:v>4.726422515977946</c:v>
                </c:pt>
                <c:pt idx="18">
                  <c:v>5.078139276749182</c:v>
                </c:pt>
                <c:pt idx="19">
                  <c:v>4.2548485622344074</c:v>
                </c:pt>
                <c:pt idx="20">
                  <c:v>4.8929125982454709</c:v>
                </c:pt>
                <c:pt idx="21">
                  <c:v>4.2118829426219717</c:v>
                </c:pt>
                <c:pt idx="22">
                  <c:v>4.7384324582698998</c:v>
                </c:pt>
                <c:pt idx="23">
                  <c:v>4.1752270284418129</c:v>
                </c:pt>
                <c:pt idx="24">
                  <c:v>4.6095951123775567</c:v>
                </c:pt>
                <c:pt idx="25">
                  <c:v>4.1439542094646056</c:v>
                </c:pt>
                <c:pt idx="26">
                  <c:v>4.5021440076646275</c:v>
                </c:pt>
                <c:pt idx="27">
                  <c:v>4.1172739525768778</c:v>
                </c:pt>
                <c:pt idx="28">
                  <c:v>4.4125291539584932</c:v>
                </c:pt>
                <c:pt idx="29">
                  <c:v>4.0945118182098428</c:v>
                </c:pt>
                <c:pt idx="30">
                  <c:v>6.2067254186495191</c:v>
                </c:pt>
                <c:pt idx="31">
                  <c:v>4.5015318925647083</c:v>
                </c:pt>
                <c:pt idx="32">
                  <c:v>5.8512261409385546</c:v>
                </c:pt>
                <c:pt idx="33">
                  <c:v>4.4260076871469272</c:v>
                </c:pt>
                <c:pt idx="34">
                  <c:v>5.5520345506201787</c:v>
                </c:pt>
                <c:pt idx="35">
                  <c:v>4.3610608521361076</c:v>
                </c:pt>
                <c:pt idx="36">
                  <c:v>5.300232048253287</c:v>
                </c:pt>
                <c:pt idx="37">
                  <c:v>4.3052099980345719</c:v>
                </c:pt>
                <c:pt idx="38">
                  <c:v>6.4172707463867393</c:v>
                </c:pt>
                <c:pt idx="39">
                  <c:v>5.5790577564370878</c:v>
                </c:pt>
                <c:pt idx="40">
                  <c:v>6.2523862195518776</c:v>
                </c:pt>
                <c:pt idx="41">
                  <c:v>5.5384814501039994</c:v>
                </c:pt>
                <c:pt idx="42">
                  <c:v>6.1109560988625313</c:v>
                </c:pt>
                <c:pt idx="43">
                  <c:v>5.5030354189895645</c:v>
                </c:pt>
                <c:pt idx="44">
                  <c:v>5.9896440544750282</c:v>
                </c:pt>
                <c:pt idx="45">
                  <c:v>5.472071015491335</c:v>
                </c:pt>
                <c:pt idx="46">
                  <c:v>5.8855883410121157</c:v>
                </c:pt>
                <c:pt idx="47">
                  <c:v>5.4450216039251789</c:v>
                </c:pt>
                <c:pt idx="48">
                  <c:v>7.5690035192897165</c:v>
                </c:pt>
                <c:pt idx="49">
                  <c:v>4.4802504767658826</c:v>
                </c:pt>
                <c:pt idx="50">
                  <c:v>6.9937305227411564</c:v>
                </c:pt>
                <c:pt idx="51">
                  <c:v>4.3575437675651036</c:v>
                </c:pt>
                <c:pt idx="52">
                  <c:v>6.4998876077196268</c:v>
                </c:pt>
                <c:pt idx="53">
                  <c:v>4.2502747659187836</c:v>
                </c:pt>
                <c:pt idx="54">
                  <c:v>6.0759483194509851</c:v>
                </c:pt>
                <c:pt idx="55">
                  <c:v>4.1565012567998094</c:v>
                </c:pt>
                <c:pt idx="56">
                  <c:v>5.7120177766185769</c:v>
                </c:pt>
                <c:pt idx="57">
                  <c:v>4.0745253748811967</c:v>
                </c:pt>
                <c:pt idx="58">
                  <c:v>9.1357441774162247</c:v>
                </c:pt>
                <c:pt idx="59">
                  <c:v>4.8048000148587988</c:v>
                </c:pt>
                <c:pt idx="60">
                  <c:v>8.2391336568123421</c:v>
                </c:pt>
                <c:pt idx="61">
                  <c:v>4.6206166240385969</c:v>
                </c:pt>
                <c:pt idx="62">
                  <c:v>7.1868844080289325</c:v>
                </c:pt>
                <c:pt idx="63">
                  <c:v>6.9124763501744511</c:v>
                </c:pt>
                <c:pt idx="64">
                  <c:v>6.6756246856499306</c:v>
                </c:pt>
                <c:pt idx="65">
                  <c:v>10.79953071876492</c:v>
                </c:pt>
                <c:pt idx="66">
                  <c:v>6.471189322393271</c:v>
                </c:pt>
                <c:pt idx="67">
                  <c:v>9.9351969744758328</c:v>
                </c:pt>
                <c:pt idx="68">
                  <c:v>6.2947336583227509</c:v>
                </c:pt>
                <c:pt idx="69">
                  <c:v>9.2038505285812828</c:v>
                </c:pt>
                <c:pt idx="70">
                  <c:v>6.14242829937427</c:v>
                </c:pt>
                <c:pt idx="71">
                  <c:v>10.799530718764911</c:v>
                </c:pt>
                <c:pt idx="72">
                  <c:v>10.030683952117174</c:v>
                </c:pt>
                <c:pt idx="73">
                  <c:v>9.3670640939081089</c:v>
                </c:pt>
                <c:pt idx="74">
                  <c:v>8.7942694418221556</c:v>
                </c:pt>
                <c:pt idx="75">
                  <c:v>8.2998693580999579</c:v>
                </c:pt>
                <c:pt idx="76">
                  <c:v>7.8731345031316611</c:v>
                </c:pt>
                <c:pt idx="77">
                  <c:v>7.504803990171764</c:v>
                </c:pt>
              </c:numCache>
            </c:numRef>
          </c:xVal>
          <c:yVal>
            <c:numRef>
              <c:f>PM3_Pu_GHS_AYBR!$G$3:$G$80</c:f>
              <c:numCache>
                <c:formatCode>General</c:formatCode>
                <c:ptCount val="78"/>
                <c:pt idx="0">
                  <c:v>-25.3</c:v>
                </c:pt>
                <c:pt idx="1">
                  <c:v>-25.3</c:v>
                </c:pt>
                <c:pt idx="2">
                  <c:v>-24.8</c:v>
                </c:pt>
                <c:pt idx="3">
                  <c:v>-24.8</c:v>
                </c:pt>
                <c:pt idx="4">
                  <c:v>-24.3</c:v>
                </c:pt>
                <c:pt idx="5">
                  <c:v>-24.3</c:v>
                </c:pt>
                <c:pt idx="6">
                  <c:v>-23.8</c:v>
                </c:pt>
                <c:pt idx="7">
                  <c:v>-23.8</c:v>
                </c:pt>
                <c:pt idx="8">
                  <c:v>-23.3</c:v>
                </c:pt>
                <c:pt idx="9">
                  <c:v>-23.3</c:v>
                </c:pt>
                <c:pt idx="10">
                  <c:v>-22.8</c:v>
                </c:pt>
                <c:pt idx="11">
                  <c:v>-22.8</c:v>
                </c:pt>
                <c:pt idx="12">
                  <c:v>-26.6</c:v>
                </c:pt>
                <c:pt idx="13">
                  <c:v>-26.6</c:v>
                </c:pt>
                <c:pt idx="14">
                  <c:v>-26.2</c:v>
                </c:pt>
                <c:pt idx="15">
                  <c:v>-26.2</c:v>
                </c:pt>
                <c:pt idx="16">
                  <c:v>-25.8</c:v>
                </c:pt>
                <c:pt idx="17">
                  <c:v>-25.8</c:v>
                </c:pt>
                <c:pt idx="18">
                  <c:v>-29.5</c:v>
                </c:pt>
                <c:pt idx="19">
                  <c:v>-29.5</c:v>
                </c:pt>
                <c:pt idx="20">
                  <c:v>-29</c:v>
                </c:pt>
                <c:pt idx="21">
                  <c:v>-29</c:v>
                </c:pt>
                <c:pt idx="22">
                  <c:v>-28.5</c:v>
                </c:pt>
                <c:pt idx="23">
                  <c:v>-28.5</c:v>
                </c:pt>
                <c:pt idx="24">
                  <c:v>-28</c:v>
                </c:pt>
                <c:pt idx="25">
                  <c:v>-28</c:v>
                </c:pt>
                <c:pt idx="26">
                  <c:v>-27.5</c:v>
                </c:pt>
                <c:pt idx="27">
                  <c:v>-27.5</c:v>
                </c:pt>
                <c:pt idx="28">
                  <c:v>-27</c:v>
                </c:pt>
                <c:pt idx="29">
                  <c:v>-27</c:v>
                </c:pt>
                <c:pt idx="30">
                  <c:v>-31.425000000000001</c:v>
                </c:pt>
                <c:pt idx="31">
                  <c:v>-31.425000000000001</c:v>
                </c:pt>
                <c:pt idx="32">
                  <c:v>-30.95</c:v>
                </c:pt>
                <c:pt idx="33">
                  <c:v>-30.95</c:v>
                </c:pt>
                <c:pt idx="34">
                  <c:v>-30.475000000000001</c:v>
                </c:pt>
                <c:pt idx="35">
                  <c:v>-30.475000000000001</c:v>
                </c:pt>
                <c:pt idx="36">
                  <c:v>-30</c:v>
                </c:pt>
                <c:pt idx="37">
                  <c:v>-30</c:v>
                </c:pt>
                <c:pt idx="38">
                  <c:v>-32.340000000000003</c:v>
                </c:pt>
                <c:pt idx="39">
                  <c:v>-32.340000000000003</c:v>
                </c:pt>
                <c:pt idx="40">
                  <c:v>-31.88</c:v>
                </c:pt>
                <c:pt idx="41">
                  <c:v>-31.88</c:v>
                </c:pt>
                <c:pt idx="42">
                  <c:v>-31.42</c:v>
                </c:pt>
                <c:pt idx="43">
                  <c:v>-31.42</c:v>
                </c:pt>
                <c:pt idx="44">
                  <c:v>-30.96</c:v>
                </c:pt>
                <c:pt idx="45">
                  <c:v>-30.96</c:v>
                </c:pt>
                <c:pt idx="46">
                  <c:v>-30.5</c:v>
                </c:pt>
                <c:pt idx="47">
                  <c:v>-30.5</c:v>
                </c:pt>
                <c:pt idx="48">
                  <c:v>-34.56</c:v>
                </c:pt>
                <c:pt idx="49">
                  <c:v>-34.56</c:v>
                </c:pt>
                <c:pt idx="50">
                  <c:v>-34.119999999999997</c:v>
                </c:pt>
                <c:pt idx="51">
                  <c:v>-34.119999999999997</c:v>
                </c:pt>
                <c:pt idx="52">
                  <c:v>-33.68</c:v>
                </c:pt>
                <c:pt idx="53">
                  <c:v>-33.68</c:v>
                </c:pt>
                <c:pt idx="54">
                  <c:v>-33.24</c:v>
                </c:pt>
                <c:pt idx="55">
                  <c:v>-33.24</c:v>
                </c:pt>
                <c:pt idx="56">
                  <c:v>-32.799999999999997</c:v>
                </c:pt>
                <c:pt idx="57">
                  <c:v>-32.799999999999997</c:v>
                </c:pt>
                <c:pt idx="58">
                  <c:v>-35.5</c:v>
                </c:pt>
                <c:pt idx="59">
                  <c:v>-35.5</c:v>
                </c:pt>
                <c:pt idx="60">
                  <c:v>-35</c:v>
                </c:pt>
                <c:pt idx="61">
                  <c:v>-35</c:v>
                </c:pt>
                <c:pt idx="62">
                  <c:v>-38.5</c:v>
                </c:pt>
                <c:pt idx="63">
                  <c:v>-38</c:v>
                </c:pt>
                <c:pt idx="64">
                  <c:v>-37.5</c:v>
                </c:pt>
                <c:pt idx="65">
                  <c:v>-37</c:v>
                </c:pt>
                <c:pt idx="66">
                  <c:v>-37</c:v>
                </c:pt>
                <c:pt idx="67">
                  <c:v>-36.5</c:v>
                </c:pt>
                <c:pt idx="68">
                  <c:v>-36.5</c:v>
                </c:pt>
                <c:pt idx="69">
                  <c:v>-36</c:v>
                </c:pt>
                <c:pt idx="70">
                  <c:v>-36</c:v>
                </c:pt>
                <c:pt idx="71">
                  <c:v>-42</c:v>
                </c:pt>
                <c:pt idx="72">
                  <c:v>-41.5</c:v>
                </c:pt>
                <c:pt idx="73">
                  <c:v>-41</c:v>
                </c:pt>
                <c:pt idx="74">
                  <c:v>-40.5</c:v>
                </c:pt>
                <c:pt idx="75">
                  <c:v>-40</c:v>
                </c:pt>
                <c:pt idx="76">
                  <c:v>-39.5</c:v>
                </c:pt>
                <c:pt idx="77">
                  <c:v>-39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14-46C2-855E-3DBC2C24EF08}"/>
            </c:ext>
          </c:extLst>
        </c:ser>
        <c:ser>
          <c:idx val="2"/>
          <c:order val="2"/>
          <c:tx>
            <c:v>COPCAT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PM3_Pu_GHS_AYBR!$K$3:$K$80</c:f>
              <c:numCache>
                <c:formatCode>General</c:formatCode>
                <c:ptCount val="78"/>
                <c:pt idx="0">
                  <c:v>6.8792999999999997</c:v>
                </c:pt>
                <c:pt idx="1">
                  <c:v>6.1444000000000001</c:v>
                </c:pt>
                <c:pt idx="2">
                  <c:v>6.7632000000000003</c:v>
                </c:pt>
                <c:pt idx="3">
                  <c:v>6.0427999999999997</c:v>
                </c:pt>
                <c:pt idx="4">
                  <c:v>6.6470000000000002</c:v>
                </c:pt>
                <c:pt idx="5">
                  <c:v>5.9410999999999996</c:v>
                </c:pt>
                <c:pt idx="6">
                  <c:v>6.5308000000000002</c:v>
                </c:pt>
                <c:pt idx="7">
                  <c:v>5.8395000000000001</c:v>
                </c:pt>
                <c:pt idx="8">
                  <c:v>6.4146000000000001</c:v>
                </c:pt>
                <c:pt idx="9">
                  <c:v>5.7378</c:v>
                </c:pt>
                <c:pt idx="10">
                  <c:v>6.2984</c:v>
                </c:pt>
                <c:pt idx="11">
                  <c:v>5.6360999999999999</c:v>
                </c:pt>
                <c:pt idx="12">
                  <c:v>7.1814</c:v>
                </c:pt>
                <c:pt idx="13">
                  <c:v>6.4088000000000003</c:v>
                </c:pt>
                <c:pt idx="14">
                  <c:v>7.0884999999999998</c:v>
                </c:pt>
                <c:pt idx="15">
                  <c:v>6.3273999999999999</c:v>
                </c:pt>
                <c:pt idx="16">
                  <c:v>6.9954999999999998</c:v>
                </c:pt>
                <c:pt idx="17">
                  <c:v>6.2461000000000002</c:v>
                </c:pt>
                <c:pt idx="18">
                  <c:v>2.4455</c:v>
                </c:pt>
                <c:pt idx="19">
                  <c:v>2.2648000000000001</c:v>
                </c:pt>
                <c:pt idx="20">
                  <c:v>2.4209999999999998</c:v>
                </c:pt>
                <c:pt idx="21">
                  <c:v>2.2433999999999998</c:v>
                </c:pt>
                <c:pt idx="22">
                  <c:v>2.3965000000000001</c:v>
                </c:pt>
                <c:pt idx="23">
                  <c:v>2.2219000000000002</c:v>
                </c:pt>
                <c:pt idx="24">
                  <c:v>2.3719999999999999</c:v>
                </c:pt>
                <c:pt idx="25">
                  <c:v>2.2004999999999999</c:v>
                </c:pt>
                <c:pt idx="26">
                  <c:v>2.3475000000000001</c:v>
                </c:pt>
                <c:pt idx="27">
                  <c:v>2.1791</c:v>
                </c:pt>
                <c:pt idx="28">
                  <c:v>2.323</c:v>
                </c:pt>
                <c:pt idx="29">
                  <c:v>2.1576</c:v>
                </c:pt>
                <c:pt idx="30">
                  <c:v>2.5398000000000001</c:v>
                </c:pt>
                <c:pt idx="31">
                  <c:v>2.3473000000000002</c:v>
                </c:pt>
                <c:pt idx="32">
                  <c:v>2.5165999999999999</c:v>
                </c:pt>
                <c:pt idx="33">
                  <c:v>2.327</c:v>
                </c:pt>
                <c:pt idx="34">
                  <c:v>2.4933000000000001</c:v>
                </c:pt>
                <c:pt idx="35">
                  <c:v>2.3066</c:v>
                </c:pt>
                <c:pt idx="36">
                  <c:v>2.4700000000000002</c:v>
                </c:pt>
                <c:pt idx="37">
                  <c:v>2.2862</c:v>
                </c:pt>
                <c:pt idx="38">
                  <c:v>3.8138999999999998</c:v>
                </c:pt>
                <c:pt idx="39">
                  <c:v>3.4788999999999999</c:v>
                </c:pt>
                <c:pt idx="40">
                  <c:v>3.7738999999999998</c:v>
                </c:pt>
                <c:pt idx="41">
                  <c:v>3.4437000000000002</c:v>
                </c:pt>
                <c:pt idx="42">
                  <c:v>3.7339000000000002</c:v>
                </c:pt>
                <c:pt idx="43">
                  <c:v>3.4083999999999999</c:v>
                </c:pt>
                <c:pt idx="44">
                  <c:v>3.6939000000000002</c:v>
                </c:pt>
                <c:pt idx="45">
                  <c:v>3.3732000000000002</c:v>
                </c:pt>
                <c:pt idx="46">
                  <c:v>3.6537999999999999</c:v>
                </c:pt>
                <c:pt idx="47">
                  <c:v>3.3378999999999999</c:v>
                </c:pt>
                <c:pt idx="48">
                  <c:v>7.9791999999999996</c:v>
                </c:pt>
                <c:pt idx="49">
                  <c:v>7.1482999999999999</c:v>
                </c:pt>
                <c:pt idx="50">
                  <c:v>7.8902999999999999</c:v>
                </c:pt>
                <c:pt idx="51">
                  <c:v>7.07</c:v>
                </c:pt>
                <c:pt idx="52">
                  <c:v>7.8014000000000001</c:v>
                </c:pt>
                <c:pt idx="53">
                  <c:v>6.9917999999999996</c:v>
                </c:pt>
                <c:pt idx="54">
                  <c:v>7.7126000000000001</c:v>
                </c:pt>
                <c:pt idx="55">
                  <c:v>6.9135</c:v>
                </c:pt>
                <c:pt idx="56">
                  <c:v>7.6237000000000004</c:v>
                </c:pt>
                <c:pt idx="57">
                  <c:v>6.8352000000000004</c:v>
                </c:pt>
                <c:pt idx="58">
                  <c:v>8.1690000000000005</c:v>
                </c:pt>
                <c:pt idx="59">
                  <c:v>7.3155000000000001</c:v>
                </c:pt>
                <c:pt idx="60">
                  <c:v>8.0679999999999996</c:v>
                </c:pt>
                <c:pt idx="61">
                  <c:v>7.2266000000000004</c:v>
                </c:pt>
                <c:pt idx="62">
                  <c:v>9.0905000000000005</c:v>
                </c:pt>
                <c:pt idx="63">
                  <c:v>8.9854000000000003</c:v>
                </c:pt>
                <c:pt idx="64">
                  <c:v>8.8803999999999998</c:v>
                </c:pt>
                <c:pt idx="65">
                  <c:v>9.8260000000000005</c:v>
                </c:pt>
                <c:pt idx="66">
                  <c:v>8.7752999999999997</c:v>
                </c:pt>
                <c:pt idx="67">
                  <c:v>9.7066999999999997</c:v>
                </c:pt>
                <c:pt idx="68">
                  <c:v>8.6701999999999995</c:v>
                </c:pt>
                <c:pt idx="69">
                  <c:v>9.5875000000000004</c:v>
                </c:pt>
                <c:pt idx="70">
                  <c:v>8.5650999999999993</c:v>
                </c:pt>
                <c:pt idx="71">
                  <c:v>9.8260000000000005</c:v>
                </c:pt>
                <c:pt idx="72">
                  <c:v>9.7209000000000003</c:v>
                </c:pt>
                <c:pt idx="73">
                  <c:v>9.6158999999999999</c:v>
                </c:pt>
                <c:pt idx="74">
                  <c:v>9.5107999999999997</c:v>
                </c:pt>
                <c:pt idx="75">
                  <c:v>9.4056999999999995</c:v>
                </c:pt>
                <c:pt idx="76">
                  <c:v>9.3005999999999993</c:v>
                </c:pt>
                <c:pt idx="77">
                  <c:v>9.1956000000000007</c:v>
                </c:pt>
              </c:numCache>
            </c:numRef>
          </c:xVal>
          <c:yVal>
            <c:numRef>
              <c:f>PM3_Pu_GHS_AYBR!$G$3:$G$80</c:f>
              <c:numCache>
                <c:formatCode>General</c:formatCode>
                <c:ptCount val="78"/>
                <c:pt idx="0">
                  <c:v>-25.3</c:v>
                </c:pt>
                <c:pt idx="1">
                  <c:v>-25.3</c:v>
                </c:pt>
                <c:pt idx="2">
                  <c:v>-24.8</c:v>
                </c:pt>
                <c:pt idx="3">
                  <c:v>-24.8</c:v>
                </c:pt>
                <c:pt idx="4">
                  <c:v>-24.3</c:v>
                </c:pt>
                <c:pt idx="5">
                  <c:v>-24.3</c:v>
                </c:pt>
                <c:pt idx="6">
                  <c:v>-23.8</c:v>
                </c:pt>
                <c:pt idx="7">
                  <c:v>-23.8</c:v>
                </c:pt>
                <c:pt idx="8">
                  <c:v>-23.3</c:v>
                </c:pt>
                <c:pt idx="9">
                  <c:v>-23.3</c:v>
                </c:pt>
                <c:pt idx="10">
                  <c:v>-22.8</c:v>
                </c:pt>
                <c:pt idx="11">
                  <c:v>-22.8</c:v>
                </c:pt>
                <c:pt idx="12">
                  <c:v>-26.6</c:v>
                </c:pt>
                <c:pt idx="13">
                  <c:v>-26.6</c:v>
                </c:pt>
                <c:pt idx="14">
                  <c:v>-26.2</c:v>
                </c:pt>
                <c:pt idx="15">
                  <c:v>-26.2</c:v>
                </c:pt>
                <c:pt idx="16">
                  <c:v>-25.8</c:v>
                </c:pt>
                <c:pt idx="17">
                  <c:v>-25.8</c:v>
                </c:pt>
                <c:pt idx="18">
                  <c:v>-29.5</c:v>
                </c:pt>
                <c:pt idx="19">
                  <c:v>-29.5</c:v>
                </c:pt>
                <c:pt idx="20">
                  <c:v>-29</c:v>
                </c:pt>
                <c:pt idx="21">
                  <c:v>-29</c:v>
                </c:pt>
                <c:pt idx="22">
                  <c:v>-28.5</c:v>
                </c:pt>
                <c:pt idx="23">
                  <c:v>-28.5</c:v>
                </c:pt>
                <c:pt idx="24">
                  <c:v>-28</c:v>
                </c:pt>
                <c:pt idx="25">
                  <c:v>-28</c:v>
                </c:pt>
                <c:pt idx="26">
                  <c:v>-27.5</c:v>
                </c:pt>
                <c:pt idx="27">
                  <c:v>-27.5</c:v>
                </c:pt>
                <c:pt idx="28">
                  <c:v>-27</c:v>
                </c:pt>
                <c:pt idx="29">
                  <c:v>-27</c:v>
                </c:pt>
                <c:pt idx="30">
                  <c:v>-31.425000000000001</c:v>
                </c:pt>
                <c:pt idx="31">
                  <c:v>-31.425000000000001</c:v>
                </c:pt>
                <c:pt idx="32">
                  <c:v>-30.95</c:v>
                </c:pt>
                <c:pt idx="33">
                  <c:v>-30.95</c:v>
                </c:pt>
                <c:pt idx="34">
                  <c:v>-30.475000000000001</c:v>
                </c:pt>
                <c:pt idx="35">
                  <c:v>-30.475000000000001</c:v>
                </c:pt>
                <c:pt idx="36">
                  <c:v>-30</c:v>
                </c:pt>
                <c:pt idx="37">
                  <c:v>-30</c:v>
                </c:pt>
                <c:pt idx="38">
                  <c:v>-32.340000000000003</c:v>
                </c:pt>
                <c:pt idx="39">
                  <c:v>-32.340000000000003</c:v>
                </c:pt>
                <c:pt idx="40">
                  <c:v>-31.88</c:v>
                </c:pt>
                <c:pt idx="41">
                  <c:v>-31.88</c:v>
                </c:pt>
                <c:pt idx="42">
                  <c:v>-31.42</c:v>
                </c:pt>
                <c:pt idx="43">
                  <c:v>-31.42</c:v>
                </c:pt>
                <c:pt idx="44">
                  <c:v>-30.96</c:v>
                </c:pt>
                <c:pt idx="45">
                  <c:v>-30.96</c:v>
                </c:pt>
                <c:pt idx="46">
                  <c:v>-30.5</c:v>
                </c:pt>
                <c:pt idx="47">
                  <c:v>-30.5</c:v>
                </c:pt>
                <c:pt idx="48">
                  <c:v>-34.56</c:v>
                </c:pt>
                <c:pt idx="49">
                  <c:v>-34.56</c:v>
                </c:pt>
                <c:pt idx="50">
                  <c:v>-34.119999999999997</c:v>
                </c:pt>
                <c:pt idx="51">
                  <c:v>-34.119999999999997</c:v>
                </c:pt>
                <c:pt idx="52">
                  <c:v>-33.68</c:v>
                </c:pt>
                <c:pt idx="53">
                  <c:v>-33.68</c:v>
                </c:pt>
                <c:pt idx="54">
                  <c:v>-33.24</c:v>
                </c:pt>
                <c:pt idx="55">
                  <c:v>-33.24</c:v>
                </c:pt>
                <c:pt idx="56">
                  <c:v>-32.799999999999997</c:v>
                </c:pt>
                <c:pt idx="57">
                  <c:v>-32.799999999999997</c:v>
                </c:pt>
                <c:pt idx="58">
                  <c:v>-35.5</c:v>
                </c:pt>
                <c:pt idx="59">
                  <c:v>-35.5</c:v>
                </c:pt>
                <c:pt idx="60">
                  <c:v>-35</c:v>
                </c:pt>
                <c:pt idx="61">
                  <c:v>-35</c:v>
                </c:pt>
                <c:pt idx="62">
                  <c:v>-38.5</c:v>
                </c:pt>
                <c:pt idx="63">
                  <c:v>-38</c:v>
                </c:pt>
                <c:pt idx="64">
                  <c:v>-37.5</c:v>
                </c:pt>
                <c:pt idx="65">
                  <c:v>-37</c:v>
                </c:pt>
                <c:pt idx="66">
                  <c:v>-37</c:v>
                </c:pt>
                <c:pt idx="67">
                  <c:v>-36.5</c:v>
                </c:pt>
                <c:pt idx="68">
                  <c:v>-36.5</c:v>
                </c:pt>
                <c:pt idx="69">
                  <c:v>-36</c:v>
                </c:pt>
                <c:pt idx="70">
                  <c:v>-36</c:v>
                </c:pt>
                <c:pt idx="71">
                  <c:v>-42</c:v>
                </c:pt>
                <c:pt idx="72">
                  <c:v>-41.5</c:v>
                </c:pt>
                <c:pt idx="73">
                  <c:v>-41</c:v>
                </c:pt>
                <c:pt idx="74">
                  <c:v>-40.5</c:v>
                </c:pt>
                <c:pt idx="75">
                  <c:v>-40</c:v>
                </c:pt>
                <c:pt idx="76">
                  <c:v>-39.5</c:v>
                </c:pt>
                <c:pt idx="77">
                  <c:v>-39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14-46C2-855E-3DBC2C24E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08992"/>
        <c:axId val="397499888"/>
      </c:scatterChart>
      <c:valAx>
        <c:axId val="59850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1000" b="0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PU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99888"/>
        <c:crosses val="autoZero"/>
        <c:crossBetween val="midCat"/>
      </c:valAx>
      <c:valAx>
        <c:axId val="39749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Depth [m]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0899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7720679651885619"/>
          <c:y val="0.93794796188024865"/>
          <c:w val="0.35894673084892731"/>
          <c:h val="4.2095698505278029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142875</xdr:colOff>
      <xdr:row>80</xdr:row>
      <xdr:rowOff>47625</xdr:rowOff>
    </xdr:from>
    <xdr:to>
      <xdr:col>42</xdr:col>
      <xdr:colOff>581025</xdr:colOff>
      <xdr:row>106</xdr:row>
      <xdr:rowOff>185739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6FADEA-39CD-4C50-8447-E06FEE041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400050</xdr:colOff>
      <xdr:row>80</xdr:row>
      <xdr:rowOff>85725</xdr:rowOff>
    </xdr:from>
    <xdr:to>
      <xdr:col>43</xdr:col>
      <xdr:colOff>38100</xdr:colOff>
      <xdr:row>107</xdr:row>
      <xdr:rowOff>33339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BF0C9F-727A-4227-833A-1FA749D41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opLeftCell="S1" zoomScale="55" zoomScaleNormal="55" workbookViewId="0">
      <selection activeCell="BI7" sqref="BI7"/>
    </sheetView>
  </sheetViews>
  <sheetFormatPr defaultRowHeight="15" x14ac:dyDescent="0.25"/>
  <cols>
    <col min="1" max="36" width="9.140625" style="6" customWidth="1"/>
    <col min="38" max="42" width="11" style="1" customWidth="1"/>
    <col min="44" max="52" width="14.5703125" style="3" customWidth="1"/>
    <col min="54" max="55" width="15.28515625" style="4" customWidth="1"/>
    <col min="57" max="58" width="13.28515625" style="5" customWidth="1"/>
    <col min="60" max="60" width="11.28515625" style="7" customWidth="1"/>
  </cols>
  <sheetData>
    <row r="1" spans="1:60" x14ac:dyDescent="0.25">
      <c r="A1" s="2" t="s">
        <v>0</v>
      </c>
      <c r="AL1" s="2" t="s">
        <v>1</v>
      </c>
      <c r="AM1" s="2"/>
      <c r="AR1" s="2" t="s">
        <v>2</v>
      </c>
      <c r="BB1" s="2" t="s">
        <v>3</v>
      </c>
      <c r="BE1" s="2" t="s">
        <v>4</v>
      </c>
      <c r="BH1" s="2" t="s">
        <v>5</v>
      </c>
    </row>
    <row r="2" spans="1:60" x14ac:dyDescent="0.2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36</v>
      </c>
      <c r="AF2" s="6" t="s">
        <v>37</v>
      </c>
      <c r="AG2" s="6" t="s">
        <v>38</v>
      </c>
      <c r="AH2" s="6" t="s">
        <v>39</v>
      </c>
      <c r="AI2" s="6" t="s">
        <v>40</v>
      </c>
      <c r="AJ2" s="6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R2" s="3" t="s">
        <v>47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52</v>
      </c>
      <c r="AX2" s="3" t="s">
        <v>53</v>
      </c>
      <c r="AY2" s="3" t="s">
        <v>54</v>
      </c>
      <c r="AZ2" s="3" t="s">
        <v>55</v>
      </c>
      <c r="BB2" s="4" t="s">
        <v>56</v>
      </c>
      <c r="BC2" s="4" t="s">
        <v>57</v>
      </c>
      <c r="BE2" s="5" t="s">
        <v>58</v>
      </c>
      <c r="BF2" s="5" t="s">
        <v>59</v>
      </c>
      <c r="BH2" s="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0626-1212-4654-800E-78764B4B24F2}">
  <dimension ref="A1:BS102"/>
  <sheetViews>
    <sheetView workbookViewId="0">
      <selection activeCell="A3" sqref="A3:A102"/>
    </sheetView>
  </sheetViews>
  <sheetFormatPr defaultRowHeight="15" x14ac:dyDescent="0.25"/>
  <cols>
    <col min="1" max="1" width="29.7109375" customWidth="1"/>
  </cols>
  <sheetData>
    <row r="1" spans="1:71" ht="15.75" customHeight="1" thickBot="1" x14ac:dyDescent="0.3">
      <c r="A1" s="8" t="s">
        <v>73</v>
      </c>
      <c r="B1" s="9" t="s">
        <v>8</v>
      </c>
      <c r="C1" s="9" t="s">
        <v>74</v>
      </c>
      <c r="D1" s="9" t="s">
        <v>75</v>
      </c>
      <c r="E1" s="10" t="s">
        <v>76</v>
      </c>
      <c r="F1" s="10" t="s">
        <v>77</v>
      </c>
      <c r="G1" s="10" t="s">
        <v>78</v>
      </c>
      <c r="H1" s="10" t="s">
        <v>79</v>
      </c>
      <c r="I1" s="10" t="s">
        <v>80</v>
      </c>
      <c r="J1" s="10" t="s">
        <v>81</v>
      </c>
      <c r="K1" s="10" t="s">
        <v>82</v>
      </c>
      <c r="L1" s="10" t="s">
        <v>83</v>
      </c>
      <c r="M1" s="10" t="s">
        <v>84</v>
      </c>
      <c r="N1" s="10" t="s">
        <v>85</v>
      </c>
      <c r="O1" s="10" t="s">
        <v>86</v>
      </c>
      <c r="P1" s="10" t="s">
        <v>87</v>
      </c>
      <c r="Q1" s="10" t="s">
        <v>88</v>
      </c>
      <c r="R1" s="10" t="s">
        <v>89</v>
      </c>
      <c r="S1" s="10" t="s">
        <v>90</v>
      </c>
      <c r="T1" s="10" t="s">
        <v>91</v>
      </c>
      <c r="U1" s="10" t="s">
        <v>92</v>
      </c>
      <c r="V1" s="10" t="s">
        <v>93</v>
      </c>
      <c r="W1" s="10" t="s">
        <v>94</v>
      </c>
      <c r="X1" s="10" t="s">
        <v>95</v>
      </c>
      <c r="Y1" s="10" t="s">
        <v>96</v>
      </c>
      <c r="Z1" s="10" t="s">
        <v>97</v>
      </c>
      <c r="AA1" s="10" t="s">
        <v>98</v>
      </c>
      <c r="AB1" s="10" t="s">
        <v>99</v>
      </c>
      <c r="AC1" s="10" t="s">
        <v>100</v>
      </c>
      <c r="AD1" s="10" t="s">
        <v>101</v>
      </c>
      <c r="AE1" s="10" t="s">
        <v>102</v>
      </c>
      <c r="AF1" s="10" t="s">
        <v>103</v>
      </c>
      <c r="AG1" s="10" t="s">
        <v>104</v>
      </c>
      <c r="AH1" s="10" t="s">
        <v>105</v>
      </c>
      <c r="AI1" s="10" t="s">
        <v>106</v>
      </c>
      <c r="AJ1" s="10" t="s">
        <v>107</v>
      </c>
      <c r="AK1" s="10" t="s">
        <v>108</v>
      </c>
      <c r="AL1" s="10" t="s">
        <v>109</v>
      </c>
      <c r="AM1" s="10" t="s">
        <v>110</v>
      </c>
      <c r="AN1" s="10" t="s">
        <v>111</v>
      </c>
      <c r="AO1" s="10" t="s">
        <v>112</v>
      </c>
      <c r="AP1" s="10" t="s">
        <v>113</v>
      </c>
      <c r="AQ1" s="10" t="s">
        <v>114</v>
      </c>
      <c r="AR1" s="10" t="s">
        <v>115</v>
      </c>
      <c r="AS1" s="10" t="s">
        <v>116</v>
      </c>
      <c r="AT1" s="10" t="s">
        <v>117</v>
      </c>
      <c r="AU1" s="10" t="s">
        <v>118</v>
      </c>
      <c r="AV1" s="10" t="s">
        <v>119</v>
      </c>
      <c r="AW1" s="10" t="s">
        <v>120</v>
      </c>
      <c r="AX1" s="10" t="s">
        <v>121</v>
      </c>
      <c r="AY1" s="10" t="s">
        <v>122</v>
      </c>
      <c r="AZ1" s="10" t="s">
        <v>123</v>
      </c>
      <c r="BA1" s="10" t="s">
        <v>124</v>
      </c>
      <c r="BB1" s="10" t="s">
        <v>125</v>
      </c>
      <c r="BC1" s="10" t="s">
        <v>126</v>
      </c>
      <c r="BD1" s="10" t="s">
        <v>127</v>
      </c>
      <c r="BE1" s="10" t="s">
        <v>128</v>
      </c>
      <c r="BF1" s="10" t="s">
        <v>129</v>
      </c>
      <c r="BG1" s="10" t="s">
        <v>130</v>
      </c>
      <c r="BH1" s="10" t="s">
        <v>131</v>
      </c>
      <c r="BI1" s="9" t="s">
        <v>132</v>
      </c>
      <c r="BJ1" s="10" t="s">
        <v>133</v>
      </c>
      <c r="BK1" s="10" t="s">
        <v>134</v>
      </c>
      <c r="BL1" s="10" t="s">
        <v>135</v>
      </c>
      <c r="BM1" s="10" t="s">
        <v>136</v>
      </c>
      <c r="BN1" s="10" t="s">
        <v>137</v>
      </c>
      <c r="BO1" s="10" t="s">
        <v>138</v>
      </c>
      <c r="BP1" s="11" t="s">
        <v>139</v>
      </c>
    </row>
    <row r="2" spans="1:71" x14ac:dyDescent="0.25">
      <c r="A2" s="12" t="s">
        <v>140</v>
      </c>
      <c r="B2" s="12" t="s">
        <v>141</v>
      </c>
      <c r="C2" s="12"/>
      <c r="D2" s="13" t="s">
        <v>142</v>
      </c>
      <c r="E2" s="14">
        <v>0</v>
      </c>
      <c r="F2" s="12">
        <v>200</v>
      </c>
      <c r="G2" s="12">
        <v>0</v>
      </c>
      <c r="H2" s="12">
        <v>0</v>
      </c>
      <c r="I2" s="12">
        <v>2</v>
      </c>
      <c r="J2" s="12">
        <v>10.210000000000001</v>
      </c>
      <c r="K2" s="12">
        <v>-7.22</v>
      </c>
      <c r="L2" s="12">
        <v>-0.33</v>
      </c>
      <c r="M2" s="12">
        <v>1</v>
      </c>
      <c r="N2" s="12">
        <v>-1.1000000000000001</v>
      </c>
      <c r="O2" s="12">
        <v>8.1199999999999992</v>
      </c>
      <c r="P2" s="12">
        <v>0</v>
      </c>
      <c r="Q2" s="12">
        <v>1</v>
      </c>
      <c r="R2" s="12">
        <v>-0.05</v>
      </c>
      <c r="S2" s="15">
        <v>0.92</v>
      </c>
      <c r="T2" s="12">
        <v>0</v>
      </c>
      <c r="U2" s="14">
        <v>0</v>
      </c>
      <c r="V2" s="12">
        <v>10</v>
      </c>
      <c r="W2" s="12">
        <v>0</v>
      </c>
      <c r="X2" s="12">
        <v>0</v>
      </c>
      <c r="Y2" s="12">
        <v>1</v>
      </c>
      <c r="Z2" s="12">
        <v>-0.04</v>
      </c>
      <c r="AA2" s="12">
        <v>0.38</v>
      </c>
      <c r="AB2" s="12">
        <v>0</v>
      </c>
      <c r="AC2" s="12">
        <v>1</v>
      </c>
      <c r="AD2" s="12">
        <v>-0.11</v>
      </c>
      <c r="AE2" s="12">
        <v>0.97</v>
      </c>
      <c r="AF2" s="12">
        <v>0</v>
      </c>
      <c r="AG2" s="12">
        <v>0</v>
      </c>
      <c r="AH2" s="12">
        <v>1E-4</v>
      </c>
      <c r="AI2" s="15" t="s">
        <v>143</v>
      </c>
      <c r="AJ2" s="12" t="s">
        <v>143</v>
      </c>
      <c r="AK2" s="14">
        <v>0</v>
      </c>
      <c r="AL2" s="12">
        <v>300</v>
      </c>
      <c r="AM2" s="16" t="s">
        <v>143</v>
      </c>
      <c r="AN2" s="16" t="s">
        <v>143</v>
      </c>
      <c r="AO2" s="12">
        <v>1</v>
      </c>
      <c r="AP2" s="12">
        <v>7.0000000000000007E-2</v>
      </c>
      <c r="AQ2" s="12">
        <v>0.6</v>
      </c>
      <c r="AR2" s="12" t="s">
        <v>143</v>
      </c>
      <c r="AS2" s="12">
        <v>1</v>
      </c>
      <c r="AT2" s="12">
        <v>-0.32</v>
      </c>
      <c r="AU2" s="12">
        <v>2.56</v>
      </c>
      <c r="AV2" s="13" t="s">
        <v>143</v>
      </c>
      <c r="AW2" s="12">
        <v>1</v>
      </c>
      <c r="AX2" s="12">
        <v>-0.03</v>
      </c>
      <c r="AY2" s="15">
        <v>0.74</v>
      </c>
      <c r="AZ2" s="13" t="s">
        <v>143</v>
      </c>
      <c r="BA2" s="14">
        <v>0</v>
      </c>
      <c r="BB2" s="12">
        <v>200</v>
      </c>
      <c r="BC2" s="12" t="s">
        <v>143</v>
      </c>
      <c r="BD2" s="12" t="s">
        <v>143</v>
      </c>
      <c r="BE2" s="12">
        <v>1</v>
      </c>
      <c r="BF2" s="12">
        <v>-0.08</v>
      </c>
      <c r="BG2" s="12">
        <v>0.65</v>
      </c>
      <c r="BH2" s="12" t="s">
        <v>143</v>
      </c>
      <c r="BI2" s="12">
        <v>1</v>
      </c>
      <c r="BJ2" s="12">
        <v>-3.0000000000000001E-3</v>
      </c>
      <c r="BK2" s="12">
        <v>0.2</v>
      </c>
      <c r="BL2" s="12" t="s">
        <v>143</v>
      </c>
      <c r="BM2" s="12">
        <v>1</v>
      </c>
      <c r="BN2" s="12">
        <v>-0.16</v>
      </c>
      <c r="BO2" s="12">
        <v>1.01</v>
      </c>
      <c r="BP2" s="17" t="s">
        <v>143</v>
      </c>
    </row>
    <row r="3" spans="1:71" x14ac:dyDescent="0.25">
      <c r="A3" t="str">
        <f>"EW_sand_Ruled"&amp;"_"&amp;BQ3</f>
        <v>EW_sand_Ruled_1</v>
      </c>
      <c r="B3" s="13" t="s">
        <v>141</v>
      </c>
      <c r="C3" s="12" t="s">
        <v>144</v>
      </c>
      <c r="D3" s="13" t="s">
        <v>145</v>
      </c>
      <c r="E3" s="12">
        <v>0</v>
      </c>
      <c r="F3">
        <f t="shared" ref="F3:F66" si="0">146.1-92.11*BR2</f>
        <v>146.1</v>
      </c>
      <c r="G3" s="12">
        <v>0</v>
      </c>
      <c r="H3" s="12">
        <v>0</v>
      </c>
      <c r="I3" s="12">
        <v>1</v>
      </c>
      <c r="J3">
        <f t="shared" ref="J3:J66" si="1">0.3375-8.9*BR2</f>
        <v>0.33750000000000002</v>
      </c>
      <c r="K3" s="12">
        <f t="shared" ref="K3:K66" si="2">0.3667+25.89*BR2</f>
        <v>0.36670000000000003</v>
      </c>
      <c r="L3" s="12">
        <v>0</v>
      </c>
      <c r="M3" s="12">
        <v>1</v>
      </c>
      <c r="N3">
        <f t="shared" ref="N3:N66" si="3">-0.9178</f>
        <v>-0.91779999999999995</v>
      </c>
      <c r="O3">
        <f t="shared" ref="O3:O66" si="4">8.73-0.6982*BR2</f>
        <v>8.73</v>
      </c>
      <c r="P3" s="12">
        <v>0</v>
      </c>
      <c r="Q3" s="12">
        <v>0</v>
      </c>
      <c r="R3">
        <f t="shared" ref="R3:R66" si="5">0.917+0.06193*BR2</f>
        <v>0.91700000000000004</v>
      </c>
      <c r="S3" s="12">
        <v>0</v>
      </c>
      <c r="T3" s="12">
        <v>0</v>
      </c>
      <c r="U3" s="12">
        <v>0</v>
      </c>
      <c r="V3" s="12">
        <v>20</v>
      </c>
      <c r="W3" s="12">
        <v>0</v>
      </c>
      <c r="X3" s="12">
        <v>0</v>
      </c>
      <c r="Y3" s="12">
        <v>1</v>
      </c>
      <c r="Z3">
        <f t="shared" ref="Z3:Z66" si="6">-0.1989+0.2019*BR2</f>
        <v>-0.19889999999999999</v>
      </c>
      <c r="AA3" s="12">
        <v>0.26050000000000001</v>
      </c>
      <c r="AB3" s="12">
        <v>0</v>
      </c>
      <c r="AC3" s="12">
        <v>0</v>
      </c>
      <c r="AD3" s="12">
        <v>17</v>
      </c>
      <c r="AE3" s="12">
        <v>0</v>
      </c>
      <c r="AF3" s="12">
        <v>0</v>
      </c>
      <c r="AG3" s="12">
        <v>0</v>
      </c>
      <c r="AH3" s="12">
        <v>1E-4</v>
      </c>
      <c r="AI3" s="12">
        <v>0</v>
      </c>
      <c r="AJ3" s="12">
        <v>0</v>
      </c>
      <c r="AK3" s="12">
        <v>1</v>
      </c>
      <c r="AL3">
        <f t="shared" ref="AL3:AL66" si="7">0.1695-0.7018*BR2</f>
        <v>0.16950000000000001</v>
      </c>
      <c r="AM3">
        <f t="shared" ref="AM3:AM66" si="8">0.515+2.883*BR2</f>
        <v>0.51500000000000001</v>
      </c>
      <c r="AN3" s="12">
        <v>0</v>
      </c>
      <c r="AO3" s="12">
        <v>1</v>
      </c>
      <c r="AP3">
        <f t="shared" ref="AP3:AP66" si="9">0.03988-0.1606*BR2</f>
        <v>3.9879999999999999E-2</v>
      </c>
      <c r="AQ3">
        <f t="shared" ref="AQ3:AQ66" si="10">0.09952+0.7996*BR2</f>
        <v>9.9519999999999997E-2</v>
      </c>
      <c r="AR3" s="12">
        <v>0</v>
      </c>
      <c r="AS3" s="12">
        <v>1</v>
      </c>
      <c r="AT3">
        <f t="shared" ref="AT3:AT66" si="11">-0.007969-0.4292*BR2</f>
        <v>-7.9690000000000004E-3</v>
      </c>
      <c r="AU3">
        <f t="shared" ref="AU3:AU66" si="12">6.505-2.985*BR2</f>
        <v>6.5049999999999999</v>
      </c>
      <c r="AV3" s="12">
        <v>0</v>
      </c>
      <c r="AW3" s="12">
        <v>1</v>
      </c>
      <c r="AX3">
        <f t="shared" ref="AX3:AX66" si="13">0.004994-0.07005*BR2</f>
        <v>4.9940000000000002E-3</v>
      </c>
      <c r="AY3">
        <f t="shared" ref="AY3:AY66" si="14">0.09978+0.7974*BR2</f>
        <v>9.9779999999999994E-2</v>
      </c>
      <c r="AZ3" s="12">
        <v>0</v>
      </c>
      <c r="BA3" s="12">
        <v>0</v>
      </c>
      <c r="BB3" s="12">
        <v>44.89</v>
      </c>
      <c r="BC3" s="12">
        <v>0</v>
      </c>
      <c r="BD3" s="12">
        <v>0</v>
      </c>
      <c r="BE3" s="12">
        <v>1</v>
      </c>
      <c r="BF3">
        <f t="shared" ref="BF3:BF66" si="15">0.01998-0.09041*BR2</f>
        <v>1.9980000000000001E-2</v>
      </c>
      <c r="BG3" s="12">
        <f t="shared" ref="BG3:BG66" si="16">0.09981+0.371*BR2</f>
        <v>9.9809999999999996E-2</v>
      </c>
      <c r="BH3" s="12">
        <v>0</v>
      </c>
      <c r="BI3" s="12">
        <v>0</v>
      </c>
      <c r="BJ3" s="12">
        <v>0.35149999999999998</v>
      </c>
      <c r="BK3" s="12">
        <v>0</v>
      </c>
      <c r="BL3" s="12">
        <v>0</v>
      </c>
      <c r="BM3" s="12">
        <v>0</v>
      </c>
      <c r="BN3">
        <f t="shared" ref="BN3:BN66" si="17">0.3+0.4986*BR2</f>
        <v>0.3</v>
      </c>
      <c r="BO3" s="12">
        <v>0</v>
      </c>
      <c r="BP3" s="17">
        <v>0</v>
      </c>
      <c r="BQ3">
        <f t="shared" ref="BQ2:BQ65" si="18">BS3</f>
        <v>1</v>
      </c>
      <c r="BR3">
        <f t="shared" ref="BR2:BR65" si="19">BQ3/100</f>
        <v>0.01</v>
      </c>
      <c r="BS3">
        <f t="shared" ref="BS3:BS66" si="20">1+BS2</f>
        <v>1</v>
      </c>
    </row>
    <row r="4" spans="1:71" x14ac:dyDescent="0.25">
      <c r="A4" t="str">
        <f t="shared" ref="A4:A67" si="21">"EW_sand_Ruled"&amp;"_"&amp;BQ4</f>
        <v>EW_sand_Ruled_2</v>
      </c>
      <c r="B4" s="13" t="s">
        <v>141</v>
      </c>
      <c r="C4" s="12" t="s">
        <v>144</v>
      </c>
      <c r="D4" s="13" t="s">
        <v>145</v>
      </c>
      <c r="E4" s="12">
        <v>0</v>
      </c>
      <c r="F4">
        <f t="shared" si="0"/>
        <v>145.1789</v>
      </c>
      <c r="G4" s="12">
        <v>0</v>
      </c>
      <c r="H4" s="12">
        <v>0</v>
      </c>
      <c r="I4" s="12">
        <v>1</v>
      </c>
      <c r="J4">
        <f t="shared" si="1"/>
        <v>0.2485</v>
      </c>
      <c r="K4" s="12">
        <f t="shared" si="2"/>
        <v>0.62560000000000004</v>
      </c>
      <c r="L4" s="12">
        <v>0</v>
      </c>
      <c r="M4" s="12">
        <v>1</v>
      </c>
      <c r="N4">
        <f t="shared" si="3"/>
        <v>-0.91779999999999995</v>
      </c>
      <c r="O4">
        <f t="shared" si="4"/>
        <v>8.7230179999999997</v>
      </c>
      <c r="P4" s="12">
        <v>0</v>
      </c>
      <c r="Q4" s="12">
        <v>0</v>
      </c>
      <c r="R4">
        <f t="shared" si="5"/>
        <v>0.91761930000000003</v>
      </c>
      <c r="S4" s="12">
        <v>0</v>
      </c>
      <c r="T4" s="12">
        <v>0</v>
      </c>
      <c r="U4" s="12">
        <v>0</v>
      </c>
      <c r="V4" s="12">
        <v>20</v>
      </c>
      <c r="W4" s="12">
        <v>0</v>
      </c>
      <c r="X4" s="12">
        <v>0</v>
      </c>
      <c r="Y4" s="12">
        <v>1</v>
      </c>
      <c r="Z4">
        <f t="shared" si="6"/>
        <v>-0.196881</v>
      </c>
      <c r="AA4" s="12">
        <v>0.26050000000000001</v>
      </c>
      <c r="AB4" s="12">
        <v>0</v>
      </c>
      <c r="AC4" s="12">
        <v>0</v>
      </c>
      <c r="AD4" s="12">
        <v>17</v>
      </c>
      <c r="AE4" s="12">
        <v>0</v>
      </c>
      <c r="AF4" s="12">
        <v>0</v>
      </c>
      <c r="AG4" s="12">
        <v>0</v>
      </c>
      <c r="AH4" s="12">
        <v>1E-4</v>
      </c>
      <c r="AI4" s="12">
        <v>0</v>
      </c>
      <c r="AJ4" s="12">
        <v>0</v>
      </c>
      <c r="AK4" s="12">
        <v>1</v>
      </c>
      <c r="AL4">
        <f t="shared" si="7"/>
        <v>0.16248200000000002</v>
      </c>
      <c r="AM4">
        <f t="shared" si="8"/>
        <v>0.54383000000000004</v>
      </c>
      <c r="AN4" s="12">
        <v>0</v>
      </c>
      <c r="AO4" s="12">
        <v>1</v>
      </c>
      <c r="AP4">
        <f t="shared" si="9"/>
        <v>3.8273999999999996E-2</v>
      </c>
      <c r="AQ4">
        <f t="shared" si="10"/>
        <v>0.107516</v>
      </c>
      <c r="AR4" s="12">
        <v>0</v>
      </c>
      <c r="AS4" s="12">
        <v>1</v>
      </c>
      <c r="AT4">
        <f t="shared" si="11"/>
        <v>-1.2261000000000001E-2</v>
      </c>
      <c r="AU4">
        <f t="shared" si="12"/>
        <v>6.4751500000000002</v>
      </c>
      <c r="AV4" s="12">
        <v>0</v>
      </c>
      <c r="AW4" s="12">
        <v>1</v>
      </c>
      <c r="AX4">
        <f t="shared" si="13"/>
        <v>4.2935000000000004E-3</v>
      </c>
      <c r="AY4">
        <f t="shared" si="14"/>
        <v>0.10775399999999999</v>
      </c>
      <c r="AZ4" s="12">
        <v>0</v>
      </c>
      <c r="BA4" s="12">
        <v>0</v>
      </c>
      <c r="BB4" s="12">
        <v>44.89</v>
      </c>
      <c r="BC4" s="12">
        <v>0</v>
      </c>
      <c r="BD4" s="12">
        <v>0</v>
      </c>
      <c r="BE4" s="12">
        <v>1</v>
      </c>
      <c r="BF4">
        <f t="shared" si="15"/>
        <v>1.90759E-2</v>
      </c>
      <c r="BG4" s="12">
        <f t="shared" si="16"/>
        <v>0.10352</v>
      </c>
      <c r="BH4" s="12">
        <v>0</v>
      </c>
      <c r="BI4" s="12">
        <v>0</v>
      </c>
      <c r="BJ4" s="12">
        <v>0.35149999999999998</v>
      </c>
      <c r="BK4" s="12">
        <v>0</v>
      </c>
      <c r="BL4" s="12">
        <v>0</v>
      </c>
      <c r="BM4" s="12">
        <v>0</v>
      </c>
      <c r="BN4">
        <f t="shared" si="17"/>
        <v>0.30498599999999998</v>
      </c>
      <c r="BO4" s="12">
        <v>0</v>
      </c>
      <c r="BP4" s="17">
        <v>0</v>
      </c>
      <c r="BQ4">
        <f t="shared" si="18"/>
        <v>2</v>
      </c>
      <c r="BR4">
        <f t="shared" si="19"/>
        <v>0.02</v>
      </c>
      <c r="BS4">
        <f t="shared" si="20"/>
        <v>2</v>
      </c>
    </row>
    <row r="5" spans="1:71" x14ac:dyDescent="0.25">
      <c r="A5" t="str">
        <f t="shared" si="21"/>
        <v>EW_sand_Ruled_3</v>
      </c>
      <c r="B5" s="13" t="s">
        <v>141</v>
      </c>
      <c r="C5" s="12" t="s">
        <v>144</v>
      </c>
      <c r="D5" s="13" t="s">
        <v>145</v>
      </c>
      <c r="E5" s="12">
        <v>0</v>
      </c>
      <c r="F5">
        <f t="shared" si="0"/>
        <v>144.2578</v>
      </c>
      <c r="G5" s="12">
        <v>0</v>
      </c>
      <c r="H5" s="12">
        <v>0</v>
      </c>
      <c r="I5" s="12">
        <v>1</v>
      </c>
      <c r="J5">
        <f t="shared" si="1"/>
        <v>0.1595</v>
      </c>
      <c r="K5" s="12">
        <f t="shared" si="2"/>
        <v>0.88450000000000006</v>
      </c>
      <c r="L5" s="12">
        <v>0</v>
      </c>
      <c r="M5" s="12">
        <v>1</v>
      </c>
      <c r="N5">
        <f t="shared" si="3"/>
        <v>-0.91779999999999995</v>
      </c>
      <c r="O5">
        <f t="shared" si="4"/>
        <v>8.7160360000000008</v>
      </c>
      <c r="P5" s="12">
        <v>0</v>
      </c>
      <c r="Q5" s="12">
        <v>0</v>
      </c>
      <c r="R5">
        <f t="shared" si="5"/>
        <v>0.91823860000000002</v>
      </c>
      <c r="S5" s="12">
        <v>0</v>
      </c>
      <c r="T5" s="12">
        <v>0</v>
      </c>
      <c r="U5" s="12">
        <v>0</v>
      </c>
      <c r="V5" s="12">
        <v>20</v>
      </c>
      <c r="W5" s="12">
        <v>0</v>
      </c>
      <c r="X5" s="12">
        <v>0</v>
      </c>
      <c r="Y5" s="12">
        <v>1</v>
      </c>
      <c r="Z5">
        <f t="shared" si="6"/>
        <v>-0.19486199999999998</v>
      </c>
      <c r="AA5" s="12">
        <v>0.26050000000000001</v>
      </c>
      <c r="AB5" s="12">
        <v>0</v>
      </c>
      <c r="AC5" s="12">
        <v>0</v>
      </c>
      <c r="AD5" s="12">
        <v>17</v>
      </c>
      <c r="AE5" s="12">
        <v>0</v>
      </c>
      <c r="AF5" s="12">
        <v>0</v>
      </c>
      <c r="AG5" s="12">
        <v>0</v>
      </c>
      <c r="AH5" s="12">
        <v>1E-4</v>
      </c>
      <c r="AI5" s="12">
        <v>0</v>
      </c>
      <c r="AJ5" s="12">
        <v>0</v>
      </c>
      <c r="AK5" s="12">
        <v>1</v>
      </c>
      <c r="AL5">
        <f t="shared" si="7"/>
        <v>0.15546400000000002</v>
      </c>
      <c r="AM5">
        <f t="shared" si="8"/>
        <v>0.57266000000000006</v>
      </c>
      <c r="AN5" s="12">
        <v>0</v>
      </c>
      <c r="AO5" s="12">
        <v>1</v>
      </c>
      <c r="AP5">
        <f t="shared" si="9"/>
        <v>3.6667999999999999E-2</v>
      </c>
      <c r="AQ5">
        <f t="shared" si="10"/>
        <v>0.115512</v>
      </c>
      <c r="AR5" s="12">
        <v>0</v>
      </c>
      <c r="AS5" s="12">
        <v>1</v>
      </c>
      <c r="AT5">
        <f t="shared" si="11"/>
        <v>-1.6553000000000002E-2</v>
      </c>
      <c r="AU5">
        <f t="shared" si="12"/>
        <v>6.4452999999999996</v>
      </c>
      <c r="AV5" s="12">
        <v>0</v>
      </c>
      <c r="AW5" s="12">
        <v>1</v>
      </c>
      <c r="AX5">
        <f t="shared" si="13"/>
        <v>3.5929999999999998E-3</v>
      </c>
      <c r="AY5">
        <f t="shared" si="14"/>
        <v>0.115728</v>
      </c>
      <c r="AZ5" s="12">
        <v>0</v>
      </c>
      <c r="BA5" s="12">
        <v>0</v>
      </c>
      <c r="BB5" s="12">
        <v>44.89</v>
      </c>
      <c r="BC5" s="12">
        <v>0</v>
      </c>
      <c r="BD5" s="12">
        <v>0</v>
      </c>
      <c r="BE5" s="12">
        <v>1</v>
      </c>
      <c r="BF5">
        <f t="shared" si="15"/>
        <v>1.8171800000000002E-2</v>
      </c>
      <c r="BG5" s="12">
        <f t="shared" si="16"/>
        <v>0.10722999999999999</v>
      </c>
      <c r="BH5" s="12">
        <v>0</v>
      </c>
      <c r="BI5" s="12">
        <v>0</v>
      </c>
      <c r="BJ5" s="12">
        <v>0.35149999999999998</v>
      </c>
      <c r="BK5" s="12">
        <v>0</v>
      </c>
      <c r="BL5" s="12">
        <v>0</v>
      </c>
      <c r="BM5" s="12">
        <v>0</v>
      </c>
      <c r="BN5">
        <f t="shared" si="17"/>
        <v>0.30997199999999997</v>
      </c>
      <c r="BO5" s="12">
        <v>0</v>
      </c>
      <c r="BP5" s="17">
        <v>0</v>
      </c>
      <c r="BQ5">
        <f t="shared" si="18"/>
        <v>3</v>
      </c>
      <c r="BR5">
        <f t="shared" si="19"/>
        <v>0.03</v>
      </c>
      <c r="BS5">
        <f t="shared" si="20"/>
        <v>3</v>
      </c>
    </row>
    <row r="6" spans="1:71" x14ac:dyDescent="0.25">
      <c r="A6" t="str">
        <f t="shared" si="21"/>
        <v>EW_sand_Ruled_4</v>
      </c>
      <c r="B6" s="13" t="s">
        <v>141</v>
      </c>
      <c r="C6" s="12" t="s">
        <v>144</v>
      </c>
      <c r="D6" s="13" t="s">
        <v>145</v>
      </c>
      <c r="E6" s="12">
        <v>0</v>
      </c>
      <c r="F6">
        <f t="shared" si="0"/>
        <v>143.33670000000001</v>
      </c>
      <c r="G6" s="12">
        <v>0</v>
      </c>
      <c r="H6" s="12">
        <v>0</v>
      </c>
      <c r="I6" s="12">
        <v>1</v>
      </c>
      <c r="J6">
        <f t="shared" si="1"/>
        <v>7.0500000000000007E-2</v>
      </c>
      <c r="K6" s="12">
        <f t="shared" si="2"/>
        <v>1.1434</v>
      </c>
      <c r="L6" s="12">
        <v>0</v>
      </c>
      <c r="M6" s="12">
        <v>1</v>
      </c>
      <c r="N6">
        <f t="shared" si="3"/>
        <v>-0.91779999999999995</v>
      </c>
      <c r="O6">
        <f t="shared" si="4"/>
        <v>8.7090540000000001</v>
      </c>
      <c r="P6" s="12">
        <v>0</v>
      </c>
      <c r="Q6" s="12">
        <v>0</v>
      </c>
      <c r="R6">
        <f t="shared" si="5"/>
        <v>0.91885790000000001</v>
      </c>
      <c r="S6" s="12">
        <v>0</v>
      </c>
      <c r="T6" s="12">
        <v>0</v>
      </c>
      <c r="U6" s="12">
        <v>0</v>
      </c>
      <c r="V6" s="12">
        <v>20</v>
      </c>
      <c r="W6" s="12">
        <v>0</v>
      </c>
      <c r="X6" s="12">
        <v>0</v>
      </c>
      <c r="Y6" s="12">
        <v>1</v>
      </c>
      <c r="Z6">
        <f t="shared" si="6"/>
        <v>-0.19284299999999999</v>
      </c>
      <c r="AA6" s="12">
        <v>0.26050000000000001</v>
      </c>
      <c r="AB6" s="12">
        <v>0</v>
      </c>
      <c r="AC6" s="12">
        <v>0</v>
      </c>
      <c r="AD6" s="12">
        <v>17</v>
      </c>
      <c r="AE6" s="12">
        <v>0</v>
      </c>
      <c r="AF6" s="12">
        <v>0</v>
      </c>
      <c r="AG6" s="12">
        <v>0</v>
      </c>
      <c r="AH6" s="12">
        <v>1E-4</v>
      </c>
      <c r="AI6" s="12">
        <v>0</v>
      </c>
      <c r="AJ6" s="12">
        <v>0</v>
      </c>
      <c r="AK6" s="12">
        <v>1</v>
      </c>
      <c r="AL6">
        <f t="shared" si="7"/>
        <v>0.14844600000000002</v>
      </c>
      <c r="AM6">
        <f t="shared" si="8"/>
        <v>0.60148999999999997</v>
      </c>
      <c r="AN6" s="12">
        <v>0</v>
      </c>
      <c r="AO6" s="12">
        <v>1</v>
      </c>
      <c r="AP6">
        <f t="shared" si="9"/>
        <v>3.5061999999999996E-2</v>
      </c>
      <c r="AQ6">
        <f t="shared" si="10"/>
        <v>0.12350799999999999</v>
      </c>
      <c r="AR6" s="12">
        <v>0</v>
      </c>
      <c r="AS6" s="12">
        <v>1</v>
      </c>
      <c r="AT6">
        <f t="shared" si="11"/>
        <v>-2.0845000000000002E-2</v>
      </c>
      <c r="AU6">
        <f t="shared" si="12"/>
        <v>6.4154499999999999</v>
      </c>
      <c r="AV6" s="12">
        <v>0</v>
      </c>
      <c r="AW6" s="12">
        <v>1</v>
      </c>
      <c r="AX6">
        <f t="shared" si="13"/>
        <v>2.8925000000000001E-3</v>
      </c>
      <c r="AY6">
        <f t="shared" si="14"/>
        <v>0.12370199999999999</v>
      </c>
      <c r="AZ6" s="12">
        <v>0</v>
      </c>
      <c r="BA6" s="12">
        <v>0</v>
      </c>
      <c r="BB6" s="12">
        <v>44.89</v>
      </c>
      <c r="BC6" s="12">
        <v>0</v>
      </c>
      <c r="BD6" s="12">
        <v>0</v>
      </c>
      <c r="BE6" s="12">
        <v>1</v>
      </c>
      <c r="BF6">
        <f t="shared" si="15"/>
        <v>1.72677E-2</v>
      </c>
      <c r="BG6" s="12">
        <f t="shared" si="16"/>
        <v>0.11094</v>
      </c>
      <c r="BH6" s="12">
        <v>0</v>
      </c>
      <c r="BI6" s="12">
        <v>0</v>
      </c>
      <c r="BJ6" s="12">
        <v>0.35149999999999998</v>
      </c>
      <c r="BK6" s="12">
        <v>0</v>
      </c>
      <c r="BL6" s="12">
        <v>0</v>
      </c>
      <c r="BM6" s="12">
        <v>0</v>
      </c>
      <c r="BN6">
        <f t="shared" si="17"/>
        <v>0.31495799999999996</v>
      </c>
      <c r="BO6" s="12">
        <v>0</v>
      </c>
      <c r="BP6" s="17">
        <v>0</v>
      </c>
      <c r="BQ6">
        <f t="shared" si="18"/>
        <v>4</v>
      </c>
      <c r="BR6">
        <f t="shared" si="19"/>
        <v>0.04</v>
      </c>
      <c r="BS6">
        <f t="shared" si="20"/>
        <v>4</v>
      </c>
    </row>
    <row r="7" spans="1:71" x14ac:dyDescent="0.25">
      <c r="A7" t="str">
        <f t="shared" si="21"/>
        <v>EW_sand_Ruled_5</v>
      </c>
      <c r="B7" s="13" t="s">
        <v>141</v>
      </c>
      <c r="C7" s="12" t="s">
        <v>144</v>
      </c>
      <c r="D7" s="13" t="s">
        <v>145</v>
      </c>
      <c r="E7" s="12">
        <v>0</v>
      </c>
      <c r="F7">
        <f t="shared" si="0"/>
        <v>142.41559999999998</v>
      </c>
      <c r="G7" s="12">
        <v>0</v>
      </c>
      <c r="H7" s="12">
        <v>0</v>
      </c>
      <c r="I7" s="12">
        <v>1</v>
      </c>
      <c r="J7">
        <f t="shared" si="1"/>
        <v>-1.8500000000000016E-2</v>
      </c>
      <c r="K7" s="12">
        <f t="shared" si="2"/>
        <v>1.4023000000000001</v>
      </c>
      <c r="L7" s="12">
        <v>0</v>
      </c>
      <c r="M7" s="12">
        <v>1</v>
      </c>
      <c r="N7">
        <f t="shared" si="3"/>
        <v>-0.91779999999999995</v>
      </c>
      <c r="O7">
        <f t="shared" si="4"/>
        <v>8.7020720000000011</v>
      </c>
      <c r="P7" s="12">
        <v>0</v>
      </c>
      <c r="Q7" s="12">
        <v>0</v>
      </c>
      <c r="R7">
        <f t="shared" si="5"/>
        <v>0.91947719999999999</v>
      </c>
      <c r="S7" s="12">
        <v>0</v>
      </c>
      <c r="T7" s="12">
        <v>0</v>
      </c>
      <c r="U7" s="12">
        <v>0</v>
      </c>
      <c r="V7" s="12">
        <v>20</v>
      </c>
      <c r="W7" s="12">
        <v>0</v>
      </c>
      <c r="X7" s="12">
        <v>0</v>
      </c>
      <c r="Y7" s="12">
        <v>1</v>
      </c>
      <c r="Z7">
        <f t="shared" si="6"/>
        <v>-0.19082399999999999</v>
      </c>
      <c r="AA7" s="12">
        <v>0.26050000000000001</v>
      </c>
      <c r="AB7" s="12">
        <v>0</v>
      </c>
      <c r="AC7" s="12">
        <v>0</v>
      </c>
      <c r="AD7" s="12">
        <v>17</v>
      </c>
      <c r="AE7" s="12">
        <v>0</v>
      </c>
      <c r="AF7" s="12">
        <v>0</v>
      </c>
      <c r="AG7" s="12">
        <v>0</v>
      </c>
      <c r="AH7" s="12">
        <v>1E-4</v>
      </c>
      <c r="AI7" s="12">
        <v>0</v>
      </c>
      <c r="AJ7" s="12">
        <v>0</v>
      </c>
      <c r="AK7" s="12">
        <v>1</v>
      </c>
      <c r="AL7">
        <f t="shared" si="7"/>
        <v>0.141428</v>
      </c>
      <c r="AM7">
        <f t="shared" si="8"/>
        <v>0.63031999999999999</v>
      </c>
      <c r="AN7" s="12">
        <v>0</v>
      </c>
      <c r="AO7" s="12">
        <v>1</v>
      </c>
      <c r="AP7">
        <f t="shared" si="9"/>
        <v>3.3456E-2</v>
      </c>
      <c r="AQ7">
        <f t="shared" si="10"/>
        <v>0.13150400000000001</v>
      </c>
      <c r="AR7" s="12">
        <v>0</v>
      </c>
      <c r="AS7" s="12">
        <v>1</v>
      </c>
      <c r="AT7">
        <f t="shared" si="11"/>
        <v>-2.5137000000000003E-2</v>
      </c>
      <c r="AU7">
        <f t="shared" si="12"/>
        <v>6.3856000000000002</v>
      </c>
      <c r="AV7" s="12">
        <v>0</v>
      </c>
      <c r="AW7" s="12">
        <v>1</v>
      </c>
      <c r="AX7">
        <f t="shared" si="13"/>
        <v>2.1919999999999999E-3</v>
      </c>
      <c r="AY7">
        <f t="shared" si="14"/>
        <v>0.13167599999999999</v>
      </c>
      <c r="AZ7" s="12">
        <v>0</v>
      </c>
      <c r="BA7" s="12">
        <v>0</v>
      </c>
      <c r="BB7" s="12">
        <v>44.89</v>
      </c>
      <c r="BC7" s="12">
        <v>0</v>
      </c>
      <c r="BD7" s="12">
        <v>0</v>
      </c>
      <c r="BE7" s="12">
        <v>1</v>
      </c>
      <c r="BF7">
        <f t="shared" si="15"/>
        <v>1.6363600000000002E-2</v>
      </c>
      <c r="BG7" s="12">
        <f t="shared" si="16"/>
        <v>0.11465</v>
      </c>
      <c r="BH7" s="12">
        <v>0</v>
      </c>
      <c r="BI7" s="12">
        <v>0</v>
      </c>
      <c r="BJ7" s="12">
        <v>0.35149999999999998</v>
      </c>
      <c r="BK7" s="12">
        <v>0</v>
      </c>
      <c r="BL7" s="12">
        <v>0</v>
      </c>
      <c r="BM7" s="12">
        <v>0</v>
      </c>
      <c r="BN7">
        <f t="shared" si="17"/>
        <v>0.31994400000000001</v>
      </c>
      <c r="BO7" s="12">
        <v>0</v>
      </c>
      <c r="BP7" s="17">
        <v>0</v>
      </c>
      <c r="BQ7">
        <f t="shared" si="18"/>
        <v>5</v>
      </c>
      <c r="BR7">
        <f t="shared" si="19"/>
        <v>0.05</v>
      </c>
      <c r="BS7">
        <f t="shared" si="20"/>
        <v>5</v>
      </c>
    </row>
    <row r="8" spans="1:71" x14ac:dyDescent="0.25">
      <c r="A8" t="str">
        <f t="shared" si="21"/>
        <v>EW_sand_Ruled_6</v>
      </c>
      <c r="B8" s="13" t="s">
        <v>141</v>
      </c>
      <c r="C8" s="12" t="s">
        <v>144</v>
      </c>
      <c r="D8" s="13" t="s">
        <v>145</v>
      </c>
      <c r="E8" s="12">
        <v>0</v>
      </c>
      <c r="F8">
        <f t="shared" si="0"/>
        <v>141.49449999999999</v>
      </c>
      <c r="G8" s="12">
        <v>0</v>
      </c>
      <c r="H8" s="12">
        <v>0</v>
      </c>
      <c r="I8" s="12">
        <v>1</v>
      </c>
      <c r="J8">
        <f t="shared" si="1"/>
        <v>-0.10750000000000004</v>
      </c>
      <c r="K8" s="12">
        <f t="shared" si="2"/>
        <v>1.6612000000000002</v>
      </c>
      <c r="L8" s="12">
        <v>0</v>
      </c>
      <c r="M8" s="12">
        <v>1</v>
      </c>
      <c r="N8">
        <f t="shared" si="3"/>
        <v>-0.91779999999999995</v>
      </c>
      <c r="O8">
        <f t="shared" si="4"/>
        <v>8.6950900000000004</v>
      </c>
      <c r="P8" s="12">
        <v>0</v>
      </c>
      <c r="Q8" s="12">
        <v>0</v>
      </c>
      <c r="R8">
        <f t="shared" si="5"/>
        <v>0.92009649999999998</v>
      </c>
      <c r="S8" s="12">
        <v>0</v>
      </c>
      <c r="T8" s="12">
        <v>0</v>
      </c>
      <c r="U8" s="12">
        <v>0</v>
      </c>
      <c r="V8" s="12">
        <v>20</v>
      </c>
      <c r="W8" s="12">
        <v>0</v>
      </c>
      <c r="X8" s="12">
        <v>0</v>
      </c>
      <c r="Y8" s="12">
        <v>1</v>
      </c>
      <c r="Z8">
        <f t="shared" si="6"/>
        <v>-0.188805</v>
      </c>
      <c r="AA8" s="12">
        <v>0.26050000000000001</v>
      </c>
      <c r="AB8" s="12">
        <v>0</v>
      </c>
      <c r="AC8" s="12">
        <v>0</v>
      </c>
      <c r="AD8" s="12">
        <v>17</v>
      </c>
      <c r="AE8" s="12">
        <v>0</v>
      </c>
      <c r="AF8" s="12">
        <v>0</v>
      </c>
      <c r="AG8" s="12">
        <v>0</v>
      </c>
      <c r="AH8" s="12">
        <v>1E-4</v>
      </c>
      <c r="AI8" s="12">
        <v>0</v>
      </c>
      <c r="AJ8" s="12">
        <v>0</v>
      </c>
      <c r="AK8" s="12">
        <v>1</v>
      </c>
      <c r="AL8">
        <f t="shared" si="7"/>
        <v>0.13441</v>
      </c>
      <c r="AM8">
        <f t="shared" si="8"/>
        <v>0.65915000000000001</v>
      </c>
      <c r="AN8" s="12">
        <v>0</v>
      </c>
      <c r="AO8" s="12">
        <v>1</v>
      </c>
      <c r="AP8">
        <f t="shared" si="9"/>
        <v>3.1849999999999996E-2</v>
      </c>
      <c r="AQ8">
        <f t="shared" si="10"/>
        <v>0.13950000000000001</v>
      </c>
      <c r="AR8" s="12">
        <v>0</v>
      </c>
      <c r="AS8" s="12">
        <v>1</v>
      </c>
      <c r="AT8">
        <f t="shared" si="11"/>
        <v>-2.9429000000000004E-2</v>
      </c>
      <c r="AU8">
        <f t="shared" si="12"/>
        <v>6.3557499999999996</v>
      </c>
      <c r="AV8" s="12">
        <v>0</v>
      </c>
      <c r="AW8" s="12">
        <v>1</v>
      </c>
      <c r="AX8">
        <f t="shared" si="13"/>
        <v>1.4914999999999998E-3</v>
      </c>
      <c r="AY8">
        <f t="shared" si="14"/>
        <v>0.13965</v>
      </c>
      <c r="AZ8" s="12">
        <v>0</v>
      </c>
      <c r="BA8" s="12">
        <v>0</v>
      </c>
      <c r="BB8" s="12">
        <v>44.89</v>
      </c>
      <c r="BC8" s="12">
        <v>0</v>
      </c>
      <c r="BD8" s="12">
        <v>0</v>
      </c>
      <c r="BE8" s="12">
        <v>1</v>
      </c>
      <c r="BF8">
        <f t="shared" si="15"/>
        <v>1.5459500000000001E-2</v>
      </c>
      <c r="BG8" s="12">
        <f t="shared" si="16"/>
        <v>0.11835999999999999</v>
      </c>
      <c r="BH8" s="12">
        <v>0</v>
      </c>
      <c r="BI8" s="12">
        <v>0</v>
      </c>
      <c r="BJ8" s="12">
        <v>0.35149999999999998</v>
      </c>
      <c r="BK8" s="12">
        <v>0</v>
      </c>
      <c r="BL8" s="12">
        <v>0</v>
      </c>
      <c r="BM8" s="12">
        <v>0</v>
      </c>
      <c r="BN8">
        <f t="shared" si="17"/>
        <v>0.32493</v>
      </c>
      <c r="BO8" s="12">
        <v>0</v>
      </c>
      <c r="BP8" s="17">
        <v>0</v>
      </c>
      <c r="BQ8">
        <f t="shared" si="18"/>
        <v>6</v>
      </c>
      <c r="BR8">
        <f t="shared" si="19"/>
        <v>0.06</v>
      </c>
      <c r="BS8">
        <f t="shared" si="20"/>
        <v>6</v>
      </c>
    </row>
    <row r="9" spans="1:71" x14ac:dyDescent="0.25">
      <c r="A9" t="str">
        <f t="shared" si="21"/>
        <v>EW_sand_Ruled_7</v>
      </c>
      <c r="B9" s="13" t="s">
        <v>141</v>
      </c>
      <c r="C9" s="12" t="s">
        <v>144</v>
      </c>
      <c r="D9" s="13" t="s">
        <v>145</v>
      </c>
      <c r="E9" s="12">
        <v>0</v>
      </c>
      <c r="F9">
        <f t="shared" si="0"/>
        <v>140.57339999999999</v>
      </c>
      <c r="G9" s="12">
        <v>0</v>
      </c>
      <c r="H9" s="12">
        <v>0</v>
      </c>
      <c r="I9" s="12">
        <v>1</v>
      </c>
      <c r="J9">
        <f t="shared" si="1"/>
        <v>-0.19650000000000001</v>
      </c>
      <c r="K9" s="12">
        <f t="shared" si="2"/>
        <v>1.9200999999999999</v>
      </c>
      <c r="L9" s="12">
        <v>0</v>
      </c>
      <c r="M9" s="12">
        <v>1</v>
      </c>
      <c r="N9">
        <f t="shared" si="3"/>
        <v>-0.91779999999999995</v>
      </c>
      <c r="O9">
        <f t="shared" si="4"/>
        <v>8.6881079999999997</v>
      </c>
      <c r="P9" s="12">
        <v>0</v>
      </c>
      <c r="Q9" s="12">
        <v>0</v>
      </c>
      <c r="R9">
        <f t="shared" si="5"/>
        <v>0.92071580000000008</v>
      </c>
      <c r="S9" s="12">
        <v>0</v>
      </c>
      <c r="T9" s="12">
        <v>0</v>
      </c>
      <c r="U9" s="12">
        <v>0</v>
      </c>
      <c r="V9" s="12">
        <v>20</v>
      </c>
      <c r="W9" s="12">
        <v>0</v>
      </c>
      <c r="X9" s="12">
        <v>0</v>
      </c>
      <c r="Y9" s="12">
        <v>1</v>
      </c>
      <c r="Z9">
        <f t="shared" si="6"/>
        <v>-0.18678600000000001</v>
      </c>
      <c r="AA9" s="12">
        <v>0.26050000000000001</v>
      </c>
      <c r="AB9" s="12">
        <v>0</v>
      </c>
      <c r="AC9" s="12">
        <v>0</v>
      </c>
      <c r="AD9" s="12">
        <v>17</v>
      </c>
      <c r="AE9" s="12">
        <v>0</v>
      </c>
      <c r="AF9" s="12">
        <v>0</v>
      </c>
      <c r="AG9" s="12">
        <v>0</v>
      </c>
      <c r="AH9" s="12">
        <v>1E-4</v>
      </c>
      <c r="AI9" s="12">
        <v>0</v>
      </c>
      <c r="AJ9" s="12">
        <v>0</v>
      </c>
      <c r="AK9" s="12">
        <v>1</v>
      </c>
      <c r="AL9">
        <f t="shared" si="7"/>
        <v>0.12739200000000001</v>
      </c>
      <c r="AM9">
        <f t="shared" si="8"/>
        <v>0.68798000000000004</v>
      </c>
      <c r="AN9" s="12">
        <v>0</v>
      </c>
      <c r="AO9" s="12">
        <v>1</v>
      </c>
      <c r="AP9">
        <f t="shared" si="9"/>
        <v>3.0244E-2</v>
      </c>
      <c r="AQ9">
        <f t="shared" si="10"/>
        <v>0.14749599999999999</v>
      </c>
      <c r="AR9" s="12">
        <v>0</v>
      </c>
      <c r="AS9" s="12">
        <v>1</v>
      </c>
      <c r="AT9">
        <f t="shared" si="11"/>
        <v>-3.3721000000000001E-2</v>
      </c>
      <c r="AU9">
        <f t="shared" si="12"/>
        <v>6.3258999999999999</v>
      </c>
      <c r="AV9" s="12">
        <v>0</v>
      </c>
      <c r="AW9" s="12">
        <v>1</v>
      </c>
      <c r="AX9">
        <f t="shared" si="13"/>
        <v>7.9100000000000004E-4</v>
      </c>
      <c r="AY9">
        <f t="shared" si="14"/>
        <v>0.14762399999999998</v>
      </c>
      <c r="AZ9" s="12">
        <v>0</v>
      </c>
      <c r="BA9" s="12">
        <v>0</v>
      </c>
      <c r="BB9" s="12">
        <v>44.89</v>
      </c>
      <c r="BC9" s="12">
        <v>0</v>
      </c>
      <c r="BD9" s="12">
        <v>0</v>
      </c>
      <c r="BE9" s="12">
        <v>1</v>
      </c>
      <c r="BF9">
        <f t="shared" si="15"/>
        <v>1.4555400000000001E-2</v>
      </c>
      <c r="BG9" s="12">
        <f t="shared" si="16"/>
        <v>0.12207</v>
      </c>
      <c r="BH9" s="12">
        <v>0</v>
      </c>
      <c r="BI9" s="12">
        <v>0</v>
      </c>
      <c r="BJ9" s="12">
        <v>0.35149999999999998</v>
      </c>
      <c r="BK9" s="12">
        <v>0</v>
      </c>
      <c r="BL9" s="12">
        <v>0</v>
      </c>
      <c r="BM9" s="12">
        <v>0</v>
      </c>
      <c r="BN9">
        <f t="shared" si="17"/>
        <v>0.32991599999999999</v>
      </c>
      <c r="BO9" s="12">
        <v>0</v>
      </c>
      <c r="BP9" s="17">
        <v>0</v>
      </c>
      <c r="BQ9">
        <f t="shared" si="18"/>
        <v>7</v>
      </c>
      <c r="BR9">
        <f t="shared" si="19"/>
        <v>7.0000000000000007E-2</v>
      </c>
      <c r="BS9">
        <f t="shared" si="20"/>
        <v>7</v>
      </c>
    </row>
    <row r="10" spans="1:71" x14ac:dyDescent="0.25">
      <c r="A10" t="str">
        <f t="shared" si="21"/>
        <v>EW_sand_Ruled_8</v>
      </c>
      <c r="B10" s="13" t="s">
        <v>141</v>
      </c>
      <c r="C10" s="12" t="s">
        <v>144</v>
      </c>
      <c r="D10" s="13" t="s">
        <v>145</v>
      </c>
      <c r="E10" s="12">
        <v>0</v>
      </c>
      <c r="F10">
        <f t="shared" si="0"/>
        <v>139.6523</v>
      </c>
      <c r="G10" s="12">
        <v>0</v>
      </c>
      <c r="H10" s="12">
        <v>0</v>
      </c>
      <c r="I10" s="12">
        <v>1</v>
      </c>
      <c r="J10">
        <f t="shared" si="1"/>
        <v>-0.28550000000000009</v>
      </c>
      <c r="K10" s="12">
        <f t="shared" si="2"/>
        <v>2.1790000000000003</v>
      </c>
      <c r="L10" s="12">
        <v>0</v>
      </c>
      <c r="M10" s="12">
        <v>1</v>
      </c>
      <c r="N10">
        <f t="shared" si="3"/>
        <v>-0.91779999999999995</v>
      </c>
      <c r="O10">
        <f t="shared" si="4"/>
        <v>8.6811260000000008</v>
      </c>
      <c r="P10" s="12">
        <v>0</v>
      </c>
      <c r="Q10" s="12">
        <v>0</v>
      </c>
      <c r="R10">
        <f t="shared" si="5"/>
        <v>0.92133510000000007</v>
      </c>
      <c r="S10" s="12">
        <v>0</v>
      </c>
      <c r="T10" s="12">
        <v>0</v>
      </c>
      <c r="U10" s="12">
        <v>0</v>
      </c>
      <c r="V10" s="12">
        <v>20</v>
      </c>
      <c r="W10" s="12">
        <v>0</v>
      </c>
      <c r="X10" s="12">
        <v>0</v>
      </c>
      <c r="Y10" s="12">
        <v>1</v>
      </c>
      <c r="Z10">
        <f t="shared" si="6"/>
        <v>-0.18476699999999999</v>
      </c>
      <c r="AA10" s="12">
        <v>0.26050000000000001</v>
      </c>
      <c r="AB10" s="12">
        <v>0</v>
      </c>
      <c r="AC10" s="12">
        <v>0</v>
      </c>
      <c r="AD10" s="12">
        <v>17</v>
      </c>
      <c r="AE10" s="12">
        <v>0</v>
      </c>
      <c r="AF10" s="12">
        <v>0</v>
      </c>
      <c r="AG10" s="12">
        <v>0</v>
      </c>
      <c r="AH10" s="12">
        <v>1E-4</v>
      </c>
      <c r="AI10" s="12">
        <v>0</v>
      </c>
      <c r="AJ10" s="12">
        <v>0</v>
      </c>
      <c r="AK10" s="12">
        <v>1</v>
      </c>
      <c r="AL10">
        <f t="shared" si="7"/>
        <v>0.12037400000000001</v>
      </c>
      <c r="AM10">
        <f t="shared" si="8"/>
        <v>0.71681000000000006</v>
      </c>
      <c r="AN10" s="12">
        <v>0</v>
      </c>
      <c r="AO10" s="12">
        <v>1</v>
      </c>
      <c r="AP10">
        <f t="shared" si="9"/>
        <v>2.8637999999999997E-2</v>
      </c>
      <c r="AQ10">
        <f t="shared" si="10"/>
        <v>0.15549199999999999</v>
      </c>
      <c r="AR10" s="12">
        <v>0</v>
      </c>
      <c r="AS10" s="12">
        <v>1</v>
      </c>
      <c r="AT10">
        <f t="shared" si="11"/>
        <v>-3.8013000000000005E-2</v>
      </c>
      <c r="AU10">
        <f t="shared" si="12"/>
        <v>6.2960500000000001</v>
      </c>
      <c r="AV10" s="12">
        <v>0</v>
      </c>
      <c r="AW10" s="12">
        <v>1</v>
      </c>
      <c r="AX10">
        <f t="shared" si="13"/>
        <v>9.0499999999999435E-5</v>
      </c>
      <c r="AY10">
        <f t="shared" si="14"/>
        <v>0.15559800000000001</v>
      </c>
      <c r="AZ10" s="12">
        <v>0</v>
      </c>
      <c r="BA10" s="12">
        <v>0</v>
      </c>
      <c r="BB10" s="12">
        <v>44.89</v>
      </c>
      <c r="BC10" s="12">
        <v>0</v>
      </c>
      <c r="BD10" s="12">
        <v>0</v>
      </c>
      <c r="BE10" s="12">
        <v>1</v>
      </c>
      <c r="BF10">
        <f t="shared" si="15"/>
        <v>1.3651300000000002E-2</v>
      </c>
      <c r="BG10" s="12">
        <f t="shared" si="16"/>
        <v>0.12578</v>
      </c>
      <c r="BH10" s="12">
        <v>0</v>
      </c>
      <c r="BI10" s="12">
        <v>0</v>
      </c>
      <c r="BJ10" s="12">
        <v>0.35149999999999998</v>
      </c>
      <c r="BK10" s="12">
        <v>0</v>
      </c>
      <c r="BL10" s="12">
        <v>0</v>
      </c>
      <c r="BM10" s="12">
        <v>0</v>
      </c>
      <c r="BN10">
        <f t="shared" si="17"/>
        <v>0.33490199999999998</v>
      </c>
      <c r="BO10" s="12">
        <v>0</v>
      </c>
      <c r="BP10" s="17">
        <v>0</v>
      </c>
      <c r="BQ10">
        <f t="shared" si="18"/>
        <v>8</v>
      </c>
      <c r="BR10">
        <f t="shared" si="19"/>
        <v>0.08</v>
      </c>
      <c r="BS10">
        <f t="shared" si="20"/>
        <v>8</v>
      </c>
    </row>
    <row r="11" spans="1:71" x14ac:dyDescent="0.25">
      <c r="A11" t="str">
        <f t="shared" si="21"/>
        <v>EW_sand_Ruled_9</v>
      </c>
      <c r="B11" s="13" t="s">
        <v>141</v>
      </c>
      <c r="C11" s="12" t="s">
        <v>144</v>
      </c>
      <c r="D11" s="13" t="s">
        <v>145</v>
      </c>
      <c r="E11" s="12">
        <v>0</v>
      </c>
      <c r="F11">
        <f t="shared" si="0"/>
        <v>138.7312</v>
      </c>
      <c r="G11" s="12">
        <v>0</v>
      </c>
      <c r="H11" s="12">
        <v>0</v>
      </c>
      <c r="I11" s="12">
        <v>1</v>
      </c>
      <c r="J11">
        <f t="shared" si="1"/>
        <v>-0.37450000000000006</v>
      </c>
      <c r="K11" s="12">
        <f t="shared" si="2"/>
        <v>2.4379</v>
      </c>
      <c r="L11" s="12">
        <v>0</v>
      </c>
      <c r="M11" s="12">
        <v>1</v>
      </c>
      <c r="N11">
        <f t="shared" si="3"/>
        <v>-0.91779999999999995</v>
      </c>
      <c r="O11">
        <f t="shared" si="4"/>
        <v>8.6741440000000001</v>
      </c>
      <c r="P11" s="12">
        <v>0</v>
      </c>
      <c r="Q11" s="12">
        <v>0</v>
      </c>
      <c r="R11">
        <f t="shared" si="5"/>
        <v>0.92195440000000006</v>
      </c>
      <c r="S11" s="12">
        <v>0</v>
      </c>
      <c r="T11" s="12">
        <v>0</v>
      </c>
      <c r="U11" s="12">
        <v>0</v>
      </c>
      <c r="V11" s="12">
        <v>20</v>
      </c>
      <c r="W11" s="12">
        <v>0</v>
      </c>
      <c r="X11" s="12">
        <v>0</v>
      </c>
      <c r="Y11" s="12">
        <v>1</v>
      </c>
      <c r="Z11">
        <f t="shared" si="6"/>
        <v>-0.18274799999999999</v>
      </c>
      <c r="AA11" s="12">
        <v>0.26050000000000001</v>
      </c>
      <c r="AB11" s="12">
        <v>0</v>
      </c>
      <c r="AC11" s="12">
        <v>0</v>
      </c>
      <c r="AD11" s="12">
        <v>17</v>
      </c>
      <c r="AE11" s="12">
        <v>0</v>
      </c>
      <c r="AF11" s="12">
        <v>0</v>
      </c>
      <c r="AG11" s="12">
        <v>0</v>
      </c>
      <c r="AH11" s="12">
        <v>1E-4</v>
      </c>
      <c r="AI11" s="12">
        <v>0</v>
      </c>
      <c r="AJ11" s="12">
        <v>0</v>
      </c>
      <c r="AK11" s="12">
        <v>1</v>
      </c>
      <c r="AL11">
        <f t="shared" si="7"/>
        <v>0.11335600000000001</v>
      </c>
      <c r="AM11">
        <f t="shared" si="8"/>
        <v>0.74564000000000008</v>
      </c>
      <c r="AN11" s="12">
        <v>0</v>
      </c>
      <c r="AO11" s="12">
        <v>1</v>
      </c>
      <c r="AP11">
        <f t="shared" si="9"/>
        <v>2.7032E-2</v>
      </c>
      <c r="AQ11">
        <f t="shared" si="10"/>
        <v>0.16348799999999999</v>
      </c>
      <c r="AR11" s="12">
        <v>0</v>
      </c>
      <c r="AS11" s="12">
        <v>1</v>
      </c>
      <c r="AT11">
        <f t="shared" si="11"/>
        <v>-4.2305000000000009E-2</v>
      </c>
      <c r="AU11">
        <f t="shared" si="12"/>
        <v>6.2661999999999995</v>
      </c>
      <c r="AV11" s="12">
        <v>0</v>
      </c>
      <c r="AW11" s="12">
        <v>1</v>
      </c>
      <c r="AX11">
        <f t="shared" si="13"/>
        <v>-6.100000000000003E-4</v>
      </c>
      <c r="AY11">
        <f t="shared" si="14"/>
        <v>0.163572</v>
      </c>
      <c r="AZ11" s="12">
        <v>0</v>
      </c>
      <c r="BA11" s="12">
        <v>0</v>
      </c>
      <c r="BB11" s="12">
        <v>44.89</v>
      </c>
      <c r="BC11" s="12">
        <v>0</v>
      </c>
      <c r="BD11" s="12">
        <v>0</v>
      </c>
      <c r="BE11" s="12">
        <v>1</v>
      </c>
      <c r="BF11">
        <f t="shared" si="15"/>
        <v>1.27472E-2</v>
      </c>
      <c r="BG11" s="12">
        <f t="shared" si="16"/>
        <v>0.12948999999999999</v>
      </c>
      <c r="BH11" s="12">
        <v>0</v>
      </c>
      <c r="BI11" s="12">
        <v>0</v>
      </c>
      <c r="BJ11" s="12">
        <v>0.35149999999999998</v>
      </c>
      <c r="BK11" s="12">
        <v>0</v>
      </c>
      <c r="BL11" s="12">
        <v>0</v>
      </c>
      <c r="BM11" s="12">
        <v>0</v>
      </c>
      <c r="BN11">
        <f t="shared" si="17"/>
        <v>0.33988799999999997</v>
      </c>
      <c r="BO11" s="12">
        <v>0</v>
      </c>
      <c r="BP11" s="17">
        <v>0</v>
      </c>
      <c r="BQ11">
        <f t="shared" si="18"/>
        <v>9</v>
      </c>
      <c r="BR11">
        <f t="shared" si="19"/>
        <v>0.09</v>
      </c>
      <c r="BS11">
        <f t="shared" si="20"/>
        <v>9</v>
      </c>
    </row>
    <row r="12" spans="1:71" x14ac:dyDescent="0.25">
      <c r="A12" t="str">
        <f t="shared" si="21"/>
        <v>EW_sand_Ruled_10</v>
      </c>
      <c r="B12" s="13" t="s">
        <v>141</v>
      </c>
      <c r="C12" s="12" t="s">
        <v>144</v>
      </c>
      <c r="D12" s="13" t="s">
        <v>145</v>
      </c>
      <c r="E12" s="12">
        <v>0</v>
      </c>
      <c r="F12">
        <f t="shared" si="0"/>
        <v>137.81010000000001</v>
      </c>
      <c r="G12" s="12">
        <v>0</v>
      </c>
      <c r="H12" s="12">
        <v>0</v>
      </c>
      <c r="I12" s="12">
        <v>1</v>
      </c>
      <c r="J12">
        <f t="shared" si="1"/>
        <v>-0.46350000000000002</v>
      </c>
      <c r="K12" s="12">
        <f t="shared" si="2"/>
        <v>2.6967999999999996</v>
      </c>
      <c r="L12" s="12">
        <v>0</v>
      </c>
      <c r="M12" s="12">
        <v>1</v>
      </c>
      <c r="N12">
        <f t="shared" si="3"/>
        <v>-0.91779999999999995</v>
      </c>
      <c r="O12">
        <f t="shared" si="4"/>
        <v>8.6671620000000011</v>
      </c>
      <c r="P12" s="12">
        <v>0</v>
      </c>
      <c r="Q12" s="12">
        <v>0</v>
      </c>
      <c r="R12">
        <f t="shared" si="5"/>
        <v>0.92257370000000005</v>
      </c>
      <c r="S12" s="12">
        <v>0</v>
      </c>
      <c r="T12" s="12">
        <v>0</v>
      </c>
      <c r="U12" s="12">
        <v>0</v>
      </c>
      <c r="V12" s="12">
        <v>20</v>
      </c>
      <c r="W12" s="12">
        <v>0</v>
      </c>
      <c r="X12" s="12">
        <v>0</v>
      </c>
      <c r="Y12" s="12">
        <v>1</v>
      </c>
      <c r="Z12">
        <f t="shared" si="6"/>
        <v>-0.180729</v>
      </c>
      <c r="AA12" s="12">
        <v>0.26050000000000001</v>
      </c>
      <c r="AB12" s="12">
        <v>0</v>
      </c>
      <c r="AC12" s="12">
        <v>0</v>
      </c>
      <c r="AD12" s="12">
        <v>17</v>
      </c>
      <c r="AE12" s="12">
        <v>0</v>
      </c>
      <c r="AF12" s="12">
        <v>0</v>
      </c>
      <c r="AG12" s="12">
        <v>0</v>
      </c>
      <c r="AH12" s="12">
        <v>1E-4</v>
      </c>
      <c r="AI12" s="12">
        <v>0</v>
      </c>
      <c r="AJ12" s="12">
        <v>0</v>
      </c>
      <c r="AK12" s="12">
        <v>1</v>
      </c>
      <c r="AL12">
        <f t="shared" si="7"/>
        <v>0.10633800000000002</v>
      </c>
      <c r="AM12">
        <f t="shared" si="8"/>
        <v>0.77446999999999999</v>
      </c>
      <c r="AN12" s="12">
        <v>0</v>
      </c>
      <c r="AO12" s="12">
        <v>1</v>
      </c>
      <c r="AP12">
        <f t="shared" si="9"/>
        <v>2.5426000000000001E-2</v>
      </c>
      <c r="AQ12">
        <f t="shared" si="10"/>
        <v>0.171484</v>
      </c>
      <c r="AR12" s="12">
        <v>0</v>
      </c>
      <c r="AS12" s="12">
        <v>1</v>
      </c>
      <c r="AT12">
        <f t="shared" si="11"/>
        <v>-4.6597E-2</v>
      </c>
      <c r="AU12">
        <f t="shared" si="12"/>
        <v>6.2363499999999998</v>
      </c>
      <c r="AV12" s="12">
        <v>0</v>
      </c>
      <c r="AW12" s="12">
        <v>1</v>
      </c>
      <c r="AX12">
        <f t="shared" si="13"/>
        <v>-1.3105E-3</v>
      </c>
      <c r="AY12">
        <f t="shared" si="14"/>
        <v>0.17154599999999998</v>
      </c>
      <c r="AZ12" s="12">
        <v>0</v>
      </c>
      <c r="BA12" s="12">
        <v>0</v>
      </c>
      <c r="BB12" s="12">
        <v>44.89</v>
      </c>
      <c r="BC12" s="12">
        <v>0</v>
      </c>
      <c r="BD12" s="12">
        <v>0</v>
      </c>
      <c r="BE12" s="12">
        <v>1</v>
      </c>
      <c r="BF12">
        <f t="shared" si="15"/>
        <v>1.1843100000000001E-2</v>
      </c>
      <c r="BG12" s="12">
        <f t="shared" si="16"/>
        <v>0.13319999999999999</v>
      </c>
      <c r="BH12" s="12">
        <v>0</v>
      </c>
      <c r="BI12" s="12">
        <v>0</v>
      </c>
      <c r="BJ12" s="12">
        <v>0.35149999999999998</v>
      </c>
      <c r="BK12" s="12">
        <v>0</v>
      </c>
      <c r="BL12" s="12">
        <v>0</v>
      </c>
      <c r="BM12" s="12">
        <v>0</v>
      </c>
      <c r="BN12">
        <f t="shared" si="17"/>
        <v>0.34487400000000001</v>
      </c>
      <c r="BO12" s="12">
        <v>0</v>
      </c>
      <c r="BP12" s="17">
        <v>0</v>
      </c>
      <c r="BQ12">
        <f t="shared" si="18"/>
        <v>10</v>
      </c>
      <c r="BR12">
        <f t="shared" si="19"/>
        <v>0.1</v>
      </c>
      <c r="BS12">
        <f t="shared" si="20"/>
        <v>10</v>
      </c>
    </row>
    <row r="13" spans="1:71" x14ac:dyDescent="0.25">
      <c r="A13" t="str">
        <f t="shared" si="21"/>
        <v>EW_sand_Ruled_11</v>
      </c>
      <c r="B13" s="13" t="s">
        <v>141</v>
      </c>
      <c r="C13" s="12" t="s">
        <v>144</v>
      </c>
      <c r="D13" s="13" t="s">
        <v>145</v>
      </c>
      <c r="E13" s="12">
        <v>0</v>
      </c>
      <c r="F13">
        <f t="shared" si="0"/>
        <v>136.88899999999998</v>
      </c>
      <c r="G13" s="12">
        <v>0</v>
      </c>
      <c r="H13" s="12">
        <v>0</v>
      </c>
      <c r="I13" s="12">
        <v>1</v>
      </c>
      <c r="J13">
        <f t="shared" si="1"/>
        <v>-0.5525000000000001</v>
      </c>
      <c r="K13" s="12">
        <f t="shared" si="2"/>
        <v>2.9557000000000002</v>
      </c>
      <c r="L13" s="12">
        <v>0</v>
      </c>
      <c r="M13" s="12">
        <v>1</v>
      </c>
      <c r="N13">
        <f t="shared" si="3"/>
        <v>-0.91779999999999995</v>
      </c>
      <c r="O13">
        <f t="shared" si="4"/>
        <v>8.6601800000000004</v>
      </c>
      <c r="P13" s="12">
        <v>0</v>
      </c>
      <c r="Q13" s="12">
        <v>0</v>
      </c>
      <c r="R13">
        <f t="shared" si="5"/>
        <v>0.92319300000000004</v>
      </c>
      <c r="S13" s="12">
        <v>0</v>
      </c>
      <c r="T13" s="12">
        <v>0</v>
      </c>
      <c r="U13" s="12">
        <v>0</v>
      </c>
      <c r="V13" s="12">
        <v>20</v>
      </c>
      <c r="W13" s="12">
        <v>0</v>
      </c>
      <c r="X13" s="12">
        <v>0</v>
      </c>
      <c r="Y13" s="12">
        <v>1</v>
      </c>
      <c r="Z13">
        <f t="shared" si="6"/>
        <v>-0.17870999999999998</v>
      </c>
      <c r="AA13" s="12">
        <v>0.26050000000000001</v>
      </c>
      <c r="AB13" s="12">
        <v>0</v>
      </c>
      <c r="AC13" s="12">
        <v>0</v>
      </c>
      <c r="AD13" s="12">
        <v>17</v>
      </c>
      <c r="AE13" s="12">
        <v>0</v>
      </c>
      <c r="AF13" s="12">
        <v>0</v>
      </c>
      <c r="AG13" s="12">
        <v>0</v>
      </c>
      <c r="AH13" s="12">
        <v>1E-4</v>
      </c>
      <c r="AI13" s="12">
        <v>0</v>
      </c>
      <c r="AJ13" s="12">
        <v>0</v>
      </c>
      <c r="AK13" s="12">
        <v>1</v>
      </c>
      <c r="AL13">
        <f t="shared" si="7"/>
        <v>9.9320000000000006E-2</v>
      </c>
      <c r="AM13">
        <f t="shared" si="8"/>
        <v>0.80330000000000001</v>
      </c>
      <c r="AN13" s="12">
        <v>0</v>
      </c>
      <c r="AO13" s="12">
        <v>1</v>
      </c>
      <c r="AP13">
        <f t="shared" si="9"/>
        <v>2.3819999999999997E-2</v>
      </c>
      <c r="AQ13">
        <f t="shared" si="10"/>
        <v>0.17948</v>
      </c>
      <c r="AR13" s="12">
        <v>0</v>
      </c>
      <c r="AS13" s="12">
        <v>1</v>
      </c>
      <c r="AT13">
        <f t="shared" si="11"/>
        <v>-5.0889000000000004E-2</v>
      </c>
      <c r="AU13">
        <f t="shared" si="12"/>
        <v>6.2065000000000001</v>
      </c>
      <c r="AV13" s="12">
        <v>0</v>
      </c>
      <c r="AW13" s="12">
        <v>1</v>
      </c>
      <c r="AX13">
        <f t="shared" si="13"/>
        <v>-2.0110000000000006E-3</v>
      </c>
      <c r="AY13">
        <f t="shared" si="14"/>
        <v>0.17952000000000001</v>
      </c>
      <c r="AZ13" s="12">
        <v>0</v>
      </c>
      <c r="BA13" s="12">
        <v>0</v>
      </c>
      <c r="BB13" s="12">
        <v>44.89</v>
      </c>
      <c r="BC13" s="12">
        <v>0</v>
      </c>
      <c r="BD13" s="12">
        <v>0</v>
      </c>
      <c r="BE13" s="12">
        <v>1</v>
      </c>
      <c r="BF13">
        <f t="shared" si="15"/>
        <v>1.0939000000000001E-2</v>
      </c>
      <c r="BG13" s="12">
        <f t="shared" si="16"/>
        <v>0.13691</v>
      </c>
      <c r="BH13" s="12">
        <v>0</v>
      </c>
      <c r="BI13" s="12">
        <v>0</v>
      </c>
      <c r="BJ13" s="12">
        <v>0.35149999999999998</v>
      </c>
      <c r="BK13" s="12">
        <v>0</v>
      </c>
      <c r="BL13" s="12">
        <v>0</v>
      </c>
      <c r="BM13" s="12">
        <v>0</v>
      </c>
      <c r="BN13">
        <f t="shared" si="17"/>
        <v>0.34986</v>
      </c>
      <c r="BO13" s="12">
        <v>0</v>
      </c>
      <c r="BP13" s="17">
        <v>0</v>
      </c>
      <c r="BQ13">
        <f t="shared" si="18"/>
        <v>11</v>
      </c>
      <c r="BR13">
        <f t="shared" si="19"/>
        <v>0.11</v>
      </c>
      <c r="BS13">
        <f t="shared" si="20"/>
        <v>11</v>
      </c>
    </row>
    <row r="14" spans="1:71" x14ac:dyDescent="0.25">
      <c r="A14" t="str">
        <f t="shared" si="21"/>
        <v>EW_sand_Ruled_12</v>
      </c>
      <c r="B14" s="13" t="s">
        <v>141</v>
      </c>
      <c r="C14" s="12" t="s">
        <v>144</v>
      </c>
      <c r="D14" s="13" t="s">
        <v>145</v>
      </c>
      <c r="E14" s="12">
        <v>0</v>
      </c>
      <c r="F14">
        <f t="shared" si="0"/>
        <v>135.96789999999999</v>
      </c>
      <c r="G14" s="12">
        <v>0</v>
      </c>
      <c r="H14" s="12">
        <v>0</v>
      </c>
      <c r="I14" s="12">
        <v>1</v>
      </c>
      <c r="J14">
        <f t="shared" si="1"/>
        <v>-0.64150000000000007</v>
      </c>
      <c r="K14" s="12">
        <f t="shared" si="2"/>
        <v>3.2145999999999999</v>
      </c>
      <c r="L14" s="12">
        <v>0</v>
      </c>
      <c r="M14" s="12">
        <v>1</v>
      </c>
      <c r="N14">
        <f t="shared" si="3"/>
        <v>-0.91779999999999995</v>
      </c>
      <c r="O14">
        <f t="shared" si="4"/>
        <v>8.6531979999999997</v>
      </c>
      <c r="P14" s="12">
        <v>0</v>
      </c>
      <c r="Q14" s="12">
        <v>0</v>
      </c>
      <c r="R14">
        <f t="shared" si="5"/>
        <v>0.92381230000000003</v>
      </c>
      <c r="S14" s="12">
        <v>0</v>
      </c>
      <c r="T14" s="12">
        <v>0</v>
      </c>
      <c r="U14" s="12">
        <v>0</v>
      </c>
      <c r="V14" s="12">
        <v>20</v>
      </c>
      <c r="W14" s="12">
        <v>0</v>
      </c>
      <c r="X14" s="12">
        <v>0</v>
      </c>
      <c r="Y14" s="12">
        <v>1</v>
      </c>
      <c r="Z14">
        <f t="shared" si="6"/>
        <v>-0.17669099999999999</v>
      </c>
      <c r="AA14" s="12">
        <v>0.26050000000000001</v>
      </c>
      <c r="AB14" s="12">
        <v>0</v>
      </c>
      <c r="AC14" s="12">
        <v>0</v>
      </c>
      <c r="AD14" s="12">
        <v>17</v>
      </c>
      <c r="AE14" s="12">
        <v>0</v>
      </c>
      <c r="AF14" s="12">
        <v>0</v>
      </c>
      <c r="AG14" s="12">
        <v>0</v>
      </c>
      <c r="AH14" s="12">
        <v>1E-4</v>
      </c>
      <c r="AI14" s="12">
        <v>0</v>
      </c>
      <c r="AJ14" s="12">
        <v>0</v>
      </c>
      <c r="AK14" s="12">
        <v>1</v>
      </c>
      <c r="AL14">
        <f t="shared" si="7"/>
        <v>9.2302000000000009E-2</v>
      </c>
      <c r="AM14">
        <f t="shared" si="8"/>
        <v>0.83213000000000004</v>
      </c>
      <c r="AN14" s="12">
        <v>0</v>
      </c>
      <c r="AO14" s="12">
        <v>1</v>
      </c>
      <c r="AP14">
        <f t="shared" si="9"/>
        <v>2.2214000000000001E-2</v>
      </c>
      <c r="AQ14">
        <f t="shared" si="10"/>
        <v>0.18747599999999998</v>
      </c>
      <c r="AR14" s="12">
        <v>0</v>
      </c>
      <c r="AS14" s="12">
        <v>1</v>
      </c>
      <c r="AT14">
        <f t="shared" si="11"/>
        <v>-5.5181000000000008E-2</v>
      </c>
      <c r="AU14">
        <f t="shared" si="12"/>
        <v>6.1766499999999995</v>
      </c>
      <c r="AV14" s="12">
        <v>0</v>
      </c>
      <c r="AW14" s="12">
        <v>1</v>
      </c>
      <c r="AX14">
        <f t="shared" si="13"/>
        <v>-2.7115000000000004E-3</v>
      </c>
      <c r="AY14">
        <f t="shared" si="14"/>
        <v>0.18749399999999999</v>
      </c>
      <c r="AZ14" s="12">
        <v>0</v>
      </c>
      <c r="BA14" s="12">
        <v>0</v>
      </c>
      <c r="BB14" s="12">
        <v>44.89</v>
      </c>
      <c r="BC14" s="12">
        <v>0</v>
      </c>
      <c r="BD14" s="12">
        <v>0</v>
      </c>
      <c r="BE14" s="12">
        <v>1</v>
      </c>
      <c r="BF14">
        <f t="shared" si="15"/>
        <v>1.0034900000000001E-2</v>
      </c>
      <c r="BG14" s="12">
        <f t="shared" si="16"/>
        <v>0.14061999999999999</v>
      </c>
      <c r="BH14" s="12">
        <v>0</v>
      </c>
      <c r="BI14" s="12">
        <v>0</v>
      </c>
      <c r="BJ14" s="12">
        <v>0.35149999999999998</v>
      </c>
      <c r="BK14" s="12">
        <v>0</v>
      </c>
      <c r="BL14" s="12">
        <v>0</v>
      </c>
      <c r="BM14" s="12">
        <v>0</v>
      </c>
      <c r="BN14">
        <f t="shared" si="17"/>
        <v>0.35484599999999999</v>
      </c>
      <c r="BO14" s="12">
        <v>0</v>
      </c>
      <c r="BP14" s="17">
        <v>0</v>
      </c>
      <c r="BQ14">
        <f t="shared" si="18"/>
        <v>12</v>
      </c>
      <c r="BR14">
        <f t="shared" si="19"/>
        <v>0.12</v>
      </c>
      <c r="BS14">
        <f t="shared" si="20"/>
        <v>12</v>
      </c>
    </row>
    <row r="15" spans="1:71" x14ac:dyDescent="0.25">
      <c r="A15" t="str">
        <f t="shared" si="21"/>
        <v>EW_sand_Ruled_13</v>
      </c>
      <c r="B15" s="13" t="s">
        <v>141</v>
      </c>
      <c r="C15" s="12" t="s">
        <v>144</v>
      </c>
      <c r="D15" s="13" t="s">
        <v>145</v>
      </c>
      <c r="E15" s="12">
        <v>0</v>
      </c>
      <c r="F15">
        <f t="shared" si="0"/>
        <v>135.04679999999999</v>
      </c>
      <c r="G15" s="12">
        <v>0</v>
      </c>
      <c r="H15" s="12">
        <v>0</v>
      </c>
      <c r="I15" s="12">
        <v>1</v>
      </c>
      <c r="J15">
        <f t="shared" si="1"/>
        <v>-0.73050000000000004</v>
      </c>
      <c r="K15" s="12">
        <f t="shared" si="2"/>
        <v>3.4734999999999996</v>
      </c>
      <c r="L15" s="12">
        <v>0</v>
      </c>
      <c r="M15" s="12">
        <v>1</v>
      </c>
      <c r="N15">
        <f t="shared" si="3"/>
        <v>-0.91779999999999995</v>
      </c>
      <c r="O15">
        <f t="shared" si="4"/>
        <v>8.6462160000000008</v>
      </c>
      <c r="P15" s="12">
        <v>0</v>
      </c>
      <c r="Q15" s="12">
        <v>0</v>
      </c>
      <c r="R15">
        <f t="shared" si="5"/>
        <v>0.92443160000000002</v>
      </c>
      <c r="S15" s="12">
        <v>0</v>
      </c>
      <c r="T15" s="12">
        <v>0</v>
      </c>
      <c r="U15" s="12">
        <v>0</v>
      </c>
      <c r="V15" s="12">
        <v>20</v>
      </c>
      <c r="W15" s="12">
        <v>0</v>
      </c>
      <c r="X15" s="12">
        <v>0</v>
      </c>
      <c r="Y15" s="12">
        <v>1</v>
      </c>
      <c r="Z15">
        <f t="shared" si="6"/>
        <v>-0.17467199999999999</v>
      </c>
      <c r="AA15" s="12">
        <v>0.26050000000000001</v>
      </c>
      <c r="AB15" s="12">
        <v>0</v>
      </c>
      <c r="AC15" s="12">
        <v>0</v>
      </c>
      <c r="AD15" s="12">
        <v>17</v>
      </c>
      <c r="AE15" s="12">
        <v>0</v>
      </c>
      <c r="AF15" s="12">
        <v>0</v>
      </c>
      <c r="AG15" s="12">
        <v>0</v>
      </c>
      <c r="AH15" s="12">
        <v>1E-4</v>
      </c>
      <c r="AI15" s="12">
        <v>0</v>
      </c>
      <c r="AJ15" s="12">
        <v>0</v>
      </c>
      <c r="AK15" s="12">
        <v>1</v>
      </c>
      <c r="AL15">
        <f t="shared" si="7"/>
        <v>8.5284000000000013E-2</v>
      </c>
      <c r="AM15">
        <f t="shared" si="8"/>
        <v>0.86095999999999995</v>
      </c>
      <c r="AN15" s="12">
        <v>0</v>
      </c>
      <c r="AO15" s="12">
        <v>1</v>
      </c>
      <c r="AP15">
        <f t="shared" si="9"/>
        <v>2.0608000000000001E-2</v>
      </c>
      <c r="AQ15">
        <f t="shared" si="10"/>
        <v>0.19547199999999998</v>
      </c>
      <c r="AR15" s="12">
        <v>0</v>
      </c>
      <c r="AS15" s="12">
        <v>1</v>
      </c>
      <c r="AT15">
        <f t="shared" si="11"/>
        <v>-5.9472999999999998E-2</v>
      </c>
      <c r="AU15">
        <f t="shared" si="12"/>
        <v>6.1467999999999998</v>
      </c>
      <c r="AV15" s="12">
        <v>0</v>
      </c>
      <c r="AW15" s="12">
        <v>1</v>
      </c>
      <c r="AX15">
        <f t="shared" si="13"/>
        <v>-3.4120000000000001E-3</v>
      </c>
      <c r="AY15">
        <f t="shared" si="14"/>
        <v>0.19546799999999998</v>
      </c>
      <c r="AZ15" s="12">
        <v>0</v>
      </c>
      <c r="BA15" s="12">
        <v>0</v>
      </c>
      <c r="BB15" s="12">
        <v>44.89</v>
      </c>
      <c r="BC15" s="12">
        <v>0</v>
      </c>
      <c r="BD15" s="12">
        <v>0</v>
      </c>
      <c r="BE15" s="12">
        <v>1</v>
      </c>
      <c r="BF15">
        <f t="shared" si="15"/>
        <v>9.1308000000000014E-3</v>
      </c>
      <c r="BG15" s="12">
        <f t="shared" si="16"/>
        <v>0.14432999999999999</v>
      </c>
      <c r="BH15" s="12">
        <v>0</v>
      </c>
      <c r="BI15" s="12">
        <v>0</v>
      </c>
      <c r="BJ15" s="12">
        <v>0.35149999999999998</v>
      </c>
      <c r="BK15" s="12">
        <v>0</v>
      </c>
      <c r="BL15" s="12">
        <v>0</v>
      </c>
      <c r="BM15" s="12">
        <v>0</v>
      </c>
      <c r="BN15">
        <f t="shared" si="17"/>
        <v>0.35983199999999999</v>
      </c>
      <c r="BO15" s="12">
        <v>0</v>
      </c>
      <c r="BP15" s="17">
        <v>0</v>
      </c>
      <c r="BQ15">
        <f t="shared" si="18"/>
        <v>13</v>
      </c>
      <c r="BR15">
        <f t="shared" si="19"/>
        <v>0.13</v>
      </c>
      <c r="BS15">
        <f t="shared" si="20"/>
        <v>13</v>
      </c>
    </row>
    <row r="16" spans="1:71" x14ac:dyDescent="0.25">
      <c r="A16" t="str">
        <f t="shared" si="21"/>
        <v>EW_sand_Ruled_14</v>
      </c>
      <c r="B16" s="13" t="s">
        <v>141</v>
      </c>
      <c r="C16" s="12" t="s">
        <v>144</v>
      </c>
      <c r="D16" s="13" t="s">
        <v>145</v>
      </c>
      <c r="E16" s="12">
        <v>0</v>
      </c>
      <c r="F16">
        <f t="shared" si="0"/>
        <v>134.12569999999999</v>
      </c>
      <c r="G16" s="12">
        <v>0</v>
      </c>
      <c r="H16" s="12">
        <v>0</v>
      </c>
      <c r="I16" s="12">
        <v>1</v>
      </c>
      <c r="J16">
        <f t="shared" si="1"/>
        <v>-0.81950000000000001</v>
      </c>
      <c r="K16" s="12">
        <f t="shared" si="2"/>
        <v>3.7324000000000002</v>
      </c>
      <c r="L16" s="12">
        <v>0</v>
      </c>
      <c r="M16" s="12">
        <v>1</v>
      </c>
      <c r="N16">
        <f t="shared" si="3"/>
        <v>-0.91779999999999995</v>
      </c>
      <c r="O16">
        <f t="shared" si="4"/>
        <v>8.6392340000000001</v>
      </c>
      <c r="P16" s="12">
        <v>0</v>
      </c>
      <c r="Q16" s="12">
        <v>0</v>
      </c>
      <c r="R16">
        <f t="shared" si="5"/>
        <v>0.92505090000000001</v>
      </c>
      <c r="S16" s="12">
        <v>0</v>
      </c>
      <c r="T16" s="12">
        <v>0</v>
      </c>
      <c r="U16" s="12">
        <v>0</v>
      </c>
      <c r="V16" s="12">
        <v>20</v>
      </c>
      <c r="W16" s="12">
        <v>0</v>
      </c>
      <c r="X16" s="12">
        <v>0</v>
      </c>
      <c r="Y16" s="12">
        <v>1</v>
      </c>
      <c r="Z16">
        <f t="shared" si="6"/>
        <v>-0.172653</v>
      </c>
      <c r="AA16" s="12">
        <v>0.26050000000000001</v>
      </c>
      <c r="AB16" s="12">
        <v>0</v>
      </c>
      <c r="AC16" s="12">
        <v>0</v>
      </c>
      <c r="AD16" s="12">
        <v>17</v>
      </c>
      <c r="AE16" s="12">
        <v>0</v>
      </c>
      <c r="AF16" s="12">
        <v>0</v>
      </c>
      <c r="AG16" s="12">
        <v>0</v>
      </c>
      <c r="AH16" s="12">
        <v>1E-4</v>
      </c>
      <c r="AI16" s="12">
        <v>0</v>
      </c>
      <c r="AJ16" s="12">
        <v>0</v>
      </c>
      <c r="AK16" s="12">
        <v>1</v>
      </c>
      <c r="AL16">
        <f t="shared" si="7"/>
        <v>7.8266000000000016E-2</v>
      </c>
      <c r="AM16">
        <f t="shared" si="8"/>
        <v>0.88979000000000008</v>
      </c>
      <c r="AN16" s="12">
        <v>0</v>
      </c>
      <c r="AO16" s="12">
        <v>1</v>
      </c>
      <c r="AP16">
        <f t="shared" si="9"/>
        <v>1.9001999999999998E-2</v>
      </c>
      <c r="AQ16">
        <f t="shared" si="10"/>
        <v>0.20346799999999998</v>
      </c>
      <c r="AR16" s="12">
        <v>0</v>
      </c>
      <c r="AS16" s="12">
        <v>1</v>
      </c>
      <c r="AT16">
        <f t="shared" si="11"/>
        <v>-6.3765000000000002E-2</v>
      </c>
      <c r="AU16">
        <f t="shared" si="12"/>
        <v>6.1169500000000001</v>
      </c>
      <c r="AV16" s="12">
        <v>0</v>
      </c>
      <c r="AW16" s="12">
        <v>1</v>
      </c>
      <c r="AX16">
        <f t="shared" si="13"/>
        <v>-4.1124999999999998E-3</v>
      </c>
      <c r="AY16">
        <f t="shared" si="14"/>
        <v>0.20344200000000001</v>
      </c>
      <c r="AZ16" s="12">
        <v>0</v>
      </c>
      <c r="BA16" s="12">
        <v>0</v>
      </c>
      <c r="BB16" s="12">
        <v>44.89</v>
      </c>
      <c r="BC16" s="12">
        <v>0</v>
      </c>
      <c r="BD16" s="12">
        <v>0</v>
      </c>
      <c r="BE16" s="12">
        <v>1</v>
      </c>
      <c r="BF16">
        <f t="shared" si="15"/>
        <v>8.2267E-3</v>
      </c>
      <c r="BG16" s="12">
        <f t="shared" si="16"/>
        <v>0.14804</v>
      </c>
      <c r="BH16" s="12">
        <v>0</v>
      </c>
      <c r="BI16" s="12">
        <v>0</v>
      </c>
      <c r="BJ16" s="12">
        <v>0.35149999999999998</v>
      </c>
      <c r="BK16" s="12">
        <v>0</v>
      </c>
      <c r="BL16" s="12">
        <v>0</v>
      </c>
      <c r="BM16" s="12">
        <v>0</v>
      </c>
      <c r="BN16">
        <f t="shared" si="17"/>
        <v>0.36481799999999998</v>
      </c>
      <c r="BO16" s="12">
        <v>0</v>
      </c>
      <c r="BP16" s="17">
        <v>0</v>
      </c>
      <c r="BQ16">
        <f t="shared" si="18"/>
        <v>14</v>
      </c>
      <c r="BR16">
        <f t="shared" si="19"/>
        <v>0.14000000000000001</v>
      </c>
      <c r="BS16">
        <f t="shared" si="20"/>
        <v>14</v>
      </c>
    </row>
    <row r="17" spans="1:71" x14ac:dyDescent="0.25">
      <c r="A17" t="str">
        <f t="shared" si="21"/>
        <v>EW_sand_Ruled_15</v>
      </c>
      <c r="B17" s="13" t="s">
        <v>141</v>
      </c>
      <c r="C17" s="12" t="s">
        <v>144</v>
      </c>
      <c r="D17" s="13" t="s">
        <v>145</v>
      </c>
      <c r="E17" s="12">
        <v>0</v>
      </c>
      <c r="F17">
        <f t="shared" si="0"/>
        <v>133.2046</v>
      </c>
      <c r="G17" s="12">
        <v>0</v>
      </c>
      <c r="H17" s="12">
        <v>0</v>
      </c>
      <c r="I17" s="12">
        <v>1</v>
      </c>
      <c r="J17">
        <f t="shared" si="1"/>
        <v>-0.9085000000000002</v>
      </c>
      <c r="K17" s="12">
        <f t="shared" si="2"/>
        <v>3.9913000000000007</v>
      </c>
      <c r="L17" s="12">
        <v>0</v>
      </c>
      <c r="M17" s="12">
        <v>1</v>
      </c>
      <c r="N17">
        <f t="shared" si="3"/>
        <v>-0.91779999999999995</v>
      </c>
      <c r="O17">
        <f t="shared" si="4"/>
        <v>8.6322520000000011</v>
      </c>
      <c r="P17" s="12">
        <v>0</v>
      </c>
      <c r="Q17" s="12">
        <v>0</v>
      </c>
      <c r="R17">
        <f t="shared" si="5"/>
        <v>0.9256702</v>
      </c>
      <c r="S17" s="12">
        <v>0</v>
      </c>
      <c r="T17" s="12">
        <v>0</v>
      </c>
      <c r="U17" s="12">
        <v>0</v>
      </c>
      <c r="V17" s="12">
        <v>20</v>
      </c>
      <c r="W17" s="12">
        <v>0</v>
      </c>
      <c r="X17" s="12">
        <v>0</v>
      </c>
      <c r="Y17" s="12">
        <v>1</v>
      </c>
      <c r="Z17">
        <f t="shared" si="6"/>
        <v>-0.17063399999999998</v>
      </c>
      <c r="AA17" s="12">
        <v>0.26050000000000001</v>
      </c>
      <c r="AB17" s="12">
        <v>0</v>
      </c>
      <c r="AC17" s="12">
        <v>0</v>
      </c>
      <c r="AD17" s="12">
        <v>17</v>
      </c>
      <c r="AE17" s="12">
        <v>0</v>
      </c>
      <c r="AF17" s="12">
        <v>0</v>
      </c>
      <c r="AG17" s="12">
        <v>0</v>
      </c>
      <c r="AH17" s="12">
        <v>1E-4</v>
      </c>
      <c r="AI17" s="12">
        <v>0</v>
      </c>
      <c r="AJ17" s="12">
        <v>0</v>
      </c>
      <c r="AK17" s="12">
        <v>1</v>
      </c>
      <c r="AL17">
        <f t="shared" si="7"/>
        <v>7.1248000000000006E-2</v>
      </c>
      <c r="AM17">
        <f t="shared" si="8"/>
        <v>0.91861999999999999</v>
      </c>
      <c r="AN17" s="12">
        <v>0</v>
      </c>
      <c r="AO17" s="12">
        <v>1</v>
      </c>
      <c r="AP17">
        <f t="shared" si="9"/>
        <v>1.7395999999999998E-2</v>
      </c>
      <c r="AQ17">
        <f t="shared" si="10"/>
        <v>0.21146399999999999</v>
      </c>
      <c r="AR17" s="12">
        <v>0</v>
      </c>
      <c r="AS17" s="12">
        <v>1</v>
      </c>
      <c r="AT17">
        <f t="shared" si="11"/>
        <v>-6.8057000000000006E-2</v>
      </c>
      <c r="AU17">
        <f t="shared" si="12"/>
        <v>6.0870999999999995</v>
      </c>
      <c r="AV17" s="12">
        <v>0</v>
      </c>
      <c r="AW17" s="12">
        <v>1</v>
      </c>
      <c r="AX17">
        <f t="shared" si="13"/>
        <v>-4.8130000000000013E-3</v>
      </c>
      <c r="AY17">
        <f t="shared" si="14"/>
        <v>0.21141599999999999</v>
      </c>
      <c r="AZ17" s="12">
        <v>0</v>
      </c>
      <c r="BA17" s="12">
        <v>0</v>
      </c>
      <c r="BB17" s="12">
        <v>44.89</v>
      </c>
      <c r="BC17" s="12">
        <v>0</v>
      </c>
      <c r="BD17" s="12">
        <v>0</v>
      </c>
      <c r="BE17" s="12">
        <v>1</v>
      </c>
      <c r="BF17">
        <f t="shared" si="15"/>
        <v>7.3226000000000003E-3</v>
      </c>
      <c r="BG17" s="12">
        <f t="shared" si="16"/>
        <v>0.15175</v>
      </c>
      <c r="BH17" s="12">
        <v>0</v>
      </c>
      <c r="BI17" s="12">
        <v>0</v>
      </c>
      <c r="BJ17" s="12">
        <v>0.35149999999999998</v>
      </c>
      <c r="BK17" s="12">
        <v>0</v>
      </c>
      <c r="BL17" s="12">
        <v>0</v>
      </c>
      <c r="BM17" s="12">
        <v>0</v>
      </c>
      <c r="BN17">
        <f t="shared" si="17"/>
        <v>0.36980400000000002</v>
      </c>
      <c r="BO17" s="12">
        <v>0</v>
      </c>
      <c r="BP17" s="17">
        <v>0</v>
      </c>
      <c r="BQ17">
        <f t="shared" si="18"/>
        <v>15</v>
      </c>
      <c r="BR17">
        <f t="shared" si="19"/>
        <v>0.15</v>
      </c>
      <c r="BS17">
        <f t="shared" si="20"/>
        <v>15</v>
      </c>
    </row>
    <row r="18" spans="1:71" x14ac:dyDescent="0.25">
      <c r="A18" t="str">
        <f t="shared" si="21"/>
        <v>EW_sand_Ruled_16</v>
      </c>
      <c r="B18" s="13" t="s">
        <v>141</v>
      </c>
      <c r="C18" s="12" t="s">
        <v>144</v>
      </c>
      <c r="D18" s="13" t="s">
        <v>145</v>
      </c>
      <c r="E18" s="12">
        <v>0</v>
      </c>
      <c r="F18">
        <f t="shared" si="0"/>
        <v>132.2835</v>
      </c>
      <c r="G18" s="12">
        <v>0</v>
      </c>
      <c r="H18" s="12">
        <v>0</v>
      </c>
      <c r="I18" s="12">
        <v>1</v>
      </c>
      <c r="J18">
        <f t="shared" si="1"/>
        <v>-0.99749999999999994</v>
      </c>
      <c r="K18" s="12">
        <f t="shared" si="2"/>
        <v>4.2501999999999995</v>
      </c>
      <c r="L18" s="12">
        <v>0</v>
      </c>
      <c r="M18" s="12">
        <v>1</v>
      </c>
      <c r="N18">
        <f t="shared" si="3"/>
        <v>-0.91779999999999995</v>
      </c>
      <c r="O18">
        <f t="shared" si="4"/>
        <v>8.6252700000000004</v>
      </c>
      <c r="P18" s="12">
        <v>0</v>
      </c>
      <c r="Q18" s="12">
        <v>0</v>
      </c>
      <c r="R18">
        <f t="shared" si="5"/>
        <v>0.92628949999999999</v>
      </c>
      <c r="S18" s="12">
        <v>0</v>
      </c>
      <c r="T18" s="12">
        <v>0</v>
      </c>
      <c r="U18" s="12">
        <v>0</v>
      </c>
      <c r="V18" s="12">
        <v>20</v>
      </c>
      <c r="W18" s="12">
        <v>0</v>
      </c>
      <c r="X18" s="12">
        <v>0</v>
      </c>
      <c r="Y18" s="12">
        <v>1</v>
      </c>
      <c r="Z18">
        <f t="shared" si="6"/>
        <v>-0.16861499999999999</v>
      </c>
      <c r="AA18" s="12">
        <v>0.26050000000000001</v>
      </c>
      <c r="AB18" s="12">
        <v>0</v>
      </c>
      <c r="AC18" s="12">
        <v>0</v>
      </c>
      <c r="AD18" s="12">
        <v>17</v>
      </c>
      <c r="AE18" s="12">
        <v>0</v>
      </c>
      <c r="AF18" s="12">
        <v>0</v>
      </c>
      <c r="AG18" s="12">
        <v>0</v>
      </c>
      <c r="AH18" s="12">
        <v>1E-4</v>
      </c>
      <c r="AI18" s="12">
        <v>0</v>
      </c>
      <c r="AJ18" s="12">
        <v>0</v>
      </c>
      <c r="AK18" s="12">
        <v>1</v>
      </c>
      <c r="AL18">
        <f t="shared" si="7"/>
        <v>6.4230000000000023E-2</v>
      </c>
      <c r="AM18">
        <f t="shared" si="8"/>
        <v>0.94745000000000001</v>
      </c>
      <c r="AN18" s="12">
        <v>0</v>
      </c>
      <c r="AO18" s="12">
        <v>1</v>
      </c>
      <c r="AP18">
        <f t="shared" si="9"/>
        <v>1.5790000000000002E-2</v>
      </c>
      <c r="AQ18">
        <f t="shared" si="10"/>
        <v>0.21945999999999999</v>
      </c>
      <c r="AR18" s="12">
        <v>0</v>
      </c>
      <c r="AS18" s="12">
        <v>1</v>
      </c>
      <c r="AT18">
        <f t="shared" si="11"/>
        <v>-7.2349000000000011E-2</v>
      </c>
      <c r="AU18">
        <f t="shared" si="12"/>
        <v>6.0572499999999998</v>
      </c>
      <c r="AV18" s="12">
        <v>0</v>
      </c>
      <c r="AW18" s="12">
        <v>1</v>
      </c>
      <c r="AX18">
        <f t="shared" si="13"/>
        <v>-5.5134999999999993E-3</v>
      </c>
      <c r="AY18">
        <f t="shared" si="14"/>
        <v>0.21938999999999997</v>
      </c>
      <c r="AZ18" s="12">
        <v>0</v>
      </c>
      <c r="BA18" s="12">
        <v>0</v>
      </c>
      <c r="BB18" s="12">
        <v>44.89</v>
      </c>
      <c r="BC18" s="12">
        <v>0</v>
      </c>
      <c r="BD18" s="12">
        <v>0</v>
      </c>
      <c r="BE18" s="12">
        <v>1</v>
      </c>
      <c r="BF18">
        <f t="shared" si="15"/>
        <v>6.4185000000000006E-3</v>
      </c>
      <c r="BG18" s="12">
        <f t="shared" si="16"/>
        <v>0.15545999999999999</v>
      </c>
      <c r="BH18" s="12">
        <v>0</v>
      </c>
      <c r="BI18" s="12">
        <v>0</v>
      </c>
      <c r="BJ18" s="12">
        <v>0.35149999999999998</v>
      </c>
      <c r="BK18" s="12">
        <v>0</v>
      </c>
      <c r="BL18" s="12">
        <v>0</v>
      </c>
      <c r="BM18" s="12">
        <v>0</v>
      </c>
      <c r="BN18">
        <f t="shared" si="17"/>
        <v>0.37478999999999996</v>
      </c>
      <c r="BO18" s="12">
        <v>0</v>
      </c>
      <c r="BP18" s="17">
        <v>0</v>
      </c>
      <c r="BQ18">
        <f t="shared" si="18"/>
        <v>16</v>
      </c>
      <c r="BR18">
        <f t="shared" si="19"/>
        <v>0.16</v>
      </c>
      <c r="BS18">
        <f t="shared" si="20"/>
        <v>16</v>
      </c>
    </row>
    <row r="19" spans="1:71" x14ac:dyDescent="0.25">
      <c r="A19" t="str">
        <f t="shared" si="21"/>
        <v>EW_sand_Ruled_17</v>
      </c>
      <c r="B19" s="13" t="s">
        <v>141</v>
      </c>
      <c r="C19" s="12" t="s">
        <v>144</v>
      </c>
      <c r="D19" s="13" t="s">
        <v>145</v>
      </c>
      <c r="E19" s="12">
        <v>0</v>
      </c>
      <c r="F19">
        <f t="shared" si="0"/>
        <v>131.36239999999998</v>
      </c>
      <c r="G19" s="12">
        <v>0</v>
      </c>
      <c r="H19" s="12">
        <v>0</v>
      </c>
      <c r="I19" s="12">
        <v>1</v>
      </c>
      <c r="J19">
        <f t="shared" si="1"/>
        <v>-1.0865</v>
      </c>
      <c r="K19" s="12">
        <f t="shared" si="2"/>
        <v>4.5091000000000001</v>
      </c>
      <c r="L19" s="12">
        <v>0</v>
      </c>
      <c r="M19" s="12">
        <v>1</v>
      </c>
      <c r="N19">
        <f t="shared" si="3"/>
        <v>-0.91779999999999995</v>
      </c>
      <c r="O19">
        <f t="shared" si="4"/>
        <v>8.6182879999999997</v>
      </c>
      <c r="P19" s="12">
        <v>0</v>
      </c>
      <c r="Q19" s="12">
        <v>0</v>
      </c>
      <c r="R19">
        <f t="shared" si="5"/>
        <v>0.92690880000000009</v>
      </c>
      <c r="S19" s="12">
        <v>0</v>
      </c>
      <c r="T19" s="12">
        <v>0</v>
      </c>
      <c r="U19" s="12">
        <v>0</v>
      </c>
      <c r="V19" s="12">
        <v>20</v>
      </c>
      <c r="W19" s="12">
        <v>0</v>
      </c>
      <c r="X19" s="12">
        <v>0</v>
      </c>
      <c r="Y19" s="12">
        <v>1</v>
      </c>
      <c r="Z19">
        <f t="shared" si="6"/>
        <v>-0.16659599999999999</v>
      </c>
      <c r="AA19" s="12">
        <v>0.26050000000000001</v>
      </c>
      <c r="AB19" s="12">
        <v>0</v>
      </c>
      <c r="AC19" s="12">
        <v>0</v>
      </c>
      <c r="AD19" s="12">
        <v>17</v>
      </c>
      <c r="AE19" s="12">
        <v>0</v>
      </c>
      <c r="AF19" s="12">
        <v>0</v>
      </c>
      <c r="AG19" s="12">
        <v>0</v>
      </c>
      <c r="AH19" s="12">
        <v>1E-4</v>
      </c>
      <c r="AI19" s="12">
        <v>0</v>
      </c>
      <c r="AJ19" s="12">
        <v>0</v>
      </c>
      <c r="AK19" s="12">
        <v>1</v>
      </c>
      <c r="AL19">
        <f t="shared" si="7"/>
        <v>5.7212000000000013E-2</v>
      </c>
      <c r="AM19">
        <f t="shared" si="8"/>
        <v>0.97628000000000004</v>
      </c>
      <c r="AN19" s="12">
        <v>0</v>
      </c>
      <c r="AO19" s="12">
        <v>1</v>
      </c>
      <c r="AP19">
        <f t="shared" si="9"/>
        <v>1.4183999999999999E-2</v>
      </c>
      <c r="AQ19">
        <f t="shared" si="10"/>
        <v>0.22745599999999999</v>
      </c>
      <c r="AR19" s="12">
        <v>0</v>
      </c>
      <c r="AS19" s="12">
        <v>1</v>
      </c>
      <c r="AT19">
        <f t="shared" si="11"/>
        <v>-7.6641000000000015E-2</v>
      </c>
      <c r="AU19">
        <f t="shared" si="12"/>
        <v>6.0274000000000001</v>
      </c>
      <c r="AV19" s="12">
        <v>0</v>
      </c>
      <c r="AW19" s="12">
        <v>1</v>
      </c>
      <c r="AX19">
        <f t="shared" si="13"/>
        <v>-6.2140000000000008E-3</v>
      </c>
      <c r="AY19">
        <f t="shared" si="14"/>
        <v>0.22736400000000001</v>
      </c>
      <c r="AZ19" s="12">
        <v>0</v>
      </c>
      <c r="BA19" s="12">
        <v>0</v>
      </c>
      <c r="BB19" s="12">
        <v>44.89</v>
      </c>
      <c r="BC19" s="12">
        <v>0</v>
      </c>
      <c r="BD19" s="12">
        <v>0</v>
      </c>
      <c r="BE19" s="12">
        <v>1</v>
      </c>
      <c r="BF19">
        <f t="shared" si="15"/>
        <v>5.5144000000000009E-3</v>
      </c>
      <c r="BG19" s="12">
        <f t="shared" si="16"/>
        <v>0.15917000000000001</v>
      </c>
      <c r="BH19" s="12">
        <v>0</v>
      </c>
      <c r="BI19" s="12">
        <v>0</v>
      </c>
      <c r="BJ19" s="12">
        <v>0.35149999999999998</v>
      </c>
      <c r="BK19" s="12">
        <v>0</v>
      </c>
      <c r="BL19" s="12">
        <v>0</v>
      </c>
      <c r="BM19" s="12">
        <v>0</v>
      </c>
      <c r="BN19">
        <f t="shared" si="17"/>
        <v>0.379776</v>
      </c>
      <c r="BO19" s="12">
        <v>0</v>
      </c>
      <c r="BP19" s="17">
        <v>0</v>
      </c>
      <c r="BQ19">
        <f t="shared" si="18"/>
        <v>17</v>
      </c>
      <c r="BR19">
        <f t="shared" si="19"/>
        <v>0.17</v>
      </c>
      <c r="BS19">
        <f t="shared" si="20"/>
        <v>17</v>
      </c>
    </row>
    <row r="20" spans="1:71" x14ac:dyDescent="0.25">
      <c r="A20" t="str">
        <f t="shared" si="21"/>
        <v>EW_sand_Ruled_18</v>
      </c>
      <c r="B20" s="13" t="s">
        <v>141</v>
      </c>
      <c r="C20" s="12" t="s">
        <v>144</v>
      </c>
      <c r="D20" s="13" t="s">
        <v>145</v>
      </c>
      <c r="E20" s="12">
        <v>0</v>
      </c>
      <c r="F20">
        <f t="shared" si="0"/>
        <v>130.44129999999998</v>
      </c>
      <c r="G20" s="12">
        <v>0</v>
      </c>
      <c r="H20" s="12">
        <v>0</v>
      </c>
      <c r="I20" s="12">
        <v>1</v>
      </c>
      <c r="J20">
        <f t="shared" si="1"/>
        <v>-1.1755</v>
      </c>
      <c r="K20" s="12">
        <f t="shared" si="2"/>
        <v>4.7679999999999998</v>
      </c>
      <c r="L20" s="12">
        <v>0</v>
      </c>
      <c r="M20" s="12">
        <v>1</v>
      </c>
      <c r="N20">
        <f t="shared" si="3"/>
        <v>-0.91779999999999995</v>
      </c>
      <c r="O20">
        <f t="shared" si="4"/>
        <v>8.6113060000000008</v>
      </c>
      <c r="P20" s="12">
        <v>0</v>
      </c>
      <c r="Q20" s="12">
        <v>0</v>
      </c>
      <c r="R20">
        <f t="shared" si="5"/>
        <v>0.92752810000000008</v>
      </c>
      <c r="S20" s="12">
        <v>0</v>
      </c>
      <c r="T20" s="12">
        <v>0</v>
      </c>
      <c r="U20" s="12">
        <v>0</v>
      </c>
      <c r="V20" s="12">
        <v>20</v>
      </c>
      <c r="W20" s="12">
        <v>0</v>
      </c>
      <c r="X20" s="12">
        <v>0</v>
      </c>
      <c r="Y20" s="12">
        <v>1</v>
      </c>
      <c r="Z20">
        <f t="shared" si="6"/>
        <v>-0.164577</v>
      </c>
      <c r="AA20" s="12">
        <v>0.26050000000000001</v>
      </c>
      <c r="AB20" s="12">
        <v>0</v>
      </c>
      <c r="AC20" s="12">
        <v>0</v>
      </c>
      <c r="AD20" s="12">
        <v>17</v>
      </c>
      <c r="AE20" s="12">
        <v>0</v>
      </c>
      <c r="AF20" s="12">
        <v>0</v>
      </c>
      <c r="AG20" s="12">
        <v>0</v>
      </c>
      <c r="AH20" s="12">
        <v>1E-4</v>
      </c>
      <c r="AI20" s="12">
        <v>0</v>
      </c>
      <c r="AJ20" s="12">
        <v>0</v>
      </c>
      <c r="AK20" s="12">
        <v>1</v>
      </c>
      <c r="AL20">
        <f t="shared" si="7"/>
        <v>5.0194000000000003E-2</v>
      </c>
      <c r="AM20">
        <f t="shared" si="8"/>
        <v>1.0051100000000002</v>
      </c>
      <c r="AN20" s="12">
        <v>0</v>
      </c>
      <c r="AO20" s="12">
        <v>1</v>
      </c>
      <c r="AP20">
        <f t="shared" si="9"/>
        <v>1.2577999999999999E-2</v>
      </c>
      <c r="AQ20">
        <f t="shared" si="10"/>
        <v>0.23545199999999999</v>
      </c>
      <c r="AR20" s="12">
        <v>0</v>
      </c>
      <c r="AS20" s="12">
        <v>1</v>
      </c>
      <c r="AT20">
        <f t="shared" si="11"/>
        <v>-8.0933000000000019E-2</v>
      </c>
      <c r="AU20">
        <f t="shared" si="12"/>
        <v>5.9975499999999995</v>
      </c>
      <c r="AV20" s="12">
        <v>0</v>
      </c>
      <c r="AW20" s="12">
        <v>1</v>
      </c>
      <c r="AX20">
        <f t="shared" si="13"/>
        <v>-6.9145000000000005E-3</v>
      </c>
      <c r="AY20">
        <f t="shared" si="14"/>
        <v>0.23533799999999999</v>
      </c>
      <c r="AZ20" s="12">
        <v>0</v>
      </c>
      <c r="BA20" s="12">
        <v>0</v>
      </c>
      <c r="BB20" s="12">
        <v>44.89</v>
      </c>
      <c r="BC20" s="12">
        <v>0</v>
      </c>
      <c r="BD20" s="12">
        <v>0</v>
      </c>
      <c r="BE20" s="12">
        <v>1</v>
      </c>
      <c r="BF20">
        <f t="shared" si="15"/>
        <v>4.6102999999999995E-3</v>
      </c>
      <c r="BG20" s="12">
        <f t="shared" si="16"/>
        <v>0.16288</v>
      </c>
      <c r="BH20" s="12">
        <v>0</v>
      </c>
      <c r="BI20" s="12">
        <v>0</v>
      </c>
      <c r="BJ20" s="12">
        <v>0.35149999999999998</v>
      </c>
      <c r="BK20" s="12">
        <v>0</v>
      </c>
      <c r="BL20" s="12">
        <v>0</v>
      </c>
      <c r="BM20" s="12">
        <v>0</v>
      </c>
      <c r="BN20">
        <f t="shared" si="17"/>
        <v>0.38476199999999999</v>
      </c>
      <c r="BO20" s="12">
        <v>0</v>
      </c>
      <c r="BP20" s="17">
        <v>0</v>
      </c>
      <c r="BQ20">
        <f t="shared" si="18"/>
        <v>18</v>
      </c>
      <c r="BR20">
        <f t="shared" si="19"/>
        <v>0.18</v>
      </c>
      <c r="BS20">
        <f t="shared" si="20"/>
        <v>18</v>
      </c>
    </row>
    <row r="21" spans="1:71" x14ac:dyDescent="0.25">
      <c r="A21" t="str">
        <f t="shared" si="21"/>
        <v>EW_sand_Ruled_19</v>
      </c>
      <c r="B21" s="13" t="s">
        <v>141</v>
      </c>
      <c r="C21" s="12" t="s">
        <v>144</v>
      </c>
      <c r="D21" s="13" t="s">
        <v>145</v>
      </c>
      <c r="E21" s="12">
        <v>0</v>
      </c>
      <c r="F21">
        <f t="shared" si="0"/>
        <v>129.52019999999999</v>
      </c>
      <c r="G21" s="12">
        <v>0</v>
      </c>
      <c r="H21" s="12">
        <v>0</v>
      </c>
      <c r="I21" s="12">
        <v>1</v>
      </c>
      <c r="J21">
        <f t="shared" si="1"/>
        <v>-1.2645</v>
      </c>
      <c r="K21" s="12">
        <f t="shared" si="2"/>
        <v>5.0268999999999995</v>
      </c>
      <c r="L21" s="12">
        <v>0</v>
      </c>
      <c r="M21" s="12">
        <v>1</v>
      </c>
      <c r="N21">
        <f t="shared" si="3"/>
        <v>-0.91779999999999995</v>
      </c>
      <c r="O21">
        <f t="shared" si="4"/>
        <v>8.6043240000000001</v>
      </c>
      <c r="P21" s="12">
        <v>0</v>
      </c>
      <c r="Q21" s="12">
        <v>0</v>
      </c>
      <c r="R21">
        <f t="shared" si="5"/>
        <v>0.92814740000000007</v>
      </c>
      <c r="S21" s="12">
        <v>0</v>
      </c>
      <c r="T21" s="12">
        <v>0</v>
      </c>
      <c r="U21" s="12">
        <v>0</v>
      </c>
      <c r="V21" s="12">
        <v>20</v>
      </c>
      <c r="W21" s="12">
        <v>0</v>
      </c>
      <c r="X21" s="12">
        <v>0</v>
      </c>
      <c r="Y21" s="12">
        <v>1</v>
      </c>
      <c r="Z21">
        <f t="shared" si="6"/>
        <v>-0.16255799999999998</v>
      </c>
      <c r="AA21" s="12">
        <v>0.26050000000000001</v>
      </c>
      <c r="AB21" s="12">
        <v>0</v>
      </c>
      <c r="AC21" s="12">
        <v>0</v>
      </c>
      <c r="AD21" s="12">
        <v>17</v>
      </c>
      <c r="AE21" s="12">
        <v>0</v>
      </c>
      <c r="AF21" s="12">
        <v>0</v>
      </c>
      <c r="AG21" s="12">
        <v>0</v>
      </c>
      <c r="AH21" s="12">
        <v>1E-4</v>
      </c>
      <c r="AI21" s="12">
        <v>0</v>
      </c>
      <c r="AJ21" s="12">
        <v>0</v>
      </c>
      <c r="AK21" s="12">
        <v>1</v>
      </c>
      <c r="AL21">
        <f t="shared" si="7"/>
        <v>4.317600000000002E-2</v>
      </c>
      <c r="AM21">
        <f t="shared" si="8"/>
        <v>1.0339399999999999</v>
      </c>
      <c r="AN21" s="12">
        <v>0</v>
      </c>
      <c r="AO21" s="12">
        <v>1</v>
      </c>
      <c r="AP21">
        <f t="shared" si="9"/>
        <v>1.0972000000000003E-2</v>
      </c>
      <c r="AQ21">
        <f t="shared" si="10"/>
        <v>0.243448</v>
      </c>
      <c r="AR21" s="12">
        <v>0</v>
      </c>
      <c r="AS21" s="12">
        <v>1</v>
      </c>
      <c r="AT21">
        <f t="shared" si="11"/>
        <v>-8.5225000000000009E-2</v>
      </c>
      <c r="AU21">
        <f t="shared" si="12"/>
        <v>5.9676999999999998</v>
      </c>
      <c r="AV21" s="12">
        <v>0</v>
      </c>
      <c r="AW21" s="12">
        <v>1</v>
      </c>
      <c r="AX21">
        <f t="shared" si="13"/>
        <v>-7.6150000000000002E-3</v>
      </c>
      <c r="AY21">
        <f t="shared" si="14"/>
        <v>0.24331199999999997</v>
      </c>
      <c r="AZ21" s="12">
        <v>0</v>
      </c>
      <c r="BA21" s="12">
        <v>0</v>
      </c>
      <c r="BB21" s="12">
        <v>44.89</v>
      </c>
      <c r="BC21" s="12">
        <v>0</v>
      </c>
      <c r="BD21" s="12">
        <v>0</v>
      </c>
      <c r="BE21" s="12">
        <v>1</v>
      </c>
      <c r="BF21">
        <f t="shared" si="15"/>
        <v>3.7061999999999998E-3</v>
      </c>
      <c r="BG21" s="12">
        <f t="shared" si="16"/>
        <v>0.16658999999999999</v>
      </c>
      <c r="BH21" s="12">
        <v>0</v>
      </c>
      <c r="BI21" s="12">
        <v>0</v>
      </c>
      <c r="BJ21" s="12">
        <v>0.35149999999999998</v>
      </c>
      <c r="BK21" s="12">
        <v>0</v>
      </c>
      <c r="BL21" s="12">
        <v>0</v>
      </c>
      <c r="BM21" s="12">
        <v>0</v>
      </c>
      <c r="BN21">
        <f t="shared" si="17"/>
        <v>0.38974799999999998</v>
      </c>
      <c r="BO21" s="12">
        <v>0</v>
      </c>
      <c r="BP21" s="17">
        <v>0</v>
      </c>
      <c r="BQ21">
        <f t="shared" si="18"/>
        <v>19</v>
      </c>
      <c r="BR21">
        <f t="shared" si="19"/>
        <v>0.19</v>
      </c>
      <c r="BS21">
        <f t="shared" si="20"/>
        <v>19</v>
      </c>
    </row>
    <row r="22" spans="1:71" x14ac:dyDescent="0.25">
      <c r="A22" t="str">
        <f t="shared" si="21"/>
        <v>EW_sand_Ruled_20</v>
      </c>
      <c r="B22" s="13" t="s">
        <v>141</v>
      </c>
      <c r="C22" s="12" t="s">
        <v>144</v>
      </c>
      <c r="D22" s="13" t="s">
        <v>145</v>
      </c>
      <c r="E22" s="12">
        <v>0</v>
      </c>
      <c r="F22">
        <f t="shared" si="0"/>
        <v>128.59909999999999</v>
      </c>
      <c r="G22" s="12">
        <v>0</v>
      </c>
      <c r="H22" s="12">
        <v>0</v>
      </c>
      <c r="I22" s="12">
        <v>1</v>
      </c>
      <c r="J22">
        <f t="shared" si="1"/>
        <v>-1.3534999999999999</v>
      </c>
      <c r="K22" s="12">
        <f t="shared" si="2"/>
        <v>5.2858000000000001</v>
      </c>
      <c r="L22" s="12">
        <v>0</v>
      </c>
      <c r="M22" s="12">
        <v>1</v>
      </c>
      <c r="N22">
        <f t="shared" si="3"/>
        <v>-0.91779999999999995</v>
      </c>
      <c r="O22">
        <f t="shared" si="4"/>
        <v>8.5973420000000011</v>
      </c>
      <c r="P22" s="12">
        <v>0</v>
      </c>
      <c r="Q22" s="12">
        <v>0</v>
      </c>
      <c r="R22">
        <f t="shared" si="5"/>
        <v>0.92876670000000006</v>
      </c>
      <c r="S22" s="12">
        <v>0</v>
      </c>
      <c r="T22" s="12">
        <v>0</v>
      </c>
      <c r="U22" s="12">
        <v>0</v>
      </c>
      <c r="V22" s="12">
        <v>20</v>
      </c>
      <c r="W22" s="12">
        <v>0</v>
      </c>
      <c r="X22" s="12">
        <v>0</v>
      </c>
      <c r="Y22" s="12">
        <v>1</v>
      </c>
      <c r="Z22">
        <f t="shared" si="6"/>
        <v>-0.16053899999999999</v>
      </c>
      <c r="AA22" s="12">
        <v>0.26050000000000001</v>
      </c>
      <c r="AB22" s="12">
        <v>0</v>
      </c>
      <c r="AC22" s="12">
        <v>0</v>
      </c>
      <c r="AD22" s="12">
        <v>17</v>
      </c>
      <c r="AE22" s="12">
        <v>0</v>
      </c>
      <c r="AF22" s="12">
        <v>0</v>
      </c>
      <c r="AG22" s="12">
        <v>0</v>
      </c>
      <c r="AH22" s="12">
        <v>1E-4</v>
      </c>
      <c r="AI22" s="12">
        <v>0</v>
      </c>
      <c r="AJ22" s="12">
        <v>0</v>
      </c>
      <c r="AK22" s="12">
        <v>1</v>
      </c>
      <c r="AL22">
        <f t="shared" si="7"/>
        <v>3.6158000000000023E-2</v>
      </c>
      <c r="AM22">
        <f t="shared" si="8"/>
        <v>1.06277</v>
      </c>
      <c r="AN22" s="12">
        <v>0</v>
      </c>
      <c r="AO22" s="12">
        <v>1</v>
      </c>
      <c r="AP22">
        <f t="shared" si="9"/>
        <v>9.3659999999999993E-3</v>
      </c>
      <c r="AQ22">
        <f t="shared" si="10"/>
        <v>0.251444</v>
      </c>
      <c r="AR22" s="12">
        <v>0</v>
      </c>
      <c r="AS22" s="12">
        <v>1</v>
      </c>
      <c r="AT22">
        <f t="shared" si="11"/>
        <v>-8.9517000000000013E-2</v>
      </c>
      <c r="AU22">
        <f t="shared" si="12"/>
        <v>5.9378500000000001</v>
      </c>
      <c r="AV22" s="12">
        <v>0</v>
      </c>
      <c r="AW22" s="12">
        <v>1</v>
      </c>
      <c r="AX22">
        <f t="shared" si="13"/>
        <v>-8.3155E-3</v>
      </c>
      <c r="AY22">
        <f t="shared" si="14"/>
        <v>0.25128600000000001</v>
      </c>
      <c r="AZ22" s="12">
        <v>0</v>
      </c>
      <c r="BA22" s="12">
        <v>0</v>
      </c>
      <c r="BB22" s="12">
        <v>44.89</v>
      </c>
      <c r="BC22" s="12">
        <v>0</v>
      </c>
      <c r="BD22" s="12">
        <v>0</v>
      </c>
      <c r="BE22" s="12">
        <v>1</v>
      </c>
      <c r="BF22">
        <f t="shared" si="15"/>
        <v>2.8021000000000018E-3</v>
      </c>
      <c r="BG22" s="12">
        <f t="shared" si="16"/>
        <v>0.17030000000000001</v>
      </c>
      <c r="BH22" s="12">
        <v>0</v>
      </c>
      <c r="BI22" s="12">
        <v>0</v>
      </c>
      <c r="BJ22" s="12">
        <v>0.35149999999999998</v>
      </c>
      <c r="BK22" s="12">
        <v>0</v>
      </c>
      <c r="BL22" s="12">
        <v>0</v>
      </c>
      <c r="BM22" s="12">
        <v>0</v>
      </c>
      <c r="BN22">
        <f t="shared" si="17"/>
        <v>0.39473399999999997</v>
      </c>
      <c r="BO22" s="12">
        <v>0</v>
      </c>
      <c r="BP22" s="17">
        <v>0</v>
      </c>
      <c r="BQ22">
        <f t="shared" si="18"/>
        <v>20</v>
      </c>
      <c r="BR22">
        <f t="shared" si="19"/>
        <v>0.2</v>
      </c>
      <c r="BS22">
        <f t="shared" si="20"/>
        <v>20</v>
      </c>
    </row>
    <row r="23" spans="1:71" x14ac:dyDescent="0.25">
      <c r="A23" t="str">
        <f t="shared" si="21"/>
        <v>EW_sand_Ruled_21</v>
      </c>
      <c r="B23" s="13" t="s">
        <v>141</v>
      </c>
      <c r="C23" s="12" t="s">
        <v>144</v>
      </c>
      <c r="D23" s="13" t="s">
        <v>145</v>
      </c>
      <c r="E23" s="12">
        <v>0</v>
      </c>
      <c r="F23">
        <f t="shared" si="0"/>
        <v>127.678</v>
      </c>
      <c r="G23" s="12">
        <v>0</v>
      </c>
      <c r="H23" s="12">
        <v>0</v>
      </c>
      <c r="I23" s="12">
        <v>1</v>
      </c>
      <c r="J23">
        <f t="shared" si="1"/>
        <v>-1.4425000000000003</v>
      </c>
      <c r="K23" s="12">
        <f t="shared" si="2"/>
        <v>5.5447000000000006</v>
      </c>
      <c r="L23" s="12">
        <v>0</v>
      </c>
      <c r="M23" s="12">
        <v>1</v>
      </c>
      <c r="N23">
        <f t="shared" si="3"/>
        <v>-0.91779999999999995</v>
      </c>
      <c r="O23">
        <f t="shared" si="4"/>
        <v>8.5903600000000004</v>
      </c>
      <c r="P23" s="12">
        <v>0</v>
      </c>
      <c r="Q23" s="12">
        <v>0</v>
      </c>
      <c r="R23">
        <f t="shared" si="5"/>
        <v>0.92938600000000005</v>
      </c>
      <c r="S23" s="12">
        <v>0</v>
      </c>
      <c r="T23" s="12">
        <v>0</v>
      </c>
      <c r="U23" s="12">
        <v>0</v>
      </c>
      <c r="V23" s="12">
        <v>20</v>
      </c>
      <c r="W23" s="12">
        <v>0</v>
      </c>
      <c r="X23" s="12">
        <v>0</v>
      </c>
      <c r="Y23" s="12">
        <v>1</v>
      </c>
      <c r="Z23">
        <f t="shared" si="6"/>
        <v>-0.15851999999999999</v>
      </c>
      <c r="AA23" s="12">
        <v>0.26050000000000001</v>
      </c>
      <c r="AB23" s="12">
        <v>0</v>
      </c>
      <c r="AC23" s="12">
        <v>0</v>
      </c>
      <c r="AD23" s="12">
        <v>17</v>
      </c>
      <c r="AE23" s="12">
        <v>0</v>
      </c>
      <c r="AF23" s="12">
        <v>0</v>
      </c>
      <c r="AG23" s="12">
        <v>0</v>
      </c>
      <c r="AH23" s="12">
        <v>1E-4</v>
      </c>
      <c r="AI23" s="12">
        <v>0</v>
      </c>
      <c r="AJ23" s="12">
        <v>0</v>
      </c>
      <c r="AK23" s="12">
        <v>1</v>
      </c>
      <c r="AL23">
        <f t="shared" si="7"/>
        <v>2.9139999999999999E-2</v>
      </c>
      <c r="AM23">
        <f t="shared" si="8"/>
        <v>1.0916000000000001</v>
      </c>
      <c r="AN23" s="12">
        <v>0</v>
      </c>
      <c r="AO23" s="12">
        <v>1</v>
      </c>
      <c r="AP23">
        <f t="shared" si="9"/>
        <v>7.7599999999999961E-3</v>
      </c>
      <c r="AQ23">
        <f t="shared" si="10"/>
        <v>0.25944</v>
      </c>
      <c r="AR23" s="12">
        <v>0</v>
      </c>
      <c r="AS23" s="12">
        <v>1</v>
      </c>
      <c r="AT23">
        <f t="shared" si="11"/>
        <v>-9.3809000000000017E-2</v>
      </c>
      <c r="AU23">
        <f t="shared" si="12"/>
        <v>5.9079999999999995</v>
      </c>
      <c r="AV23" s="12">
        <v>0</v>
      </c>
      <c r="AW23" s="12">
        <v>1</v>
      </c>
      <c r="AX23">
        <f t="shared" si="13"/>
        <v>-9.0160000000000014E-3</v>
      </c>
      <c r="AY23">
        <f t="shared" si="14"/>
        <v>0.25925999999999999</v>
      </c>
      <c r="AZ23" s="12">
        <v>0</v>
      </c>
      <c r="BA23" s="12">
        <v>0</v>
      </c>
      <c r="BB23" s="12">
        <v>44.89</v>
      </c>
      <c r="BC23" s="12">
        <v>0</v>
      </c>
      <c r="BD23" s="12">
        <v>0</v>
      </c>
      <c r="BE23" s="12">
        <v>1</v>
      </c>
      <c r="BF23">
        <f t="shared" si="15"/>
        <v>1.8980000000000004E-3</v>
      </c>
      <c r="BG23" s="12">
        <f t="shared" si="16"/>
        <v>0.17401</v>
      </c>
      <c r="BH23" s="12">
        <v>0</v>
      </c>
      <c r="BI23" s="12">
        <v>0</v>
      </c>
      <c r="BJ23" s="12">
        <v>0.35149999999999998</v>
      </c>
      <c r="BK23" s="12">
        <v>0</v>
      </c>
      <c r="BL23" s="12">
        <v>0</v>
      </c>
      <c r="BM23" s="12">
        <v>0</v>
      </c>
      <c r="BN23">
        <f t="shared" si="17"/>
        <v>0.39971999999999996</v>
      </c>
      <c r="BO23" s="12">
        <v>0</v>
      </c>
      <c r="BP23" s="17">
        <v>0</v>
      </c>
      <c r="BQ23">
        <f t="shared" si="18"/>
        <v>21</v>
      </c>
      <c r="BR23">
        <f t="shared" si="19"/>
        <v>0.21</v>
      </c>
      <c r="BS23">
        <f t="shared" si="20"/>
        <v>21</v>
      </c>
    </row>
    <row r="24" spans="1:71" x14ac:dyDescent="0.25">
      <c r="A24" t="str">
        <f t="shared" si="21"/>
        <v>EW_sand_Ruled_22</v>
      </c>
      <c r="B24" s="13" t="s">
        <v>141</v>
      </c>
      <c r="C24" s="12" t="s">
        <v>144</v>
      </c>
      <c r="D24" s="13" t="s">
        <v>145</v>
      </c>
      <c r="E24" s="12">
        <v>0</v>
      </c>
      <c r="F24">
        <f t="shared" si="0"/>
        <v>126.7569</v>
      </c>
      <c r="G24" s="12">
        <v>0</v>
      </c>
      <c r="H24" s="12">
        <v>0</v>
      </c>
      <c r="I24" s="12">
        <v>1</v>
      </c>
      <c r="J24">
        <f t="shared" si="1"/>
        <v>-1.5314999999999999</v>
      </c>
      <c r="K24" s="12">
        <f t="shared" si="2"/>
        <v>5.8035999999999994</v>
      </c>
      <c r="L24" s="12">
        <v>0</v>
      </c>
      <c r="M24" s="12">
        <v>1</v>
      </c>
      <c r="N24">
        <f t="shared" si="3"/>
        <v>-0.91779999999999995</v>
      </c>
      <c r="O24">
        <f t="shared" si="4"/>
        <v>8.5833779999999997</v>
      </c>
      <c r="P24" s="12">
        <v>0</v>
      </c>
      <c r="Q24" s="12">
        <v>0</v>
      </c>
      <c r="R24">
        <f t="shared" si="5"/>
        <v>0.93000530000000003</v>
      </c>
      <c r="S24" s="12">
        <v>0</v>
      </c>
      <c r="T24" s="12">
        <v>0</v>
      </c>
      <c r="U24" s="12">
        <v>0</v>
      </c>
      <c r="V24" s="12">
        <v>20</v>
      </c>
      <c r="W24" s="12">
        <v>0</v>
      </c>
      <c r="X24" s="12">
        <v>0</v>
      </c>
      <c r="Y24" s="12">
        <v>1</v>
      </c>
      <c r="Z24">
        <f t="shared" si="6"/>
        <v>-0.156501</v>
      </c>
      <c r="AA24" s="12">
        <v>0.26050000000000001</v>
      </c>
      <c r="AB24" s="12">
        <v>0</v>
      </c>
      <c r="AC24" s="12">
        <v>0</v>
      </c>
      <c r="AD24" s="12">
        <v>17</v>
      </c>
      <c r="AE24" s="12">
        <v>0</v>
      </c>
      <c r="AF24" s="12">
        <v>0</v>
      </c>
      <c r="AG24" s="12">
        <v>0</v>
      </c>
      <c r="AH24" s="12">
        <v>1E-4</v>
      </c>
      <c r="AI24" s="12">
        <v>0</v>
      </c>
      <c r="AJ24" s="12">
        <v>0</v>
      </c>
      <c r="AK24" s="12">
        <v>1</v>
      </c>
      <c r="AL24">
        <f t="shared" si="7"/>
        <v>2.2122000000000031E-2</v>
      </c>
      <c r="AM24">
        <f t="shared" si="8"/>
        <v>1.12043</v>
      </c>
      <c r="AN24" s="12">
        <v>0</v>
      </c>
      <c r="AO24" s="12">
        <v>1</v>
      </c>
      <c r="AP24">
        <f t="shared" si="9"/>
        <v>6.1539999999999997E-3</v>
      </c>
      <c r="AQ24">
        <f t="shared" si="10"/>
        <v>0.26743600000000001</v>
      </c>
      <c r="AR24" s="12">
        <v>0</v>
      </c>
      <c r="AS24" s="12">
        <v>1</v>
      </c>
      <c r="AT24">
        <f t="shared" si="11"/>
        <v>-9.8101000000000008E-2</v>
      </c>
      <c r="AU24">
        <f t="shared" si="12"/>
        <v>5.8781499999999998</v>
      </c>
      <c r="AV24" s="12">
        <v>0</v>
      </c>
      <c r="AW24" s="12">
        <v>1</v>
      </c>
      <c r="AX24">
        <f t="shared" si="13"/>
        <v>-9.7164999999999994E-3</v>
      </c>
      <c r="AY24">
        <f t="shared" si="14"/>
        <v>0.26723399999999997</v>
      </c>
      <c r="AZ24" s="12">
        <v>0</v>
      </c>
      <c r="BA24" s="12">
        <v>0</v>
      </c>
      <c r="BB24" s="12">
        <v>44.89</v>
      </c>
      <c r="BC24" s="12">
        <v>0</v>
      </c>
      <c r="BD24" s="12">
        <v>0</v>
      </c>
      <c r="BE24" s="12">
        <v>1</v>
      </c>
      <c r="BF24">
        <f t="shared" si="15"/>
        <v>9.9390000000000242E-4</v>
      </c>
      <c r="BG24" s="12">
        <f t="shared" si="16"/>
        <v>0.17771999999999999</v>
      </c>
      <c r="BH24" s="12">
        <v>0</v>
      </c>
      <c r="BI24" s="12">
        <v>0</v>
      </c>
      <c r="BJ24" s="12">
        <v>0.35149999999999998</v>
      </c>
      <c r="BK24" s="12">
        <v>0</v>
      </c>
      <c r="BL24" s="12">
        <v>0</v>
      </c>
      <c r="BM24" s="12">
        <v>0</v>
      </c>
      <c r="BN24">
        <f t="shared" si="17"/>
        <v>0.40470600000000001</v>
      </c>
      <c r="BO24" s="12">
        <v>0</v>
      </c>
      <c r="BP24" s="17">
        <v>0</v>
      </c>
      <c r="BQ24">
        <f t="shared" si="18"/>
        <v>22</v>
      </c>
      <c r="BR24">
        <f t="shared" si="19"/>
        <v>0.22</v>
      </c>
      <c r="BS24">
        <f t="shared" si="20"/>
        <v>22</v>
      </c>
    </row>
    <row r="25" spans="1:71" x14ac:dyDescent="0.25">
      <c r="A25" t="str">
        <f t="shared" si="21"/>
        <v>EW_sand_Ruled_23</v>
      </c>
      <c r="B25" s="13" t="s">
        <v>141</v>
      </c>
      <c r="C25" s="12" t="s">
        <v>144</v>
      </c>
      <c r="D25" s="13" t="s">
        <v>145</v>
      </c>
      <c r="E25" s="12">
        <v>0</v>
      </c>
      <c r="F25">
        <f t="shared" si="0"/>
        <v>125.83579999999999</v>
      </c>
      <c r="G25" s="12">
        <v>0</v>
      </c>
      <c r="H25" s="12">
        <v>0</v>
      </c>
      <c r="I25" s="12">
        <v>1</v>
      </c>
      <c r="J25">
        <f t="shared" si="1"/>
        <v>-1.6205000000000003</v>
      </c>
      <c r="K25" s="12">
        <f t="shared" si="2"/>
        <v>6.0625</v>
      </c>
      <c r="L25" s="12">
        <v>0</v>
      </c>
      <c r="M25" s="12">
        <v>1</v>
      </c>
      <c r="N25">
        <f t="shared" si="3"/>
        <v>-0.91779999999999995</v>
      </c>
      <c r="O25">
        <f t="shared" si="4"/>
        <v>8.5763960000000008</v>
      </c>
      <c r="P25" s="12">
        <v>0</v>
      </c>
      <c r="Q25" s="12">
        <v>0</v>
      </c>
      <c r="R25">
        <f t="shared" si="5"/>
        <v>0.93062460000000002</v>
      </c>
      <c r="S25" s="12">
        <v>0</v>
      </c>
      <c r="T25" s="12">
        <v>0</v>
      </c>
      <c r="U25" s="12">
        <v>0</v>
      </c>
      <c r="V25" s="12">
        <v>20</v>
      </c>
      <c r="W25" s="12">
        <v>0</v>
      </c>
      <c r="X25" s="12">
        <v>0</v>
      </c>
      <c r="Y25" s="12">
        <v>1</v>
      </c>
      <c r="Z25">
        <f t="shared" si="6"/>
        <v>-0.15448200000000001</v>
      </c>
      <c r="AA25" s="12">
        <v>0.26050000000000001</v>
      </c>
      <c r="AB25" s="12">
        <v>0</v>
      </c>
      <c r="AC25" s="12">
        <v>0</v>
      </c>
      <c r="AD25" s="12">
        <v>17</v>
      </c>
      <c r="AE25" s="12">
        <v>0</v>
      </c>
      <c r="AF25" s="12">
        <v>0</v>
      </c>
      <c r="AG25" s="12">
        <v>0</v>
      </c>
      <c r="AH25" s="12">
        <v>1E-4</v>
      </c>
      <c r="AI25" s="12">
        <v>0</v>
      </c>
      <c r="AJ25" s="12">
        <v>0</v>
      </c>
      <c r="AK25" s="12">
        <v>1</v>
      </c>
      <c r="AL25">
        <f t="shared" si="7"/>
        <v>1.5104000000000006E-2</v>
      </c>
      <c r="AM25">
        <f t="shared" si="8"/>
        <v>1.1492599999999999</v>
      </c>
      <c r="AN25" s="12">
        <v>0</v>
      </c>
      <c r="AO25" s="12">
        <v>1</v>
      </c>
      <c r="AP25">
        <f t="shared" si="9"/>
        <v>4.5480000000000034E-3</v>
      </c>
      <c r="AQ25">
        <f t="shared" si="10"/>
        <v>0.27543200000000001</v>
      </c>
      <c r="AR25" s="12">
        <v>0</v>
      </c>
      <c r="AS25" s="12">
        <v>1</v>
      </c>
      <c r="AT25">
        <f t="shared" si="11"/>
        <v>-0.10239300000000001</v>
      </c>
      <c r="AU25">
        <f t="shared" si="12"/>
        <v>5.8483000000000001</v>
      </c>
      <c r="AV25" s="12">
        <v>0</v>
      </c>
      <c r="AW25" s="12">
        <v>1</v>
      </c>
      <c r="AX25">
        <f t="shared" si="13"/>
        <v>-1.0417000000000001E-2</v>
      </c>
      <c r="AY25">
        <f t="shared" si="14"/>
        <v>0.27520800000000001</v>
      </c>
      <c r="AZ25" s="12">
        <v>0</v>
      </c>
      <c r="BA25" s="12">
        <v>0</v>
      </c>
      <c r="BB25" s="12">
        <v>44.89</v>
      </c>
      <c r="BC25" s="12">
        <v>0</v>
      </c>
      <c r="BD25" s="12">
        <v>0</v>
      </c>
      <c r="BE25" s="12">
        <v>1</v>
      </c>
      <c r="BF25">
        <f t="shared" si="15"/>
        <v>8.980000000000099E-5</v>
      </c>
      <c r="BG25" s="12">
        <f t="shared" si="16"/>
        <v>0.18142999999999998</v>
      </c>
      <c r="BH25" s="12">
        <v>0</v>
      </c>
      <c r="BI25" s="12">
        <v>0</v>
      </c>
      <c r="BJ25" s="12">
        <v>0.35149999999999998</v>
      </c>
      <c r="BK25" s="12">
        <v>0</v>
      </c>
      <c r="BL25" s="12">
        <v>0</v>
      </c>
      <c r="BM25" s="12">
        <v>0</v>
      </c>
      <c r="BN25">
        <f t="shared" si="17"/>
        <v>0.409692</v>
      </c>
      <c r="BO25" s="12">
        <v>0</v>
      </c>
      <c r="BP25" s="17">
        <v>0</v>
      </c>
      <c r="BQ25">
        <f t="shared" si="18"/>
        <v>23</v>
      </c>
      <c r="BR25">
        <f t="shared" si="19"/>
        <v>0.23</v>
      </c>
      <c r="BS25">
        <f t="shared" si="20"/>
        <v>23</v>
      </c>
    </row>
    <row r="26" spans="1:71" x14ac:dyDescent="0.25">
      <c r="A26" t="str">
        <f t="shared" si="21"/>
        <v>EW_sand_Ruled_24</v>
      </c>
      <c r="B26" s="13" t="s">
        <v>141</v>
      </c>
      <c r="C26" s="12" t="s">
        <v>144</v>
      </c>
      <c r="D26" s="13" t="s">
        <v>145</v>
      </c>
      <c r="E26" s="12">
        <v>0</v>
      </c>
      <c r="F26">
        <f t="shared" si="0"/>
        <v>124.9147</v>
      </c>
      <c r="G26" s="12">
        <v>0</v>
      </c>
      <c r="H26" s="12">
        <v>0</v>
      </c>
      <c r="I26" s="12">
        <v>1</v>
      </c>
      <c r="J26">
        <f t="shared" si="1"/>
        <v>-1.7095000000000002</v>
      </c>
      <c r="K26" s="12">
        <f t="shared" si="2"/>
        <v>6.3214000000000006</v>
      </c>
      <c r="L26" s="12">
        <v>0</v>
      </c>
      <c r="M26" s="12">
        <v>1</v>
      </c>
      <c r="N26">
        <f t="shared" si="3"/>
        <v>-0.91779999999999995</v>
      </c>
      <c r="O26">
        <f t="shared" si="4"/>
        <v>8.5694140000000001</v>
      </c>
      <c r="P26" s="12">
        <v>0</v>
      </c>
      <c r="Q26" s="12">
        <v>0</v>
      </c>
      <c r="R26">
        <f t="shared" si="5"/>
        <v>0.93124390000000001</v>
      </c>
      <c r="S26" s="12">
        <v>0</v>
      </c>
      <c r="T26" s="12">
        <v>0</v>
      </c>
      <c r="U26" s="12">
        <v>0</v>
      </c>
      <c r="V26" s="12">
        <v>20</v>
      </c>
      <c r="W26" s="12">
        <v>0</v>
      </c>
      <c r="X26" s="12">
        <v>0</v>
      </c>
      <c r="Y26" s="12">
        <v>1</v>
      </c>
      <c r="Z26">
        <f t="shared" si="6"/>
        <v>-0.15246299999999999</v>
      </c>
      <c r="AA26" s="12">
        <v>0.26050000000000001</v>
      </c>
      <c r="AB26" s="12">
        <v>0</v>
      </c>
      <c r="AC26" s="12">
        <v>0</v>
      </c>
      <c r="AD26" s="12">
        <v>17</v>
      </c>
      <c r="AE26" s="12">
        <v>0</v>
      </c>
      <c r="AF26" s="12">
        <v>0</v>
      </c>
      <c r="AG26" s="12">
        <v>0</v>
      </c>
      <c r="AH26" s="12">
        <v>1E-4</v>
      </c>
      <c r="AI26" s="12">
        <v>0</v>
      </c>
      <c r="AJ26" s="12">
        <v>0</v>
      </c>
      <c r="AK26" s="12">
        <v>1</v>
      </c>
      <c r="AL26">
        <f t="shared" si="7"/>
        <v>8.0860000000000098E-3</v>
      </c>
      <c r="AM26">
        <f t="shared" si="8"/>
        <v>1.1780900000000001</v>
      </c>
      <c r="AN26" s="12">
        <v>0</v>
      </c>
      <c r="AO26" s="12">
        <v>1</v>
      </c>
      <c r="AP26">
        <f t="shared" si="9"/>
        <v>2.9420000000000002E-3</v>
      </c>
      <c r="AQ26">
        <f t="shared" si="10"/>
        <v>0.28342800000000001</v>
      </c>
      <c r="AR26" s="12">
        <v>0</v>
      </c>
      <c r="AS26" s="12">
        <v>1</v>
      </c>
      <c r="AT26">
        <f t="shared" si="11"/>
        <v>-0.10668500000000002</v>
      </c>
      <c r="AU26">
        <f t="shared" si="12"/>
        <v>5.8184500000000003</v>
      </c>
      <c r="AV26" s="12">
        <v>0</v>
      </c>
      <c r="AW26" s="12">
        <v>1</v>
      </c>
      <c r="AX26">
        <f t="shared" si="13"/>
        <v>-1.1117500000000001E-2</v>
      </c>
      <c r="AY26">
        <f t="shared" si="14"/>
        <v>0.28318199999999999</v>
      </c>
      <c r="AZ26" s="12">
        <v>0</v>
      </c>
      <c r="BA26" s="12">
        <v>0</v>
      </c>
      <c r="BB26" s="12">
        <v>44.89</v>
      </c>
      <c r="BC26" s="12">
        <v>0</v>
      </c>
      <c r="BD26" s="12">
        <v>0</v>
      </c>
      <c r="BE26" s="12">
        <v>1</v>
      </c>
      <c r="BF26">
        <f t="shared" si="15"/>
        <v>-8.1430000000000044E-4</v>
      </c>
      <c r="BG26" s="12">
        <f t="shared" si="16"/>
        <v>0.18514</v>
      </c>
      <c r="BH26" s="12">
        <v>0</v>
      </c>
      <c r="BI26" s="12">
        <v>0</v>
      </c>
      <c r="BJ26" s="12">
        <v>0.35149999999999998</v>
      </c>
      <c r="BK26" s="12">
        <v>0</v>
      </c>
      <c r="BL26" s="12">
        <v>0</v>
      </c>
      <c r="BM26" s="12">
        <v>0</v>
      </c>
      <c r="BN26">
        <f t="shared" si="17"/>
        <v>0.41467799999999999</v>
      </c>
      <c r="BO26" s="12">
        <v>0</v>
      </c>
      <c r="BP26" s="17">
        <v>0</v>
      </c>
      <c r="BQ26">
        <f t="shared" si="18"/>
        <v>24</v>
      </c>
      <c r="BR26">
        <f t="shared" si="19"/>
        <v>0.24</v>
      </c>
      <c r="BS26">
        <f t="shared" si="20"/>
        <v>24</v>
      </c>
    </row>
    <row r="27" spans="1:71" x14ac:dyDescent="0.25">
      <c r="A27" t="str">
        <f t="shared" si="21"/>
        <v>EW_sand_Ruled_25</v>
      </c>
      <c r="B27" s="13" t="s">
        <v>141</v>
      </c>
      <c r="C27" s="12" t="s">
        <v>144</v>
      </c>
      <c r="D27" s="13" t="s">
        <v>145</v>
      </c>
      <c r="E27" s="12">
        <v>0</v>
      </c>
      <c r="F27">
        <f t="shared" si="0"/>
        <v>123.99359999999999</v>
      </c>
      <c r="G27" s="12">
        <v>0</v>
      </c>
      <c r="H27" s="12">
        <v>0</v>
      </c>
      <c r="I27" s="12">
        <v>1</v>
      </c>
      <c r="J27">
        <f t="shared" si="1"/>
        <v>-1.7985000000000002</v>
      </c>
      <c r="K27" s="12">
        <f t="shared" si="2"/>
        <v>6.5802999999999994</v>
      </c>
      <c r="L27" s="12">
        <v>0</v>
      </c>
      <c r="M27" s="12">
        <v>1</v>
      </c>
      <c r="N27">
        <f t="shared" si="3"/>
        <v>-0.91779999999999995</v>
      </c>
      <c r="O27">
        <f t="shared" si="4"/>
        <v>8.5624320000000012</v>
      </c>
      <c r="P27" s="12">
        <v>0</v>
      </c>
      <c r="Q27" s="12">
        <v>0</v>
      </c>
      <c r="R27">
        <f t="shared" si="5"/>
        <v>0.9318632</v>
      </c>
      <c r="S27" s="12">
        <v>0</v>
      </c>
      <c r="T27" s="12">
        <v>0</v>
      </c>
      <c r="U27" s="12">
        <v>0</v>
      </c>
      <c r="V27" s="12">
        <v>20</v>
      </c>
      <c r="W27" s="12">
        <v>0</v>
      </c>
      <c r="X27" s="12">
        <v>0</v>
      </c>
      <c r="Y27" s="12">
        <v>1</v>
      </c>
      <c r="Z27">
        <f t="shared" si="6"/>
        <v>-0.15044399999999999</v>
      </c>
      <c r="AA27" s="12">
        <v>0.26050000000000001</v>
      </c>
      <c r="AB27" s="12">
        <v>0</v>
      </c>
      <c r="AC27" s="12">
        <v>0</v>
      </c>
      <c r="AD27" s="12">
        <v>17</v>
      </c>
      <c r="AE27" s="12">
        <v>0</v>
      </c>
      <c r="AF27" s="12">
        <v>0</v>
      </c>
      <c r="AG27" s="12">
        <v>0</v>
      </c>
      <c r="AH27" s="12">
        <v>1E-4</v>
      </c>
      <c r="AI27" s="12">
        <v>0</v>
      </c>
      <c r="AJ27" s="12">
        <v>0</v>
      </c>
      <c r="AK27" s="12">
        <v>1</v>
      </c>
      <c r="AL27">
        <f t="shared" si="7"/>
        <v>1.0680000000000134E-3</v>
      </c>
      <c r="AM27">
        <f t="shared" si="8"/>
        <v>1.20692</v>
      </c>
      <c r="AN27" s="12">
        <v>0</v>
      </c>
      <c r="AO27" s="12">
        <v>1</v>
      </c>
      <c r="AP27">
        <f t="shared" si="9"/>
        <v>1.3360000000000039E-3</v>
      </c>
      <c r="AQ27">
        <f t="shared" si="10"/>
        <v>0.29142400000000002</v>
      </c>
      <c r="AR27" s="12">
        <v>0</v>
      </c>
      <c r="AS27" s="12">
        <v>1</v>
      </c>
      <c r="AT27">
        <f t="shared" si="11"/>
        <v>-0.11097700000000001</v>
      </c>
      <c r="AU27">
        <f t="shared" si="12"/>
        <v>5.7885999999999997</v>
      </c>
      <c r="AV27" s="12">
        <v>0</v>
      </c>
      <c r="AW27" s="12">
        <v>1</v>
      </c>
      <c r="AX27">
        <f t="shared" si="13"/>
        <v>-1.1818E-2</v>
      </c>
      <c r="AY27">
        <f t="shared" si="14"/>
        <v>0.29115599999999997</v>
      </c>
      <c r="AZ27" s="12">
        <v>0</v>
      </c>
      <c r="BA27" s="12">
        <v>0</v>
      </c>
      <c r="BB27" s="12">
        <v>44.89</v>
      </c>
      <c r="BC27" s="12">
        <v>0</v>
      </c>
      <c r="BD27" s="12">
        <v>0</v>
      </c>
      <c r="BE27" s="12">
        <v>1</v>
      </c>
      <c r="BF27">
        <f t="shared" si="15"/>
        <v>-1.7183999999999984E-3</v>
      </c>
      <c r="BG27" s="12">
        <f t="shared" si="16"/>
        <v>0.18884999999999999</v>
      </c>
      <c r="BH27" s="12">
        <v>0</v>
      </c>
      <c r="BI27" s="12">
        <v>0</v>
      </c>
      <c r="BJ27" s="12">
        <v>0.35149999999999998</v>
      </c>
      <c r="BK27" s="12">
        <v>0</v>
      </c>
      <c r="BL27" s="12">
        <v>0</v>
      </c>
      <c r="BM27" s="12">
        <v>0</v>
      </c>
      <c r="BN27">
        <f t="shared" si="17"/>
        <v>0.41966399999999998</v>
      </c>
      <c r="BO27" s="12">
        <v>0</v>
      </c>
      <c r="BP27" s="17">
        <v>0</v>
      </c>
      <c r="BQ27">
        <f t="shared" si="18"/>
        <v>25</v>
      </c>
      <c r="BR27">
        <f t="shared" si="19"/>
        <v>0.25</v>
      </c>
      <c r="BS27">
        <f t="shared" si="20"/>
        <v>25</v>
      </c>
    </row>
    <row r="28" spans="1:71" x14ac:dyDescent="0.25">
      <c r="A28" t="str">
        <f t="shared" si="21"/>
        <v>EW_sand_Ruled_26</v>
      </c>
      <c r="B28" s="13" t="s">
        <v>141</v>
      </c>
      <c r="C28" s="12" t="s">
        <v>144</v>
      </c>
      <c r="D28" s="13" t="s">
        <v>145</v>
      </c>
      <c r="E28" s="12">
        <v>0</v>
      </c>
      <c r="F28">
        <f t="shared" si="0"/>
        <v>123.07249999999999</v>
      </c>
      <c r="G28" s="12">
        <v>0</v>
      </c>
      <c r="H28" s="12">
        <v>0</v>
      </c>
      <c r="I28" s="12">
        <v>1</v>
      </c>
      <c r="J28">
        <f t="shared" si="1"/>
        <v>-1.8875000000000002</v>
      </c>
      <c r="K28" s="12">
        <f t="shared" si="2"/>
        <v>6.8391999999999999</v>
      </c>
      <c r="L28" s="12">
        <v>0</v>
      </c>
      <c r="M28" s="12">
        <v>1</v>
      </c>
      <c r="N28">
        <f t="shared" si="3"/>
        <v>-0.91779999999999995</v>
      </c>
      <c r="O28">
        <f t="shared" si="4"/>
        <v>8.5554500000000004</v>
      </c>
      <c r="P28" s="12">
        <v>0</v>
      </c>
      <c r="Q28" s="12">
        <v>0</v>
      </c>
      <c r="R28">
        <f t="shared" si="5"/>
        <v>0.93248249999999999</v>
      </c>
      <c r="S28" s="12">
        <v>0</v>
      </c>
      <c r="T28" s="12">
        <v>0</v>
      </c>
      <c r="U28" s="12">
        <v>0</v>
      </c>
      <c r="V28" s="12">
        <v>20</v>
      </c>
      <c r="W28" s="12">
        <v>0</v>
      </c>
      <c r="X28" s="12">
        <v>0</v>
      </c>
      <c r="Y28" s="12">
        <v>1</v>
      </c>
      <c r="Z28">
        <f t="shared" si="6"/>
        <v>-0.148425</v>
      </c>
      <c r="AA28" s="12">
        <v>0.26050000000000001</v>
      </c>
      <c r="AB28" s="12">
        <v>0</v>
      </c>
      <c r="AC28" s="12">
        <v>0</v>
      </c>
      <c r="AD28" s="12">
        <v>17</v>
      </c>
      <c r="AE28" s="12">
        <v>0</v>
      </c>
      <c r="AF28" s="12">
        <v>0</v>
      </c>
      <c r="AG28" s="12">
        <v>0</v>
      </c>
      <c r="AH28" s="12">
        <v>1E-4</v>
      </c>
      <c r="AI28" s="12">
        <v>0</v>
      </c>
      <c r="AJ28" s="12">
        <v>0</v>
      </c>
      <c r="AK28" s="12">
        <v>1</v>
      </c>
      <c r="AL28">
        <f t="shared" si="7"/>
        <v>-5.9499999999999831E-3</v>
      </c>
      <c r="AM28">
        <f t="shared" si="8"/>
        <v>1.2357499999999999</v>
      </c>
      <c r="AN28" s="12">
        <v>0</v>
      </c>
      <c r="AO28" s="12">
        <v>1</v>
      </c>
      <c r="AP28">
        <f t="shared" si="9"/>
        <v>-2.6999999999999941E-4</v>
      </c>
      <c r="AQ28">
        <f t="shared" si="10"/>
        <v>0.29942000000000002</v>
      </c>
      <c r="AR28" s="12">
        <v>0</v>
      </c>
      <c r="AS28" s="12">
        <v>1</v>
      </c>
      <c r="AT28">
        <f t="shared" si="11"/>
        <v>-0.11526900000000001</v>
      </c>
      <c r="AU28">
        <f t="shared" si="12"/>
        <v>5.75875</v>
      </c>
      <c r="AV28" s="12">
        <v>0</v>
      </c>
      <c r="AW28" s="12">
        <v>1</v>
      </c>
      <c r="AX28">
        <f t="shared" si="13"/>
        <v>-1.25185E-2</v>
      </c>
      <c r="AY28">
        <f t="shared" si="14"/>
        <v>0.29913000000000001</v>
      </c>
      <c r="AZ28" s="12">
        <v>0</v>
      </c>
      <c r="BA28" s="12">
        <v>0</v>
      </c>
      <c r="BB28" s="12">
        <v>44.89</v>
      </c>
      <c r="BC28" s="12">
        <v>0</v>
      </c>
      <c r="BD28" s="12">
        <v>0</v>
      </c>
      <c r="BE28" s="12">
        <v>1</v>
      </c>
      <c r="BF28">
        <f t="shared" si="15"/>
        <v>-2.6224999999999998E-3</v>
      </c>
      <c r="BG28" s="12">
        <f t="shared" si="16"/>
        <v>0.19256000000000001</v>
      </c>
      <c r="BH28" s="12">
        <v>0</v>
      </c>
      <c r="BI28" s="12">
        <v>0</v>
      </c>
      <c r="BJ28" s="12">
        <v>0.35149999999999998</v>
      </c>
      <c r="BK28" s="12">
        <v>0</v>
      </c>
      <c r="BL28" s="12">
        <v>0</v>
      </c>
      <c r="BM28" s="12">
        <v>0</v>
      </c>
      <c r="BN28">
        <f t="shared" si="17"/>
        <v>0.42464999999999997</v>
      </c>
      <c r="BO28" s="12">
        <v>0</v>
      </c>
      <c r="BP28" s="17">
        <v>0</v>
      </c>
      <c r="BQ28">
        <f t="shared" si="18"/>
        <v>26</v>
      </c>
      <c r="BR28">
        <f t="shared" si="19"/>
        <v>0.26</v>
      </c>
      <c r="BS28">
        <f t="shared" si="20"/>
        <v>26</v>
      </c>
    </row>
    <row r="29" spans="1:71" x14ac:dyDescent="0.25">
      <c r="A29" t="str">
        <f t="shared" si="21"/>
        <v>EW_sand_Ruled_27</v>
      </c>
      <c r="B29" s="13" t="s">
        <v>141</v>
      </c>
      <c r="C29" s="12" t="s">
        <v>144</v>
      </c>
      <c r="D29" s="13" t="s">
        <v>145</v>
      </c>
      <c r="E29" s="12">
        <v>0</v>
      </c>
      <c r="F29">
        <f t="shared" si="0"/>
        <v>122.1514</v>
      </c>
      <c r="G29" s="12">
        <v>0</v>
      </c>
      <c r="H29" s="12">
        <v>0</v>
      </c>
      <c r="I29" s="12">
        <v>1</v>
      </c>
      <c r="J29">
        <f t="shared" si="1"/>
        <v>-1.9765000000000001</v>
      </c>
      <c r="K29" s="12">
        <f t="shared" si="2"/>
        <v>7.0981000000000005</v>
      </c>
      <c r="L29" s="12">
        <v>0</v>
      </c>
      <c r="M29" s="12">
        <v>1</v>
      </c>
      <c r="N29">
        <f t="shared" si="3"/>
        <v>-0.91779999999999995</v>
      </c>
      <c r="O29">
        <f t="shared" si="4"/>
        <v>8.5484679999999997</v>
      </c>
      <c r="P29" s="12">
        <v>0</v>
      </c>
      <c r="Q29" s="12">
        <v>0</v>
      </c>
      <c r="R29">
        <f t="shared" si="5"/>
        <v>0.93310179999999998</v>
      </c>
      <c r="S29" s="12">
        <v>0</v>
      </c>
      <c r="T29" s="12">
        <v>0</v>
      </c>
      <c r="U29" s="12">
        <v>0</v>
      </c>
      <c r="V29" s="12">
        <v>20</v>
      </c>
      <c r="W29" s="12">
        <v>0</v>
      </c>
      <c r="X29" s="12">
        <v>0</v>
      </c>
      <c r="Y29" s="12">
        <v>1</v>
      </c>
      <c r="Z29">
        <f t="shared" si="6"/>
        <v>-0.14640599999999998</v>
      </c>
      <c r="AA29" s="12">
        <v>0.26050000000000001</v>
      </c>
      <c r="AB29" s="12">
        <v>0</v>
      </c>
      <c r="AC29" s="12">
        <v>0</v>
      </c>
      <c r="AD29" s="12">
        <v>17</v>
      </c>
      <c r="AE29" s="12">
        <v>0</v>
      </c>
      <c r="AF29" s="12">
        <v>0</v>
      </c>
      <c r="AG29" s="12">
        <v>0</v>
      </c>
      <c r="AH29" s="12">
        <v>1E-4</v>
      </c>
      <c r="AI29" s="12">
        <v>0</v>
      </c>
      <c r="AJ29" s="12">
        <v>0</v>
      </c>
      <c r="AK29" s="12">
        <v>1</v>
      </c>
      <c r="AL29">
        <f t="shared" si="7"/>
        <v>-1.296799999999998E-2</v>
      </c>
      <c r="AM29">
        <f t="shared" si="8"/>
        <v>1.26458</v>
      </c>
      <c r="AN29" s="12">
        <v>0</v>
      </c>
      <c r="AO29" s="12">
        <v>1</v>
      </c>
      <c r="AP29">
        <f t="shared" si="9"/>
        <v>-1.8760000000000027E-3</v>
      </c>
      <c r="AQ29">
        <f t="shared" si="10"/>
        <v>0.30741600000000002</v>
      </c>
      <c r="AR29" s="12">
        <v>0</v>
      </c>
      <c r="AS29" s="12">
        <v>1</v>
      </c>
      <c r="AT29">
        <f t="shared" si="11"/>
        <v>-0.11956100000000001</v>
      </c>
      <c r="AU29">
        <f t="shared" si="12"/>
        <v>5.7288999999999994</v>
      </c>
      <c r="AV29" s="12">
        <v>0</v>
      </c>
      <c r="AW29" s="12">
        <v>1</v>
      </c>
      <c r="AX29">
        <f t="shared" si="13"/>
        <v>-1.3219E-2</v>
      </c>
      <c r="AY29">
        <f t="shared" si="14"/>
        <v>0.30710399999999999</v>
      </c>
      <c r="AZ29" s="12">
        <v>0</v>
      </c>
      <c r="BA29" s="12">
        <v>0</v>
      </c>
      <c r="BB29" s="12">
        <v>44.89</v>
      </c>
      <c r="BC29" s="12">
        <v>0</v>
      </c>
      <c r="BD29" s="12">
        <v>0</v>
      </c>
      <c r="BE29" s="12">
        <v>1</v>
      </c>
      <c r="BF29">
        <f t="shared" si="15"/>
        <v>-3.5266000000000013E-3</v>
      </c>
      <c r="BG29" s="12">
        <f t="shared" si="16"/>
        <v>0.19627</v>
      </c>
      <c r="BH29" s="12">
        <v>0</v>
      </c>
      <c r="BI29" s="12">
        <v>0</v>
      </c>
      <c r="BJ29" s="12">
        <v>0.35149999999999998</v>
      </c>
      <c r="BK29" s="12">
        <v>0</v>
      </c>
      <c r="BL29" s="12">
        <v>0</v>
      </c>
      <c r="BM29" s="12">
        <v>0</v>
      </c>
      <c r="BN29">
        <f t="shared" si="17"/>
        <v>0.42963600000000002</v>
      </c>
      <c r="BO29" s="12">
        <v>0</v>
      </c>
      <c r="BP29" s="17">
        <v>0</v>
      </c>
      <c r="BQ29">
        <f t="shared" si="18"/>
        <v>27</v>
      </c>
      <c r="BR29">
        <f t="shared" si="19"/>
        <v>0.27</v>
      </c>
      <c r="BS29">
        <f t="shared" si="20"/>
        <v>27</v>
      </c>
    </row>
    <row r="30" spans="1:71" x14ac:dyDescent="0.25">
      <c r="A30" t="str">
        <f t="shared" si="21"/>
        <v>EW_sand_Ruled_28</v>
      </c>
      <c r="B30" s="13" t="s">
        <v>141</v>
      </c>
      <c r="C30" s="12" t="s">
        <v>144</v>
      </c>
      <c r="D30" s="13" t="s">
        <v>145</v>
      </c>
      <c r="E30" s="12">
        <v>0</v>
      </c>
      <c r="F30">
        <f t="shared" si="0"/>
        <v>121.2303</v>
      </c>
      <c r="G30" s="12">
        <v>0</v>
      </c>
      <c r="H30" s="12">
        <v>0</v>
      </c>
      <c r="I30" s="12">
        <v>1</v>
      </c>
      <c r="J30">
        <f t="shared" si="1"/>
        <v>-2.0655000000000006</v>
      </c>
      <c r="K30" s="12">
        <f t="shared" si="2"/>
        <v>7.3570000000000002</v>
      </c>
      <c r="L30" s="12">
        <v>0</v>
      </c>
      <c r="M30" s="12">
        <v>1</v>
      </c>
      <c r="N30">
        <f t="shared" si="3"/>
        <v>-0.91779999999999995</v>
      </c>
      <c r="O30">
        <f t="shared" si="4"/>
        <v>8.5414860000000008</v>
      </c>
      <c r="P30" s="12">
        <v>0</v>
      </c>
      <c r="Q30" s="12">
        <v>0</v>
      </c>
      <c r="R30">
        <f t="shared" si="5"/>
        <v>0.93372110000000008</v>
      </c>
      <c r="S30" s="12">
        <v>0</v>
      </c>
      <c r="T30" s="12">
        <v>0</v>
      </c>
      <c r="U30" s="12">
        <v>0</v>
      </c>
      <c r="V30" s="12">
        <v>20</v>
      </c>
      <c r="W30" s="12">
        <v>0</v>
      </c>
      <c r="X30" s="12">
        <v>0</v>
      </c>
      <c r="Y30" s="12">
        <v>1</v>
      </c>
      <c r="Z30">
        <f t="shared" si="6"/>
        <v>-0.14438699999999999</v>
      </c>
      <c r="AA30" s="12">
        <v>0.26050000000000001</v>
      </c>
      <c r="AB30" s="12">
        <v>0</v>
      </c>
      <c r="AC30" s="12">
        <v>0</v>
      </c>
      <c r="AD30" s="12">
        <v>17</v>
      </c>
      <c r="AE30" s="12">
        <v>0</v>
      </c>
      <c r="AF30" s="12">
        <v>0</v>
      </c>
      <c r="AG30" s="12">
        <v>0</v>
      </c>
      <c r="AH30" s="12">
        <v>1E-4</v>
      </c>
      <c r="AI30" s="12">
        <v>0</v>
      </c>
      <c r="AJ30" s="12">
        <v>0</v>
      </c>
      <c r="AK30" s="12">
        <v>1</v>
      </c>
      <c r="AL30">
        <f t="shared" si="7"/>
        <v>-1.9986000000000004E-2</v>
      </c>
      <c r="AM30">
        <f t="shared" si="8"/>
        <v>1.2934100000000002</v>
      </c>
      <c r="AN30" s="12">
        <v>0</v>
      </c>
      <c r="AO30" s="12">
        <v>1</v>
      </c>
      <c r="AP30">
        <f t="shared" si="9"/>
        <v>-3.481999999999999E-3</v>
      </c>
      <c r="AQ30">
        <f t="shared" si="10"/>
        <v>0.31541200000000003</v>
      </c>
      <c r="AR30" s="12">
        <v>0</v>
      </c>
      <c r="AS30" s="12">
        <v>1</v>
      </c>
      <c r="AT30">
        <f t="shared" si="11"/>
        <v>-0.12385300000000002</v>
      </c>
      <c r="AU30">
        <f t="shared" si="12"/>
        <v>5.6990499999999997</v>
      </c>
      <c r="AV30" s="12">
        <v>0</v>
      </c>
      <c r="AW30" s="12">
        <v>1</v>
      </c>
      <c r="AX30">
        <f t="shared" si="13"/>
        <v>-1.3919500000000003E-2</v>
      </c>
      <c r="AY30">
        <f t="shared" si="14"/>
        <v>0.31507800000000002</v>
      </c>
      <c r="AZ30" s="12">
        <v>0</v>
      </c>
      <c r="BA30" s="12">
        <v>0</v>
      </c>
      <c r="BB30" s="12">
        <v>44.89</v>
      </c>
      <c r="BC30" s="12">
        <v>0</v>
      </c>
      <c r="BD30" s="12">
        <v>0</v>
      </c>
      <c r="BE30" s="12">
        <v>1</v>
      </c>
      <c r="BF30">
        <f t="shared" si="15"/>
        <v>-4.4307000000000027E-3</v>
      </c>
      <c r="BG30" s="12">
        <f t="shared" si="16"/>
        <v>0.19997999999999999</v>
      </c>
      <c r="BH30" s="12">
        <v>0</v>
      </c>
      <c r="BI30" s="12">
        <v>0</v>
      </c>
      <c r="BJ30" s="12">
        <v>0.35149999999999998</v>
      </c>
      <c r="BK30" s="12">
        <v>0</v>
      </c>
      <c r="BL30" s="12">
        <v>0</v>
      </c>
      <c r="BM30" s="12">
        <v>0</v>
      </c>
      <c r="BN30">
        <f t="shared" si="17"/>
        <v>0.43462199999999995</v>
      </c>
      <c r="BO30" s="12">
        <v>0</v>
      </c>
      <c r="BP30" s="17">
        <v>0</v>
      </c>
      <c r="BQ30">
        <f t="shared" si="18"/>
        <v>28</v>
      </c>
      <c r="BR30">
        <f t="shared" si="19"/>
        <v>0.28000000000000003</v>
      </c>
      <c r="BS30">
        <f t="shared" si="20"/>
        <v>28</v>
      </c>
    </row>
    <row r="31" spans="1:71" x14ac:dyDescent="0.25">
      <c r="A31" t="str">
        <f t="shared" si="21"/>
        <v>EW_sand_Ruled_29</v>
      </c>
      <c r="B31" s="13" t="s">
        <v>141</v>
      </c>
      <c r="C31" s="12" t="s">
        <v>144</v>
      </c>
      <c r="D31" s="13" t="s">
        <v>145</v>
      </c>
      <c r="E31" s="12">
        <v>0</v>
      </c>
      <c r="F31">
        <f t="shared" si="0"/>
        <v>120.30919999999999</v>
      </c>
      <c r="G31" s="12">
        <v>0</v>
      </c>
      <c r="H31" s="12">
        <v>0</v>
      </c>
      <c r="I31" s="12">
        <v>1</v>
      </c>
      <c r="J31">
        <f t="shared" si="1"/>
        <v>-2.1545000000000005</v>
      </c>
      <c r="K31" s="12">
        <f t="shared" si="2"/>
        <v>7.6159000000000008</v>
      </c>
      <c r="L31" s="12">
        <v>0</v>
      </c>
      <c r="M31" s="12">
        <v>1</v>
      </c>
      <c r="N31">
        <f t="shared" si="3"/>
        <v>-0.91779999999999995</v>
      </c>
      <c r="O31">
        <f t="shared" si="4"/>
        <v>8.5345040000000001</v>
      </c>
      <c r="P31" s="12">
        <v>0</v>
      </c>
      <c r="Q31" s="12">
        <v>0</v>
      </c>
      <c r="R31">
        <f t="shared" si="5"/>
        <v>0.93434040000000007</v>
      </c>
      <c r="S31" s="12">
        <v>0</v>
      </c>
      <c r="T31" s="12">
        <v>0</v>
      </c>
      <c r="U31" s="12">
        <v>0</v>
      </c>
      <c r="V31" s="12">
        <v>20</v>
      </c>
      <c r="W31" s="12">
        <v>0</v>
      </c>
      <c r="X31" s="12">
        <v>0</v>
      </c>
      <c r="Y31" s="12">
        <v>1</v>
      </c>
      <c r="Z31">
        <f t="shared" si="6"/>
        <v>-0.14236799999999999</v>
      </c>
      <c r="AA31" s="12">
        <v>0.26050000000000001</v>
      </c>
      <c r="AB31" s="12">
        <v>0</v>
      </c>
      <c r="AC31" s="12">
        <v>0</v>
      </c>
      <c r="AD31" s="12">
        <v>17</v>
      </c>
      <c r="AE31" s="12">
        <v>0</v>
      </c>
      <c r="AF31" s="12">
        <v>0</v>
      </c>
      <c r="AG31" s="12">
        <v>0</v>
      </c>
      <c r="AH31" s="12">
        <v>1E-4</v>
      </c>
      <c r="AI31" s="12">
        <v>0</v>
      </c>
      <c r="AJ31" s="12">
        <v>0</v>
      </c>
      <c r="AK31" s="12">
        <v>1</v>
      </c>
      <c r="AL31">
        <f t="shared" si="7"/>
        <v>-2.7004E-2</v>
      </c>
      <c r="AM31">
        <f t="shared" si="8"/>
        <v>1.3222400000000001</v>
      </c>
      <c r="AN31" s="12">
        <v>0</v>
      </c>
      <c r="AO31" s="12">
        <v>1</v>
      </c>
      <c r="AP31">
        <f t="shared" si="9"/>
        <v>-5.0880000000000022E-3</v>
      </c>
      <c r="AQ31">
        <f t="shared" si="10"/>
        <v>0.32340800000000003</v>
      </c>
      <c r="AR31" s="12">
        <v>0</v>
      </c>
      <c r="AS31" s="12">
        <v>1</v>
      </c>
      <c r="AT31">
        <f t="shared" si="11"/>
        <v>-0.12814500000000001</v>
      </c>
      <c r="AU31">
        <f t="shared" si="12"/>
        <v>5.6692</v>
      </c>
      <c r="AV31" s="12">
        <v>0</v>
      </c>
      <c r="AW31" s="12">
        <v>1</v>
      </c>
      <c r="AX31">
        <f t="shared" si="13"/>
        <v>-1.4620000000000003E-2</v>
      </c>
      <c r="AY31">
        <f t="shared" si="14"/>
        <v>0.32305200000000001</v>
      </c>
      <c r="AZ31" s="12">
        <v>0</v>
      </c>
      <c r="BA31" s="12">
        <v>0</v>
      </c>
      <c r="BB31" s="12">
        <v>44.89</v>
      </c>
      <c r="BC31" s="12">
        <v>0</v>
      </c>
      <c r="BD31" s="12">
        <v>0</v>
      </c>
      <c r="BE31" s="12">
        <v>1</v>
      </c>
      <c r="BF31">
        <f t="shared" si="15"/>
        <v>-5.3348000000000007E-3</v>
      </c>
      <c r="BG31" s="12">
        <f t="shared" si="16"/>
        <v>0.20369000000000001</v>
      </c>
      <c r="BH31" s="12">
        <v>0</v>
      </c>
      <c r="BI31" s="12">
        <v>0</v>
      </c>
      <c r="BJ31" s="12">
        <v>0.35149999999999998</v>
      </c>
      <c r="BK31" s="12">
        <v>0</v>
      </c>
      <c r="BL31" s="12">
        <v>0</v>
      </c>
      <c r="BM31" s="12">
        <v>0</v>
      </c>
      <c r="BN31">
        <f t="shared" si="17"/>
        <v>0.439608</v>
      </c>
      <c r="BO31" s="12">
        <v>0</v>
      </c>
      <c r="BP31" s="17">
        <v>0</v>
      </c>
      <c r="BQ31">
        <f t="shared" si="18"/>
        <v>29</v>
      </c>
      <c r="BR31">
        <f t="shared" si="19"/>
        <v>0.28999999999999998</v>
      </c>
      <c r="BS31">
        <f t="shared" si="20"/>
        <v>29</v>
      </c>
    </row>
    <row r="32" spans="1:71" x14ac:dyDescent="0.25">
      <c r="A32" t="str">
        <f t="shared" si="21"/>
        <v>EW_sand_Ruled_30</v>
      </c>
      <c r="B32" s="13" t="s">
        <v>141</v>
      </c>
      <c r="C32" s="12" t="s">
        <v>144</v>
      </c>
      <c r="D32" s="13" t="s">
        <v>145</v>
      </c>
      <c r="E32" s="12">
        <v>0</v>
      </c>
      <c r="F32">
        <f t="shared" si="0"/>
        <v>119.38809999999999</v>
      </c>
      <c r="G32" s="12">
        <v>0</v>
      </c>
      <c r="H32" s="12">
        <v>0</v>
      </c>
      <c r="I32" s="12">
        <v>1</v>
      </c>
      <c r="J32">
        <f t="shared" si="1"/>
        <v>-2.2435</v>
      </c>
      <c r="K32" s="12">
        <f t="shared" si="2"/>
        <v>7.8747999999999996</v>
      </c>
      <c r="L32" s="12">
        <v>0</v>
      </c>
      <c r="M32" s="12">
        <v>1</v>
      </c>
      <c r="N32">
        <f t="shared" si="3"/>
        <v>-0.91779999999999995</v>
      </c>
      <c r="O32">
        <f t="shared" si="4"/>
        <v>8.5275220000000012</v>
      </c>
      <c r="P32" s="12">
        <v>0</v>
      </c>
      <c r="Q32" s="12">
        <v>0</v>
      </c>
      <c r="R32">
        <f t="shared" si="5"/>
        <v>0.93495970000000006</v>
      </c>
      <c r="S32" s="12">
        <v>0</v>
      </c>
      <c r="T32" s="12">
        <v>0</v>
      </c>
      <c r="U32" s="12">
        <v>0</v>
      </c>
      <c r="V32" s="12">
        <v>20</v>
      </c>
      <c r="W32" s="12">
        <v>0</v>
      </c>
      <c r="X32" s="12">
        <v>0</v>
      </c>
      <c r="Y32" s="12">
        <v>1</v>
      </c>
      <c r="Z32">
        <f t="shared" si="6"/>
        <v>-0.140349</v>
      </c>
      <c r="AA32" s="12">
        <v>0.26050000000000001</v>
      </c>
      <c r="AB32" s="12">
        <v>0</v>
      </c>
      <c r="AC32" s="12">
        <v>0</v>
      </c>
      <c r="AD32" s="12">
        <v>17</v>
      </c>
      <c r="AE32" s="12">
        <v>0</v>
      </c>
      <c r="AF32" s="12">
        <v>0</v>
      </c>
      <c r="AG32" s="12">
        <v>0</v>
      </c>
      <c r="AH32" s="12">
        <v>1E-4</v>
      </c>
      <c r="AI32" s="12">
        <v>0</v>
      </c>
      <c r="AJ32" s="12">
        <v>0</v>
      </c>
      <c r="AK32" s="12">
        <v>1</v>
      </c>
      <c r="AL32">
        <f t="shared" si="7"/>
        <v>-3.4021999999999969E-2</v>
      </c>
      <c r="AM32">
        <f t="shared" si="8"/>
        <v>1.35107</v>
      </c>
      <c r="AN32" s="12">
        <v>0</v>
      </c>
      <c r="AO32" s="12">
        <v>1</v>
      </c>
      <c r="AP32">
        <f t="shared" si="9"/>
        <v>-6.6939999999999986E-3</v>
      </c>
      <c r="AQ32">
        <f t="shared" si="10"/>
        <v>0.33140399999999998</v>
      </c>
      <c r="AR32" s="12">
        <v>0</v>
      </c>
      <c r="AS32" s="12">
        <v>1</v>
      </c>
      <c r="AT32">
        <f t="shared" si="11"/>
        <v>-0.132437</v>
      </c>
      <c r="AU32">
        <f t="shared" si="12"/>
        <v>5.6393500000000003</v>
      </c>
      <c r="AV32" s="12">
        <v>0</v>
      </c>
      <c r="AW32" s="12">
        <v>1</v>
      </c>
      <c r="AX32">
        <f t="shared" si="13"/>
        <v>-1.5320499999999999E-2</v>
      </c>
      <c r="AY32">
        <f t="shared" si="14"/>
        <v>0.33102599999999999</v>
      </c>
      <c r="AZ32" s="12">
        <v>0</v>
      </c>
      <c r="BA32" s="12">
        <v>0</v>
      </c>
      <c r="BB32" s="12">
        <v>44.89</v>
      </c>
      <c r="BC32" s="12">
        <v>0</v>
      </c>
      <c r="BD32" s="12">
        <v>0</v>
      </c>
      <c r="BE32" s="12">
        <v>1</v>
      </c>
      <c r="BF32">
        <f t="shared" si="15"/>
        <v>-6.2388999999999986E-3</v>
      </c>
      <c r="BG32" s="12">
        <f t="shared" si="16"/>
        <v>0.20739999999999997</v>
      </c>
      <c r="BH32" s="12">
        <v>0</v>
      </c>
      <c r="BI32" s="12">
        <v>0</v>
      </c>
      <c r="BJ32" s="12">
        <v>0.35149999999999998</v>
      </c>
      <c r="BK32" s="12">
        <v>0</v>
      </c>
      <c r="BL32" s="12">
        <v>0</v>
      </c>
      <c r="BM32" s="12">
        <v>0</v>
      </c>
      <c r="BN32">
        <f t="shared" si="17"/>
        <v>0.44459399999999999</v>
      </c>
      <c r="BO32" s="12">
        <v>0</v>
      </c>
      <c r="BP32" s="17">
        <v>0</v>
      </c>
      <c r="BQ32">
        <f t="shared" si="18"/>
        <v>30</v>
      </c>
      <c r="BR32">
        <f t="shared" si="19"/>
        <v>0.3</v>
      </c>
      <c r="BS32">
        <f t="shared" si="20"/>
        <v>30</v>
      </c>
    </row>
    <row r="33" spans="1:71" x14ac:dyDescent="0.25">
      <c r="A33" t="str">
        <f t="shared" si="21"/>
        <v>EW_sand_Ruled_31</v>
      </c>
      <c r="B33" s="13" t="s">
        <v>141</v>
      </c>
      <c r="C33" s="12" t="s">
        <v>144</v>
      </c>
      <c r="D33" s="13" t="s">
        <v>145</v>
      </c>
      <c r="E33" s="12">
        <v>0</v>
      </c>
      <c r="F33">
        <f t="shared" si="0"/>
        <v>118.467</v>
      </c>
      <c r="G33" s="12">
        <v>0</v>
      </c>
      <c r="H33" s="12">
        <v>0</v>
      </c>
      <c r="I33" s="12">
        <v>1</v>
      </c>
      <c r="J33">
        <f t="shared" si="1"/>
        <v>-2.3325</v>
      </c>
      <c r="K33" s="12">
        <f t="shared" si="2"/>
        <v>8.1336999999999993</v>
      </c>
      <c r="L33" s="12">
        <v>0</v>
      </c>
      <c r="M33" s="12">
        <v>1</v>
      </c>
      <c r="N33">
        <f t="shared" si="3"/>
        <v>-0.91779999999999995</v>
      </c>
      <c r="O33">
        <f t="shared" si="4"/>
        <v>8.5205400000000004</v>
      </c>
      <c r="P33" s="12">
        <v>0</v>
      </c>
      <c r="Q33" s="12">
        <v>0</v>
      </c>
      <c r="R33">
        <f t="shared" si="5"/>
        <v>0.93557900000000005</v>
      </c>
      <c r="S33" s="12">
        <v>0</v>
      </c>
      <c r="T33" s="12">
        <v>0</v>
      </c>
      <c r="U33" s="12">
        <v>0</v>
      </c>
      <c r="V33" s="12">
        <v>20</v>
      </c>
      <c r="W33" s="12">
        <v>0</v>
      </c>
      <c r="X33" s="12">
        <v>0</v>
      </c>
      <c r="Y33" s="12">
        <v>1</v>
      </c>
      <c r="Z33">
        <f t="shared" si="6"/>
        <v>-0.13833000000000001</v>
      </c>
      <c r="AA33" s="12">
        <v>0.26050000000000001</v>
      </c>
      <c r="AB33" s="12">
        <v>0</v>
      </c>
      <c r="AC33" s="12">
        <v>0</v>
      </c>
      <c r="AD33" s="12">
        <v>17</v>
      </c>
      <c r="AE33" s="12">
        <v>0</v>
      </c>
      <c r="AF33" s="12">
        <v>0</v>
      </c>
      <c r="AG33" s="12">
        <v>0</v>
      </c>
      <c r="AH33" s="12">
        <v>1E-4</v>
      </c>
      <c r="AI33" s="12">
        <v>0</v>
      </c>
      <c r="AJ33" s="12">
        <v>0</v>
      </c>
      <c r="AK33" s="12">
        <v>1</v>
      </c>
      <c r="AL33">
        <f t="shared" si="7"/>
        <v>-4.1039999999999965E-2</v>
      </c>
      <c r="AM33">
        <f t="shared" si="8"/>
        <v>1.3799000000000001</v>
      </c>
      <c r="AN33" s="12">
        <v>0</v>
      </c>
      <c r="AO33" s="12">
        <v>1</v>
      </c>
      <c r="AP33">
        <f t="shared" si="9"/>
        <v>-8.2999999999999949E-3</v>
      </c>
      <c r="AQ33">
        <f t="shared" si="10"/>
        <v>0.33939999999999998</v>
      </c>
      <c r="AR33" s="12">
        <v>0</v>
      </c>
      <c r="AS33" s="12">
        <v>1</v>
      </c>
      <c r="AT33">
        <f t="shared" si="11"/>
        <v>-0.13672900000000002</v>
      </c>
      <c r="AU33">
        <f t="shared" si="12"/>
        <v>5.6094999999999997</v>
      </c>
      <c r="AV33" s="12">
        <v>0</v>
      </c>
      <c r="AW33" s="12">
        <v>1</v>
      </c>
      <c r="AX33">
        <f t="shared" si="13"/>
        <v>-1.6021000000000001E-2</v>
      </c>
      <c r="AY33">
        <f t="shared" si="14"/>
        <v>0.33899999999999997</v>
      </c>
      <c r="AZ33" s="12">
        <v>0</v>
      </c>
      <c r="BA33" s="12">
        <v>0</v>
      </c>
      <c r="BB33" s="12">
        <v>44.89</v>
      </c>
      <c r="BC33" s="12">
        <v>0</v>
      </c>
      <c r="BD33" s="12">
        <v>0</v>
      </c>
      <c r="BE33" s="12">
        <v>1</v>
      </c>
      <c r="BF33">
        <f t="shared" si="15"/>
        <v>-7.143E-3</v>
      </c>
      <c r="BG33" s="12">
        <f t="shared" si="16"/>
        <v>0.21110999999999999</v>
      </c>
      <c r="BH33" s="12">
        <v>0</v>
      </c>
      <c r="BI33" s="12">
        <v>0</v>
      </c>
      <c r="BJ33" s="12">
        <v>0.35149999999999998</v>
      </c>
      <c r="BK33" s="12">
        <v>0</v>
      </c>
      <c r="BL33" s="12">
        <v>0</v>
      </c>
      <c r="BM33" s="12">
        <v>0</v>
      </c>
      <c r="BN33">
        <f t="shared" si="17"/>
        <v>0.44957999999999998</v>
      </c>
      <c r="BO33" s="12">
        <v>0</v>
      </c>
      <c r="BP33" s="17">
        <v>0</v>
      </c>
      <c r="BQ33">
        <f t="shared" si="18"/>
        <v>31</v>
      </c>
      <c r="BR33">
        <f t="shared" si="19"/>
        <v>0.31</v>
      </c>
      <c r="BS33">
        <f t="shared" si="20"/>
        <v>31</v>
      </c>
    </row>
    <row r="34" spans="1:71" x14ac:dyDescent="0.25">
      <c r="A34" t="str">
        <f t="shared" si="21"/>
        <v>EW_sand_Ruled_32</v>
      </c>
      <c r="B34" s="13" t="s">
        <v>141</v>
      </c>
      <c r="C34" s="12" t="s">
        <v>144</v>
      </c>
      <c r="D34" s="13" t="s">
        <v>145</v>
      </c>
      <c r="E34" s="12">
        <v>0</v>
      </c>
      <c r="F34">
        <f t="shared" si="0"/>
        <v>117.54589999999999</v>
      </c>
      <c r="G34" s="12">
        <v>0</v>
      </c>
      <c r="H34" s="12">
        <v>0</v>
      </c>
      <c r="I34" s="12">
        <v>1</v>
      </c>
      <c r="J34">
        <f t="shared" si="1"/>
        <v>-2.4215</v>
      </c>
      <c r="K34" s="12">
        <f t="shared" si="2"/>
        <v>8.3925999999999998</v>
      </c>
      <c r="L34" s="12">
        <v>0</v>
      </c>
      <c r="M34" s="12">
        <v>1</v>
      </c>
      <c r="N34">
        <f t="shared" si="3"/>
        <v>-0.91779999999999995</v>
      </c>
      <c r="O34">
        <f t="shared" si="4"/>
        <v>8.5135579999999997</v>
      </c>
      <c r="P34" s="12">
        <v>0</v>
      </c>
      <c r="Q34" s="12">
        <v>0</v>
      </c>
      <c r="R34">
        <f t="shared" si="5"/>
        <v>0.93619830000000004</v>
      </c>
      <c r="S34" s="12">
        <v>0</v>
      </c>
      <c r="T34" s="12">
        <v>0</v>
      </c>
      <c r="U34" s="12">
        <v>0</v>
      </c>
      <c r="V34" s="12">
        <v>20</v>
      </c>
      <c r="W34" s="12">
        <v>0</v>
      </c>
      <c r="X34" s="12">
        <v>0</v>
      </c>
      <c r="Y34" s="12">
        <v>1</v>
      </c>
      <c r="Z34">
        <f t="shared" si="6"/>
        <v>-0.13631100000000002</v>
      </c>
      <c r="AA34" s="12">
        <v>0.26050000000000001</v>
      </c>
      <c r="AB34" s="12">
        <v>0</v>
      </c>
      <c r="AC34" s="12">
        <v>0</v>
      </c>
      <c r="AD34" s="12">
        <v>17</v>
      </c>
      <c r="AE34" s="12">
        <v>0</v>
      </c>
      <c r="AF34" s="12">
        <v>0</v>
      </c>
      <c r="AG34" s="12">
        <v>0</v>
      </c>
      <c r="AH34" s="12">
        <v>1E-4</v>
      </c>
      <c r="AI34" s="12">
        <v>0</v>
      </c>
      <c r="AJ34" s="12">
        <v>0</v>
      </c>
      <c r="AK34" s="12">
        <v>1</v>
      </c>
      <c r="AL34">
        <f t="shared" si="7"/>
        <v>-4.805799999999999E-2</v>
      </c>
      <c r="AM34">
        <f t="shared" si="8"/>
        <v>1.40873</v>
      </c>
      <c r="AN34" s="12">
        <v>0</v>
      </c>
      <c r="AO34" s="12">
        <v>1</v>
      </c>
      <c r="AP34">
        <f t="shared" si="9"/>
        <v>-9.9059999999999981E-3</v>
      </c>
      <c r="AQ34">
        <f t="shared" si="10"/>
        <v>0.34739599999999998</v>
      </c>
      <c r="AR34" s="12">
        <v>0</v>
      </c>
      <c r="AS34" s="12">
        <v>1</v>
      </c>
      <c r="AT34">
        <f t="shared" si="11"/>
        <v>-0.14102100000000001</v>
      </c>
      <c r="AU34">
        <f t="shared" si="12"/>
        <v>5.57965</v>
      </c>
      <c r="AV34" s="12">
        <v>0</v>
      </c>
      <c r="AW34" s="12">
        <v>1</v>
      </c>
      <c r="AX34">
        <f t="shared" si="13"/>
        <v>-1.67215E-2</v>
      </c>
      <c r="AY34">
        <f t="shared" si="14"/>
        <v>0.346974</v>
      </c>
      <c r="AZ34" s="12">
        <v>0</v>
      </c>
      <c r="BA34" s="12">
        <v>0</v>
      </c>
      <c r="BB34" s="12">
        <v>44.89</v>
      </c>
      <c r="BC34" s="12">
        <v>0</v>
      </c>
      <c r="BD34" s="12">
        <v>0</v>
      </c>
      <c r="BE34" s="12">
        <v>1</v>
      </c>
      <c r="BF34">
        <f t="shared" si="15"/>
        <v>-8.0471000000000015E-3</v>
      </c>
      <c r="BG34" s="12">
        <f t="shared" si="16"/>
        <v>0.21482000000000001</v>
      </c>
      <c r="BH34" s="12">
        <v>0</v>
      </c>
      <c r="BI34" s="12">
        <v>0</v>
      </c>
      <c r="BJ34" s="12">
        <v>0.35149999999999998</v>
      </c>
      <c r="BK34" s="12">
        <v>0</v>
      </c>
      <c r="BL34" s="12">
        <v>0</v>
      </c>
      <c r="BM34" s="12">
        <v>0</v>
      </c>
      <c r="BN34">
        <f t="shared" si="17"/>
        <v>0.45456599999999997</v>
      </c>
      <c r="BO34" s="12">
        <v>0</v>
      </c>
      <c r="BP34" s="17">
        <v>0</v>
      </c>
      <c r="BQ34">
        <f t="shared" si="18"/>
        <v>32</v>
      </c>
      <c r="BR34">
        <f t="shared" si="19"/>
        <v>0.32</v>
      </c>
      <c r="BS34">
        <f t="shared" si="20"/>
        <v>32</v>
      </c>
    </row>
    <row r="35" spans="1:71" x14ac:dyDescent="0.25">
      <c r="A35" t="str">
        <f t="shared" si="21"/>
        <v>EW_sand_Ruled_33</v>
      </c>
      <c r="B35" s="13" t="s">
        <v>141</v>
      </c>
      <c r="C35" s="12" t="s">
        <v>144</v>
      </c>
      <c r="D35" s="13" t="s">
        <v>145</v>
      </c>
      <c r="E35" s="12">
        <v>0</v>
      </c>
      <c r="F35">
        <f t="shared" si="0"/>
        <v>116.62479999999999</v>
      </c>
      <c r="G35" s="12">
        <v>0</v>
      </c>
      <c r="H35" s="12">
        <v>0</v>
      </c>
      <c r="I35" s="12">
        <v>1</v>
      </c>
      <c r="J35">
        <f t="shared" si="1"/>
        <v>-2.5105000000000004</v>
      </c>
      <c r="K35" s="12">
        <f t="shared" si="2"/>
        <v>8.6515000000000004</v>
      </c>
      <c r="L35" s="12">
        <v>0</v>
      </c>
      <c r="M35" s="12">
        <v>1</v>
      </c>
      <c r="N35">
        <f t="shared" si="3"/>
        <v>-0.91779999999999995</v>
      </c>
      <c r="O35">
        <f t="shared" si="4"/>
        <v>8.5065760000000008</v>
      </c>
      <c r="P35" s="12">
        <v>0</v>
      </c>
      <c r="Q35" s="12">
        <v>0</v>
      </c>
      <c r="R35">
        <f t="shared" si="5"/>
        <v>0.93681760000000003</v>
      </c>
      <c r="S35" s="12">
        <v>0</v>
      </c>
      <c r="T35" s="12">
        <v>0</v>
      </c>
      <c r="U35" s="12">
        <v>0</v>
      </c>
      <c r="V35" s="12">
        <v>20</v>
      </c>
      <c r="W35" s="12">
        <v>0</v>
      </c>
      <c r="X35" s="12">
        <v>0</v>
      </c>
      <c r="Y35" s="12">
        <v>1</v>
      </c>
      <c r="Z35">
        <f t="shared" si="6"/>
        <v>-0.13429199999999999</v>
      </c>
      <c r="AA35" s="12">
        <v>0.26050000000000001</v>
      </c>
      <c r="AB35" s="12">
        <v>0</v>
      </c>
      <c r="AC35" s="12">
        <v>0</v>
      </c>
      <c r="AD35" s="12">
        <v>17</v>
      </c>
      <c r="AE35" s="12">
        <v>0</v>
      </c>
      <c r="AF35" s="12">
        <v>0</v>
      </c>
      <c r="AG35" s="12">
        <v>0</v>
      </c>
      <c r="AH35" s="12">
        <v>1E-4</v>
      </c>
      <c r="AI35" s="12">
        <v>0</v>
      </c>
      <c r="AJ35" s="12">
        <v>0</v>
      </c>
      <c r="AK35" s="12">
        <v>1</v>
      </c>
      <c r="AL35">
        <f t="shared" si="7"/>
        <v>-5.5075999999999986E-2</v>
      </c>
      <c r="AM35">
        <f t="shared" si="8"/>
        <v>1.4375599999999999</v>
      </c>
      <c r="AN35" s="12">
        <v>0</v>
      </c>
      <c r="AO35" s="12">
        <v>1</v>
      </c>
      <c r="AP35">
        <f t="shared" si="9"/>
        <v>-1.1512000000000001E-2</v>
      </c>
      <c r="AQ35">
        <f t="shared" si="10"/>
        <v>0.35539199999999999</v>
      </c>
      <c r="AR35" s="12">
        <v>0</v>
      </c>
      <c r="AS35" s="12">
        <v>1</v>
      </c>
      <c r="AT35">
        <f t="shared" si="11"/>
        <v>-0.14531300000000003</v>
      </c>
      <c r="AU35">
        <f t="shared" si="12"/>
        <v>5.5498000000000003</v>
      </c>
      <c r="AV35" s="12">
        <v>0</v>
      </c>
      <c r="AW35" s="12">
        <v>1</v>
      </c>
      <c r="AX35">
        <f t="shared" si="13"/>
        <v>-1.7422E-2</v>
      </c>
      <c r="AY35">
        <f t="shared" si="14"/>
        <v>0.35494799999999999</v>
      </c>
      <c r="AZ35" s="12">
        <v>0</v>
      </c>
      <c r="BA35" s="12">
        <v>0</v>
      </c>
      <c r="BB35" s="12">
        <v>44.89</v>
      </c>
      <c r="BC35" s="12">
        <v>0</v>
      </c>
      <c r="BD35" s="12">
        <v>0</v>
      </c>
      <c r="BE35" s="12">
        <v>1</v>
      </c>
      <c r="BF35">
        <f t="shared" si="15"/>
        <v>-8.9511999999999994E-3</v>
      </c>
      <c r="BG35" s="12">
        <f t="shared" si="16"/>
        <v>0.21853</v>
      </c>
      <c r="BH35" s="12">
        <v>0</v>
      </c>
      <c r="BI35" s="12">
        <v>0</v>
      </c>
      <c r="BJ35" s="12">
        <v>0.35149999999999998</v>
      </c>
      <c r="BK35" s="12">
        <v>0</v>
      </c>
      <c r="BL35" s="12">
        <v>0</v>
      </c>
      <c r="BM35" s="12">
        <v>0</v>
      </c>
      <c r="BN35">
        <f t="shared" si="17"/>
        <v>0.45955199999999996</v>
      </c>
      <c r="BO35" s="12">
        <v>0</v>
      </c>
      <c r="BP35" s="17">
        <v>0</v>
      </c>
      <c r="BQ35">
        <f t="shared" si="18"/>
        <v>33</v>
      </c>
      <c r="BR35">
        <f t="shared" si="19"/>
        <v>0.33</v>
      </c>
      <c r="BS35">
        <f t="shared" si="20"/>
        <v>33</v>
      </c>
    </row>
    <row r="36" spans="1:71" x14ac:dyDescent="0.25">
      <c r="A36" t="str">
        <f t="shared" si="21"/>
        <v>EW_sand_Ruled_34</v>
      </c>
      <c r="B36" s="13" t="s">
        <v>141</v>
      </c>
      <c r="C36" s="12" t="s">
        <v>144</v>
      </c>
      <c r="D36" s="13" t="s">
        <v>145</v>
      </c>
      <c r="E36" s="12">
        <v>0</v>
      </c>
      <c r="F36">
        <f t="shared" si="0"/>
        <v>115.7037</v>
      </c>
      <c r="G36" s="12">
        <v>0</v>
      </c>
      <c r="H36" s="12">
        <v>0</v>
      </c>
      <c r="I36" s="12">
        <v>1</v>
      </c>
      <c r="J36">
        <f t="shared" si="1"/>
        <v>-2.5995000000000004</v>
      </c>
      <c r="K36" s="12">
        <f t="shared" si="2"/>
        <v>8.910400000000001</v>
      </c>
      <c r="L36" s="12">
        <v>0</v>
      </c>
      <c r="M36" s="12">
        <v>1</v>
      </c>
      <c r="N36">
        <f t="shared" si="3"/>
        <v>-0.91779999999999995</v>
      </c>
      <c r="O36">
        <f t="shared" si="4"/>
        <v>8.4995940000000001</v>
      </c>
      <c r="P36" s="12">
        <v>0</v>
      </c>
      <c r="Q36" s="12">
        <v>0</v>
      </c>
      <c r="R36">
        <f t="shared" si="5"/>
        <v>0.93743690000000002</v>
      </c>
      <c r="S36" s="12">
        <v>0</v>
      </c>
      <c r="T36" s="12">
        <v>0</v>
      </c>
      <c r="U36" s="12">
        <v>0</v>
      </c>
      <c r="V36" s="12">
        <v>20</v>
      </c>
      <c r="W36" s="12">
        <v>0</v>
      </c>
      <c r="X36" s="12">
        <v>0</v>
      </c>
      <c r="Y36" s="12">
        <v>1</v>
      </c>
      <c r="Z36">
        <f t="shared" si="6"/>
        <v>-0.13227299999999997</v>
      </c>
      <c r="AA36" s="12">
        <v>0.26050000000000001</v>
      </c>
      <c r="AB36" s="12">
        <v>0</v>
      </c>
      <c r="AC36" s="12">
        <v>0</v>
      </c>
      <c r="AD36" s="12">
        <v>17</v>
      </c>
      <c r="AE36" s="12">
        <v>0</v>
      </c>
      <c r="AF36" s="12">
        <v>0</v>
      </c>
      <c r="AG36" s="12">
        <v>0</v>
      </c>
      <c r="AH36" s="12">
        <v>1E-4</v>
      </c>
      <c r="AI36" s="12">
        <v>0</v>
      </c>
      <c r="AJ36" s="12">
        <v>0</v>
      </c>
      <c r="AK36" s="12">
        <v>1</v>
      </c>
      <c r="AL36">
        <f t="shared" si="7"/>
        <v>-6.2093999999999983E-2</v>
      </c>
      <c r="AM36">
        <f t="shared" si="8"/>
        <v>1.4663900000000001</v>
      </c>
      <c r="AN36" s="12">
        <v>0</v>
      </c>
      <c r="AO36" s="12">
        <v>1</v>
      </c>
      <c r="AP36">
        <f t="shared" si="9"/>
        <v>-1.3118000000000005E-2</v>
      </c>
      <c r="AQ36">
        <f t="shared" si="10"/>
        <v>0.36338799999999999</v>
      </c>
      <c r="AR36" s="12">
        <v>0</v>
      </c>
      <c r="AS36" s="12">
        <v>1</v>
      </c>
      <c r="AT36">
        <f t="shared" si="11"/>
        <v>-0.14960500000000002</v>
      </c>
      <c r="AU36">
        <f t="shared" si="12"/>
        <v>5.5199499999999997</v>
      </c>
      <c r="AV36" s="12">
        <v>0</v>
      </c>
      <c r="AW36" s="12">
        <v>1</v>
      </c>
      <c r="AX36">
        <f t="shared" si="13"/>
        <v>-1.81225E-2</v>
      </c>
      <c r="AY36">
        <f t="shared" si="14"/>
        <v>0.36292199999999997</v>
      </c>
      <c r="AZ36" s="12">
        <v>0</v>
      </c>
      <c r="BA36" s="12">
        <v>0</v>
      </c>
      <c r="BB36" s="12">
        <v>44.89</v>
      </c>
      <c r="BC36" s="12">
        <v>0</v>
      </c>
      <c r="BD36" s="12">
        <v>0</v>
      </c>
      <c r="BE36" s="12">
        <v>1</v>
      </c>
      <c r="BF36">
        <f t="shared" si="15"/>
        <v>-9.8553000000000009E-3</v>
      </c>
      <c r="BG36" s="12">
        <f t="shared" si="16"/>
        <v>0.22223999999999999</v>
      </c>
      <c r="BH36" s="12">
        <v>0</v>
      </c>
      <c r="BI36" s="12">
        <v>0</v>
      </c>
      <c r="BJ36" s="12">
        <v>0.35149999999999998</v>
      </c>
      <c r="BK36" s="12">
        <v>0</v>
      </c>
      <c r="BL36" s="12">
        <v>0</v>
      </c>
      <c r="BM36" s="12">
        <v>0</v>
      </c>
      <c r="BN36">
        <f t="shared" si="17"/>
        <v>0.46453800000000001</v>
      </c>
      <c r="BO36" s="12">
        <v>0</v>
      </c>
      <c r="BP36" s="17">
        <v>0</v>
      </c>
      <c r="BQ36">
        <f t="shared" si="18"/>
        <v>34</v>
      </c>
      <c r="BR36">
        <f t="shared" si="19"/>
        <v>0.34</v>
      </c>
      <c r="BS36">
        <f t="shared" si="20"/>
        <v>34</v>
      </c>
    </row>
    <row r="37" spans="1:71" x14ac:dyDescent="0.25">
      <c r="A37" t="str">
        <f t="shared" si="21"/>
        <v>EW_sand_Ruled_35</v>
      </c>
      <c r="B37" s="13" t="s">
        <v>141</v>
      </c>
      <c r="C37" s="12" t="s">
        <v>144</v>
      </c>
      <c r="D37" s="13" t="s">
        <v>145</v>
      </c>
      <c r="E37" s="12">
        <v>0</v>
      </c>
      <c r="F37">
        <f t="shared" si="0"/>
        <v>114.78259999999999</v>
      </c>
      <c r="G37" s="12">
        <v>0</v>
      </c>
      <c r="H37" s="12">
        <v>0</v>
      </c>
      <c r="I37" s="12">
        <v>1</v>
      </c>
      <c r="J37">
        <f t="shared" si="1"/>
        <v>-2.6885000000000003</v>
      </c>
      <c r="K37" s="12">
        <f t="shared" si="2"/>
        <v>9.1692999999999998</v>
      </c>
      <c r="L37" s="12">
        <v>0</v>
      </c>
      <c r="M37" s="12">
        <v>1</v>
      </c>
      <c r="N37">
        <f t="shared" si="3"/>
        <v>-0.91779999999999995</v>
      </c>
      <c r="O37">
        <f t="shared" si="4"/>
        <v>8.4926120000000012</v>
      </c>
      <c r="P37" s="12">
        <v>0</v>
      </c>
      <c r="Q37" s="12">
        <v>0</v>
      </c>
      <c r="R37">
        <f t="shared" si="5"/>
        <v>0.93805620000000001</v>
      </c>
      <c r="S37" s="12">
        <v>0</v>
      </c>
      <c r="T37" s="12">
        <v>0</v>
      </c>
      <c r="U37" s="12">
        <v>0</v>
      </c>
      <c r="V37" s="12">
        <v>20</v>
      </c>
      <c r="W37" s="12">
        <v>0</v>
      </c>
      <c r="X37" s="12">
        <v>0</v>
      </c>
      <c r="Y37" s="12">
        <v>1</v>
      </c>
      <c r="Z37">
        <f t="shared" si="6"/>
        <v>-0.13025399999999998</v>
      </c>
      <c r="AA37" s="12">
        <v>0.26050000000000001</v>
      </c>
      <c r="AB37" s="12">
        <v>0</v>
      </c>
      <c r="AC37" s="12">
        <v>0</v>
      </c>
      <c r="AD37" s="12">
        <v>17</v>
      </c>
      <c r="AE37" s="12">
        <v>0</v>
      </c>
      <c r="AF37" s="12">
        <v>0</v>
      </c>
      <c r="AG37" s="12">
        <v>0</v>
      </c>
      <c r="AH37" s="12">
        <v>1E-4</v>
      </c>
      <c r="AI37" s="12">
        <v>0</v>
      </c>
      <c r="AJ37" s="12">
        <v>0</v>
      </c>
      <c r="AK37" s="12">
        <v>1</v>
      </c>
      <c r="AL37">
        <f t="shared" si="7"/>
        <v>-6.9112000000000007E-2</v>
      </c>
      <c r="AM37">
        <f t="shared" si="8"/>
        <v>1.4952200000000002</v>
      </c>
      <c r="AN37" s="12">
        <v>0</v>
      </c>
      <c r="AO37" s="12">
        <v>1</v>
      </c>
      <c r="AP37">
        <f t="shared" si="9"/>
        <v>-1.4724000000000001E-2</v>
      </c>
      <c r="AQ37">
        <f t="shared" si="10"/>
        <v>0.37138399999999999</v>
      </c>
      <c r="AR37" s="12">
        <v>0</v>
      </c>
      <c r="AS37" s="12">
        <v>1</v>
      </c>
      <c r="AT37">
        <f t="shared" si="11"/>
        <v>-0.15389700000000003</v>
      </c>
      <c r="AU37">
        <f t="shared" si="12"/>
        <v>5.4901</v>
      </c>
      <c r="AV37" s="12">
        <v>0</v>
      </c>
      <c r="AW37" s="12">
        <v>1</v>
      </c>
      <c r="AX37">
        <f t="shared" si="13"/>
        <v>-1.8822999999999999E-2</v>
      </c>
      <c r="AY37">
        <f t="shared" si="14"/>
        <v>0.370896</v>
      </c>
      <c r="AZ37" s="12">
        <v>0</v>
      </c>
      <c r="BA37" s="12">
        <v>0</v>
      </c>
      <c r="BB37" s="12">
        <v>44.89</v>
      </c>
      <c r="BC37" s="12">
        <v>0</v>
      </c>
      <c r="BD37" s="12">
        <v>0</v>
      </c>
      <c r="BE37" s="12">
        <v>1</v>
      </c>
      <c r="BF37">
        <f t="shared" si="15"/>
        <v>-1.0759400000000002E-2</v>
      </c>
      <c r="BG37" s="12">
        <f t="shared" si="16"/>
        <v>0.22594999999999998</v>
      </c>
      <c r="BH37" s="12">
        <v>0</v>
      </c>
      <c r="BI37" s="12">
        <v>0</v>
      </c>
      <c r="BJ37" s="12">
        <v>0.35149999999999998</v>
      </c>
      <c r="BK37" s="12">
        <v>0</v>
      </c>
      <c r="BL37" s="12">
        <v>0</v>
      </c>
      <c r="BM37" s="12">
        <v>0</v>
      </c>
      <c r="BN37">
        <f t="shared" si="17"/>
        <v>0.469524</v>
      </c>
      <c r="BO37" s="12">
        <v>0</v>
      </c>
      <c r="BP37" s="17">
        <v>0</v>
      </c>
      <c r="BQ37">
        <f t="shared" si="18"/>
        <v>35</v>
      </c>
      <c r="BR37">
        <f t="shared" si="19"/>
        <v>0.35</v>
      </c>
      <c r="BS37">
        <f t="shared" si="20"/>
        <v>35</v>
      </c>
    </row>
    <row r="38" spans="1:71" x14ac:dyDescent="0.25">
      <c r="A38" t="str">
        <f t="shared" si="21"/>
        <v>EW_sand_Ruled_36</v>
      </c>
      <c r="B38" s="13" t="s">
        <v>141</v>
      </c>
      <c r="C38" s="12" t="s">
        <v>144</v>
      </c>
      <c r="D38" s="13" t="s">
        <v>145</v>
      </c>
      <c r="E38" s="12">
        <v>0</v>
      </c>
      <c r="F38">
        <f t="shared" si="0"/>
        <v>113.86150000000001</v>
      </c>
      <c r="G38" s="12">
        <v>0</v>
      </c>
      <c r="H38" s="12">
        <v>0</v>
      </c>
      <c r="I38" s="12">
        <v>1</v>
      </c>
      <c r="J38">
        <f t="shared" si="1"/>
        <v>-2.7774999999999999</v>
      </c>
      <c r="K38" s="12">
        <f t="shared" si="2"/>
        <v>9.4281999999999986</v>
      </c>
      <c r="L38" s="12">
        <v>0</v>
      </c>
      <c r="M38" s="12">
        <v>1</v>
      </c>
      <c r="N38">
        <f t="shared" si="3"/>
        <v>-0.91779999999999995</v>
      </c>
      <c r="O38">
        <f t="shared" si="4"/>
        <v>8.4856300000000005</v>
      </c>
      <c r="P38" s="12">
        <v>0</v>
      </c>
      <c r="Q38" s="12">
        <v>0</v>
      </c>
      <c r="R38">
        <f t="shared" si="5"/>
        <v>0.9386755</v>
      </c>
      <c r="S38" s="12">
        <v>0</v>
      </c>
      <c r="T38" s="12">
        <v>0</v>
      </c>
      <c r="U38" s="12">
        <v>0</v>
      </c>
      <c r="V38" s="12">
        <v>20</v>
      </c>
      <c r="W38" s="12">
        <v>0</v>
      </c>
      <c r="X38" s="12">
        <v>0</v>
      </c>
      <c r="Y38" s="12">
        <v>1</v>
      </c>
      <c r="Z38">
        <f t="shared" si="6"/>
        <v>-0.12823499999999999</v>
      </c>
      <c r="AA38" s="12">
        <v>0.26050000000000001</v>
      </c>
      <c r="AB38" s="12">
        <v>0</v>
      </c>
      <c r="AC38" s="12">
        <v>0</v>
      </c>
      <c r="AD38" s="12">
        <v>17</v>
      </c>
      <c r="AE38" s="12">
        <v>0</v>
      </c>
      <c r="AF38" s="12">
        <v>0</v>
      </c>
      <c r="AG38" s="12">
        <v>0</v>
      </c>
      <c r="AH38" s="12">
        <v>1E-4</v>
      </c>
      <c r="AI38" s="12">
        <v>0</v>
      </c>
      <c r="AJ38" s="12">
        <v>0</v>
      </c>
      <c r="AK38" s="12">
        <v>1</v>
      </c>
      <c r="AL38">
        <f t="shared" si="7"/>
        <v>-7.6129999999999975E-2</v>
      </c>
      <c r="AM38">
        <f t="shared" si="8"/>
        <v>1.5240499999999999</v>
      </c>
      <c r="AN38" s="12">
        <v>0</v>
      </c>
      <c r="AO38" s="12">
        <v>1</v>
      </c>
      <c r="AP38">
        <f t="shared" si="9"/>
        <v>-1.6329999999999997E-2</v>
      </c>
      <c r="AQ38">
        <f t="shared" si="10"/>
        <v>0.37938</v>
      </c>
      <c r="AR38" s="12">
        <v>0</v>
      </c>
      <c r="AS38" s="12">
        <v>1</v>
      </c>
      <c r="AT38">
        <f t="shared" si="11"/>
        <v>-0.158189</v>
      </c>
      <c r="AU38">
        <f t="shared" si="12"/>
        <v>5.4602500000000003</v>
      </c>
      <c r="AV38" s="12">
        <v>0</v>
      </c>
      <c r="AW38" s="12">
        <v>1</v>
      </c>
      <c r="AX38">
        <f t="shared" si="13"/>
        <v>-1.9523499999999999E-2</v>
      </c>
      <c r="AY38">
        <f t="shared" si="14"/>
        <v>0.37886999999999998</v>
      </c>
      <c r="AZ38" s="12">
        <v>0</v>
      </c>
      <c r="BA38" s="12">
        <v>0</v>
      </c>
      <c r="BB38" s="12">
        <v>44.89</v>
      </c>
      <c r="BC38" s="12">
        <v>0</v>
      </c>
      <c r="BD38" s="12">
        <v>0</v>
      </c>
      <c r="BE38" s="12">
        <v>1</v>
      </c>
      <c r="BF38">
        <f t="shared" si="15"/>
        <v>-1.1663499999999997E-2</v>
      </c>
      <c r="BG38" s="12">
        <f t="shared" si="16"/>
        <v>0.22965999999999998</v>
      </c>
      <c r="BH38" s="12">
        <v>0</v>
      </c>
      <c r="BI38" s="12">
        <v>0</v>
      </c>
      <c r="BJ38" s="12">
        <v>0.35149999999999998</v>
      </c>
      <c r="BK38" s="12">
        <v>0</v>
      </c>
      <c r="BL38" s="12">
        <v>0</v>
      </c>
      <c r="BM38" s="12">
        <v>0</v>
      </c>
      <c r="BN38">
        <f t="shared" si="17"/>
        <v>0.47450999999999999</v>
      </c>
      <c r="BO38" s="12">
        <v>0</v>
      </c>
      <c r="BP38" s="17">
        <v>0</v>
      </c>
      <c r="BQ38">
        <f t="shared" si="18"/>
        <v>36</v>
      </c>
      <c r="BR38">
        <f t="shared" si="19"/>
        <v>0.36</v>
      </c>
      <c r="BS38">
        <f t="shared" si="20"/>
        <v>36</v>
      </c>
    </row>
    <row r="39" spans="1:71" x14ac:dyDescent="0.25">
      <c r="A39" t="str">
        <f t="shared" si="21"/>
        <v>EW_sand_Ruled_37</v>
      </c>
      <c r="B39" s="13" t="s">
        <v>141</v>
      </c>
      <c r="C39" s="12" t="s">
        <v>144</v>
      </c>
      <c r="D39" s="13" t="s">
        <v>145</v>
      </c>
      <c r="E39" s="12">
        <v>0</v>
      </c>
      <c r="F39">
        <f t="shared" si="0"/>
        <v>112.9404</v>
      </c>
      <c r="G39" s="12">
        <v>0</v>
      </c>
      <c r="H39" s="12">
        <v>0</v>
      </c>
      <c r="I39" s="12">
        <v>1</v>
      </c>
      <c r="J39">
        <f t="shared" si="1"/>
        <v>-2.8665000000000003</v>
      </c>
      <c r="K39" s="12">
        <f t="shared" si="2"/>
        <v>9.6870999999999992</v>
      </c>
      <c r="L39" s="12">
        <v>0</v>
      </c>
      <c r="M39" s="12">
        <v>1</v>
      </c>
      <c r="N39">
        <f t="shared" si="3"/>
        <v>-0.91779999999999995</v>
      </c>
      <c r="O39">
        <f t="shared" si="4"/>
        <v>8.4786479999999997</v>
      </c>
      <c r="P39" s="12">
        <v>0</v>
      </c>
      <c r="Q39" s="12">
        <v>0</v>
      </c>
      <c r="R39">
        <f t="shared" si="5"/>
        <v>0.93929479999999999</v>
      </c>
      <c r="S39" s="12">
        <v>0</v>
      </c>
      <c r="T39" s="12">
        <v>0</v>
      </c>
      <c r="U39" s="12">
        <v>0</v>
      </c>
      <c r="V39" s="12">
        <v>20</v>
      </c>
      <c r="W39" s="12">
        <v>0</v>
      </c>
      <c r="X39" s="12">
        <v>0</v>
      </c>
      <c r="Y39" s="12">
        <v>1</v>
      </c>
      <c r="Z39">
        <f t="shared" si="6"/>
        <v>-0.12621599999999999</v>
      </c>
      <c r="AA39" s="12">
        <v>0.26050000000000001</v>
      </c>
      <c r="AB39" s="12">
        <v>0</v>
      </c>
      <c r="AC39" s="12">
        <v>0</v>
      </c>
      <c r="AD39" s="12">
        <v>17</v>
      </c>
      <c r="AE39" s="12">
        <v>0</v>
      </c>
      <c r="AF39" s="12">
        <v>0</v>
      </c>
      <c r="AG39" s="12">
        <v>0</v>
      </c>
      <c r="AH39" s="12">
        <v>1E-4</v>
      </c>
      <c r="AI39" s="12">
        <v>0</v>
      </c>
      <c r="AJ39" s="12">
        <v>0</v>
      </c>
      <c r="AK39" s="12">
        <v>1</v>
      </c>
      <c r="AL39">
        <f t="shared" si="7"/>
        <v>-8.3147999999999972E-2</v>
      </c>
      <c r="AM39">
        <f t="shared" si="8"/>
        <v>1.55288</v>
      </c>
      <c r="AN39" s="12">
        <v>0</v>
      </c>
      <c r="AO39" s="12">
        <v>1</v>
      </c>
      <c r="AP39">
        <f t="shared" si="9"/>
        <v>-1.7935999999999994E-2</v>
      </c>
      <c r="AQ39">
        <f t="shared" si="10"/>
        <v>0.387376</v>
      </c>
      <c r="AR39" s="12">
        <v>0</v>
      </c>
      <c r="AS39" s="12">
        <v>1</v>
      </c>
      <c r="AT39">
        <f t="shared" si="11"/>
        <v>-0.16248100000000001</v>
      </c>
      <c r="AU39">
        <f t="shared" si="12"/>
        <v>5.4303999999999997</v>
      </c>
      <c r="AV39" s="12">
        <v>0</v>
      </c>
      <c r="AW39" s="12">
        <v>1</v>
      </c>
      <c r="AX39">
        <f t="shared" si="13"/>
        <v>-2.0223999999999999E-2</v>
      </c>
      <c r="AY39">
        <f t="shared" si="14"/>
        <v>0.38684399999999997</v>
      </c>
      <c r="AZ39" s="12">
        <v>0</v>
      </c>
      <c r="BA39" s="12">
        <v>0</v>
      </c>
      <c r="BB39" s="12">
        <v>44.89</v>
      </c>
      <c r="BC39" s="12">
        <v>0</v>
      </c>
      <c r="BD39" s="12">
        <v>0</v>
      </c>
      <c r="BE39" s="12">
        <v>1</v>
      </c>
      <c r="BF39">
        <f t="shared" si="15"/>
        <v>-1.2567600000000002E-2</v>
      </c>
      <c r="BG39" s="12">
        <f t="shared" si="16"/>
        <v>0.23336999999999997</v>
      </c>
      <c r="BH39" s="12">
        <v>0</v>
      </c>
      <c r="BI39" s="12">
        <v>0</v>
      </c>
      <c r="BJ39" s="12">
        <v>0.35149999999999998</v>
      </c>
      <c r="BK39" s="12">
        <v>0</v>
      </c>
      <c r="BL39" s="12">
        <v>0</v>
      </c>
      <c r="BM39" s="12">
        <v>0</v>
      </c>
      <c r="BN39">
        <f t="shared" si="17"/>
        <v>0.47949599999999998</v>
      </c>
      <c r="BO39" s="12">
        <v>0</v>
      </c>
      <c r="BP39" s="17">
        <v>0</v>
      </c>
      <c r="BQ39">
        <f t="shared" si="18"/>
        <v>37</v>
      </c>
      <c r="BR39">
        <f t="shared" si="19"/>
        <v>0.37</v>
      </c>
      <c r="BS39">
        <f t="shared" si="20"/>
        <v>37</v>
      </c>
    </row>
    <row r="40" spans="1:71" x14ac:dyDescent="0.25">
      <c r="A40" t="str">
        <f t="shared" si="21"/>
        <v>EW_sand_Ruled_38</v>
      </c>
      <c r="B40" s="13" t="s">
        <v>141</v>
      </c>
      <c r="C40" s="12" t="s">
        <v>144</v>
      </c>
      <c r="D40" s="13" t="s">
        <v>145</v>
      </c>
      <c r="E40" s="12">
        <v>0</v>
      </c>
      <c r="F40">
        <f t="shared" si="0"/>
        <v>112.01929999999999</v>
      </c>
      <c r="G40" s="12">
        <v>0</v>
      </c>
      <c r="H40" s="12">
        <v>0</v>
      </c>
      <c r="I40" s="12">
        <v>1</v>
      </c>
      <c r="J40">
        <f t="shared" si="1"/>
        <v>-2.9555000000000002</v>
      </c>
      <c r="K40" s="12">
        <f t="shared" si="2"/>
        <v>9.9459999999999997</v>
      </c>
      <c r="L40" s="12">
        <v>0</v>
      </c>
      <c r="M40" s="12">
        <v>1</v>
      </c>
      <c r="N40">
        <f t="shared" si="3"/>
        <v>-0.91779999999999995</v>
      </c>
      <c r="O40">
        <f t="shared" si="4"/>
        <v>8.4716660000000008</v>
      </c>
      <c r="P40" s="12">
        <v>0</v>
      </c>
      <c r="Q40" s="12">
        <v>0</v>
      </c>
      <c r="R40">
        <f t="shared" si="5"/>
        <v>0.93991410000000009</v>
      </c>
      <c r="S40" s="12">
        <v>0</v>
      </c>
      <c r="T40" s="12">
        <v>0</v>
      </c>
      <c r="U40" s="12">
        <v>0</v>
      </c>
      <c r="V40" s="12">
        <v>20</v>
      </c>
      <c r="W40" s="12">
        <v>0</v>
      </c>
      <c r="X40" s="12">
        <v>0</v>
      </c>
      <c r="Y40" s="12">
        <v>1</v>
      </c>
      <c r="Z40">
        <f t="shared" si="6"/>
        <v>-0.124197</v>
      </c>
      <c r="AA40" s="12">
        <v>0.26050000000000001</v>
      </c>
      <c r="AB40" s="12">
        <v>0</v>
      </c>
      <c r="AC40" s="12">
        <v>0</v>
      </c>
      <c r="AD40" s="12">
        <v>17</v>
      </c>
      <c r="AE40" s="12">
        <v>0</v>
      </c>
      <c r="AF40" s="12">
        <v>0</v>
      </c>
      <c r="AG40" s="12">
        <v>0</v>
      </c>
      <c r="AH40" s="12">
        <v>1E-4</v>
      </c>
      <c r="AI40" s="12">
        <v>0</v>
      </c>
      <c r="AJ40" s="12">
        <v>0</v>
      </c>
      <c r="AK40" s="12">
        <v>1</v>
      </c>
      <c r="AL40">
        <f t="shared" si="7"/>
        <v>-9.0165999999999996E-2</v>
      </c>
      <c r="AM40">
        <f t="shared" si="8"/>
        <v>1.5817100000000002</v>
      </c>
      <c r="AN40" s="12">
        <v>0</v>
      </c>
      <c r="AO40" s="12">
        <v>1</v>
      </c>
      <c r="AP40">
        <f t="shared" si="9"/>
        <v>-1.9541999999999997E-2</v>
      </c>
      <c r="AQ40">
        <f t="shared" si="10"/>
        <v>0.395372</v>
      </c>
      <c r="AR40" s="12">
        <v>0</v>
      </c>
      <c r="AS40" s="12">
        <v>1</v>
      </c>
      <c r="AT40">
        <f t="shared" si="11"/>
        <v>-0.166773</v>
      </c>
      <c r="AU40">
        <f t="shared" si="12"/>
        <v>5.40055</v>
      </c>
      <c r="AV40" s="12">
        <v>0</v>
      </c>
      <c r="AW40" s="12">
        <v>1</v>
      </c>
      <c r="AX40">
        <f t="shared" si="13"/>
        <v>-2.0924499999999999E-2</v>
      </c>
      <c r="AY40">
        <f t="shared" si="14"/>
        <v>0.394818</v>
      </c>
      <c r="AZ40" s="12">
        <v>0</v>
      </c>
      <c r="BA40" s="12">
        <v>0</v>
      </c>
      <c r="BB40" s="12">
        <v>44.89</v>
      </c>
      <c r="BC40" s="12">
        <v>0</v>
      </c>
      <c r="BD40" s="12">
        <v>0</v>
      </c>
      <c r="BE40" s="12">
        <v>1</v>
      </c>
      <c r="BF40">
        <f t="shared" si="15"/>
        <v>-1.34717E-2</v>
      </c>
      <c r="BG40" s="12">
        <f t="shared" si="16"/>
        <v>0.23708000000000001</v>
      </c>
      <c r="BH40" s="12">
        <v>0</v>
      </c>
      <c r="BI40" s="12">
        <v>0</v>
      </c>
      <c r="BJ40" s="12">
        <v>0.35149999999999998</v>
      </c>
      <c r="BK40" s="12">
        <v>0</v>
      </c>
      <c r="BL40" s="12">
        <v>0</v>
      </c>
      <c r="BM40" s="12">
        <v>0</v>
      </c>
      <c r="BN40">
        <f t="shared" si="17"/>
        <v>0.48448199999999997</v>
      </c>
      <c r="BO40" s="12">
        <v>0</v>
      </c>
      <c r="BP40" s="17">
        <v>0</v>
      </c>
      <c r="BQ40">
        <f t="shared" si="18"/>
        <v>38</v>
      </c>
      <c r="BR40">
        <f t="shared" si="19"/>
        <v>0.38</v>
      </c>
      <c r="BS40">
        <f t="shared" si="20"/>
        <v>38</v>
      </c>
    </row>
    <row r="41" spans="1:71" x14ac:dyDescent="0.25">
      <c r="A41" t="str">
        <f t="shared" si="21"/>
        <v>EW_sand_Ruled_39</v>
      </c>
      <c r="B41" s="13" t="s">
        <v>141</v>
      </c>
      <c r="C41" s="12" t="s">
        <v>144</v>
      </c>
      <c r="D41" s="13" t="s">
        <v>145</v>
      </c>
      <c r="E41" s="12">
        <v>0</v>
      </c>
      <c r="F41">
        <f t="shared" si="0"/>
        <v>111.09819999999999</v>
      </c>
      <c r="G41" s="12">
        <v>0</v>
      </c>
      <c r="H41" s="12">
        <v>0</v>
      </c>
      <c r="I41" s="12">
        <v>1</v>
      </c>
      <c r="J41">
        <f t="shared" si="1"/>
        <v>-3.0445000000000002</v>
      </c>
      <c r="K41" s="12">
        <f t="shared" si="2"/>
        <v>10.2049</v>
      </c>
      <c r="L41" s="12">
        <v>0</v>
      </c>
      <c r="M41" s="12">
        <v>1</v>
      </c>
      <c r="N41">
        <f t="shared" si="3"/>
        <v>-0.91779999999999995</v>
      </c>
      <c r="O41">
        <f t="shared" si="4"/>
        <v>8.4646840000000001</v>
      </c>
      <c r="P41" s="12">
        <v>0</v>
      </c>
      <c r="Q41" s="12">
        <v>0</v>
      </c>
      <c r="R41">
        <f t="shared" si="5"/>
        <v>0.94053340000000007</v>
      </c>
      <c r="S41" s="12">
        <v>0</v>
      </c>
      <c r="T41" s="12">
        <v>0</v>
      </c>
      <c r="U41" s="12">
        <v>0</v>
      </c>
      <c r="V41" s="12">
        <v>20</v>
      </c>
      <c r="W41" s="12">
        <v>0</v>
      </c>
      <c r="X41" s="12">
        <v>0</v>
      </c>
      <c r="Y41" s="12">
        <v>1</v>
      </c>
      <c r="Z41">
        <f t="shared" si="6"/>
        <v>-0.12217799999999999</v>
      </c>
      <c r="AA41" s="12">
        <v>0.26050000000000001</v>
      </c>
      <c r="AB41" s="12">
        <v>0</v>
      </c>
      <c r="AC41" s="12">
        <v>0</v>
      </c>
      <c r="AD41" s="12">
        <v>17</v>
      </c>
      <c r="AE41" s="12">
        <v>0</v>
      </c>
      <c r="AF41" s="12">
        <v>0</v>
      </c>
      <c r="AG41" s="12">
        <v>0</v>
      </c>
      <c r="AH41" s="12">
        <v>1E-4</v>
      </c>
      <c r="AI41" s="12">
        <v>0</v>
      </c>
      <c r="AJ41" s="12">
        <v>0</v>
      </c>
      <c r="AK41" s="12">
        <v>1</v>
      </c>
      <c r="AL41">
        <f t="shared" si="7"/>
        <v>-9.7183999999999965E-2</v>
      </c>
      <c r="AM41">
        <f t="shared" si="8"/>
        <v>1.6105399999999999</v>
      </c>
      <c r="AN41" s="12">
        <v>0</v>
      </c>
      <c r="AO41" s="12">
        <v>1</v>
      </c>
      <c r="AP41">
        <f t="shared" si="9"/>
        <v>-2.1148E-2</v>
      </c>
      <c r="AQ41">
        <f t="shared" si="10"/>
        <v>0.403368</v>
      </c>
      <c r="AR41" s="12">
        <v>0</v>
      </c>
      <c r="AS41" s="12">
        <v>1</v>
      </c>
      <c r="AT41">
        <f t="shared" si="11"/>
        <v>-0.17106500000000002</v>
      </c>
      <c r="AU41">
        <f t="shared" si="12"/>
        <v>5.3707000000000003</v>
      </c>
      <c r="AV41" s="12">
        <v>0</v>
      </c>
      <c r="AW41" s="12">
        <v>1</v>
      </c>
      <c r="AX41">
        <f t="shared" si="13"/>
        <v>-2.1624999999999998E-2</v>
      </c>
      <c r="AY41">
        <f t="shared" si="14"/>
        <v>0.40279199999999998</v>
      </c>
      <c r="AZ41" s="12">
        <v>0</v>
      </c>
      <c r="BA41" s="12">
        <v>0</v>
      </c>
      <c r="BB41" s="12">
        <v>44.89</v>
      </c>
      <c r="BC41" s="12">
        <v>0</v>
      </c>
      <c r="BD41" s="12">
        <v>0</v>
      </c>
      <c r="BE41" s="12">
        <v>1</v>
      </c>
      <c r="BF41">
        <f t="shared" si="15"/>
        <v>-1.4375799999999998E-2</v>
      </c>
      <c r="BG41" s="12">
        <f t="shared" si="16"/>
        <v>0.24079</v>
      </c>
      <c r="BH41" s="12">
        <v>0</v>
      </c>
      <c r="BI41" s="12">
        <v>0</v>
      </c>
      <c r="BJ41" s="12">
        <v>0.35149999999999998</v>
      </c>
      <c r="BK41" s="12">
        <v>0</v>
      </c>
      <c r="BL41" s="12">
        <v>0</v>
      </c>
      <c r="BM41" s="12">
        <v>0</v>
      </c>
      <c r="BN41">
        <f t="shared" si="17"/>
        <v>0.48946800000000001</v>
      </c>
      <c r="BO41" s="12">
        <v>0</v>
      </c>
      <c r="BP41" s="17">
        <v>0</v>
      </c>
      <c r="BQ41">
        <f t="shared" si="18"/>
        <v>39</v>
      </c>
      <c r="BR41">
        <f t="shared" si="19"/>
        <v>0.39</v>
      </c>
      <c r="BS41">
        <f t="shared" si="20"/>
        <v>39</v>
      </c>
    </row>
    <row r="42" spans="1:71" x14ac:dyDescent="0.25">
      <c r="A42" t="str">
        <f t="shared" si="21"/>
        <v>EW_sand_Ruled_40</v>
      </c>
      <c r="B42" s="13" t="s">
        <v>141</v>
      </c>
      <c r="C42" s="12" t="s">
        <v>144</v>
      </c>
      <c r="D42" s="13" t="s">
        <v>145</v>
      </c>
      <c r="E42" s="12">
        <v>0</v>
      </c>
      <c r="F42">
        <f t="shared" si="0"/>
        <v>110.1771</v>
      </c>
      <c r="G42" s="12">
        <v>0</v>
      </c>
      <c r="H42" s="12">
        <v>0</v>
      </c>
      <c r="I42" s="12">
        <v>1</v>
      </c>
      <c r="J42">
        <f t="shared" si="1"/>
        <v>-3.1335000000000002</v>
      </c>
      <c r="K42" s="12">
        <f t="shared" si="2"/>
        <v>10.463800000000001</v>
      </c>
      <c r="L42" s="12">
        <v>0</v>
      </c>
      <c r="M42" s="12">
        <v>1</v>
      </c>
      <c r="N42">
        <f t="shared" si="3"/>
        <v>-0.91779999999999995</v>
      </c>
      <c r="O42">
        <f t="shared" si="4"/>
        <v>8.4577020000000012</v>
      </c>
      <c r="P42" s="12">
        <v>0</v>
      </c>
      <c r="Q42" s="12">
        <v>0</v>
      </c>
      <c r="R42">
        <f t="shared" si="5"/>
        <v>0.94115270000000006</v>
      </c>
      <c r="S42" s="12">
        <v>0</v>
      </c>
      <c r="T42" s="12">
        <v>0</v>
      </c>
      <c r="U42" s="12">
        <v>0</v>
      </c>
      <c r="V42" s="12">
        <v>20</v>
      </c>
      <c r="W42" s="12">
        <v>0</v>
      </c>
      <c r="X42" s="12">
        <v>0</v>
      </c>
      <c r="Y42" s="12">
        <v>1</v>
      </c>
      <c r="Z42">
        <f t="shared" si="6"/>
        <v>-0.12015899999999999</v>
      </c>
      <c r="AA42" s="12">
        <v>0.26050000000000001</v>
      </c>
      <c r="AB42" s="12">
        <v>0</v>
      </c>
      <c r="AC42" s="12">
        <v>0</v>
      </c>
      <c r="AD42" s="12">
        <v>17</v>
      </c>
      <c r="AE42" s="12">
        <v>0</v>
      </c>
      <c r="AF42" s="12">
        <v>0</v>
      </c>
      <c r="AG42" s="12">
        <v>0</v>
      </c>
      <c r="AH42" s="12">
        <v>1E-4</v>
      </c>
      <c r="AI42" s="12">
        <v>0</v>
      </c>
      <c r="AJ42" s="12">
        <v>0</v>
      </c>
      <c r="AK42" s="12">
        <v>1</v>
      </c>
      <c r="AL42">
        <f t="shared" si="7"/>
        <v>-0.10420199999999999</v>
      </c>
      <c r="AM42">
        <f t="shared" si="8"/>
        <v>1.63937</v>
      </c>
      <c r="AN42" s="12">
        <v>0</v>
      </c>
      <c r="AO42" s="12">
        <v>1</v>
      </c>
      <c r="AP42">
        <f t="shared" si="9"/>
        <v>-2.2753999999999996E-2</v>
      </c>
      <c r="AQ42">
        <f t="shared" si="10"/>
        <v>0.41136400000000001</v>
      </c>
      <c r="AR42" s="12">
        <v>0</v>
      </c>
      <c r="AS42" s="12">
        <v>1</v>
      </c>
      <c r="AT42">
        <f t="shared" si="11"/>
        <v>-0.17535700000000001</v>
      </c>
      <c r="AU42">
        <f t="shared" si="12"/>
        <v>5.3408499999999997</v>
      </c>
      <c r="AV42" s="12">
        <v>0</v>
      </c>
      <c r="AW42" s="12">
        <v>1</v>
      </c>
      <c r="AX42">
        <f t="shared" si="13"/>
        <v>-2.2325499999999998E-2</v>
      </c>
      <c r="AY42">
        <f t="shared" si="14"/>
        <v>0.41076599999999996</v>
      </c>
      <c r="AZ42" s="12">
        <v>0</v>
      </c>
      <c r="BA42" s="12">
        <v>0</v>
      </c>
      <c r="BB42" s="12">
        <v>44.89</v>
      </c>
      <c r="BC42" s="12">
        <v>0</v>
      </c>
      <c r="BD42" s="12">
        <v>0</v>
      </c>
      <c r="BE42" s="12">
        <v>1</v>
      </c>
      <c r="BF42">
        <f t="shared" si="15"/>
        <v>-1.5279900000000003E-2</v>
      </c>
      <c r="BG42" s="12">
        <f t="shared" si="16"/>
        <v>0.2445</v>
      </c>
      <c r="BH42" s="12">
        <v>0</v>
      </c>
      <c r="BI42" s="12">
        <v>0</v>
      </c>
      <c r="BJ42" s="12">
        <v>0.35149999999999998</v>
      </c>
      <c r="BK42" s="12">
        <v>0</v>
      </c>
      <c r="BL42" s="12">
        <v>0</v>
      </c>
      <c r="BM42" s="12">
        <v>0</v>
      </c>
      <c r="BN42">
        <f t="shared" si="17"/>
        <v>0.49445399999999995</v>
      </c>
      <c r="BO42" s="12">
        <v>0</v>
      </c>
      <c r="BP42" s="17">
        <v>0</v>
      </c>
      <c r="BQ42">
        <f t="shared" si="18"/>
        <v>40</v>
      </c>
      <c r="BR42">
        <f t="shared" si="19"/>
        <v>0.4</v>
      </c>
      <c r="BS42">
        <f t="shared" si="20"/>
        <v>40</v>
      </c>
    </row>
    <row r="43" spans="1:71" x14ac:dyDescent="0.25">
      <c r="A43" t="str">
        <f t="shared" si="21"/>
        <v>EW_sand_Ruled_41</v>
      </c>
      <c r="B43" s="13" t="s">
        <v>141</v>
      </c>
      <c r="C43" s="12" t="s">
        <v>144</v>
      </c>
      <c r="D43" s="13" t="s">
        <v>145</v>
      </c>
      <c r="E43" s="12">
        <v>0</v>
      </c>
      <c r="F43">
        <f t="shared" si="0"/>
        <v>109.256</v>
      </c>
      <c r="G43" s="12">
        <v>0</v>
      </c>
      <c r="H43" s="12">
        <v>0</v>
      </c>
      <c r="I43" s="12">
        <v>1</v>
      </c>
      <c r="J43">
        <f t="shared" si="1"/>
        <v>-3.2225000000000006</v>
      </c>
      <c r="K43" s="12">
        <f t="shared" si="2"/>
        <v>10.722700000000001</v>
      </c>
      <c r="L43" s="12">
        <v>0</v>
      </c>
      <c r="M43" s="12">
        <v>1</v>
      </c>
      <c r="N43">
        <f t="shared" si="3"/>
        <v>-0.91779999999999995</v>
      </c>
      <c r="O43">
        <f t="shared" si="4"/>
        <v>8.4507200000000005</v>
      </c>
      <c r="P43" s="12">
        <v>0</v>
      </c>
      <c r="Q43" s="12">
        <v>0</v>
      </c>
      <c r="R43">
        <f t="shared" si="5"/>
        <v>0.94177200000000005</v>
      </c>
      <c r="S43" s="12">
        <v>0</v>
      </c>
      <c r="T43" s="12">
        <v>0</v>
      </c>
      <c r="U43" s="12">
        <v>0</v>
      </c>
      <c r="V43" s="12">
        <v>20</v>
      </c>
      <c r="W43" s="12">
        <v>0</v>
      </c>
      <c r="X43" s="12">
        <v>0</v>
      </c>
      <c r="Y43" s="12">
        <v>1</v>
      </c>
      <c r="Z43">
        <f t="shared" si="6"/>
        <v>-0.11814</v>
      </c>
      <c r="AA43" s="12">
        <v>0.26050000000000001</v>
      </c>
      <c r="AB43" s="12">
        <v>0</v>
      </c>
      <c r="AC43" s="12">
        <v>0</v>
      </c>
      <c r="AD43" s="12">
        <v>17</v>
      </c>
      <c r="AE43" s="12">
        <v>0</v>
      </c>
      <c r="AF43" s="12">
        <v>0</v>
      </c>
      <c r="AG43" s="12">
        <v>0</v>
      </c>
      <c r="AH43" s="12">
        <v>1E-4</v>
      </c>
      <c r="AI43" s="12">
        <v>0</v>
      </c>
      <c r="AJ43" s="12">
        <v>0</v>
      </c>
      <c r="AK43" s="12">
        <v>1</v>
      </c>
      <c r="AL43">
        <f t="shared" si="7"/>
        <v>-0.11122000000000001</v>
      </c>
      <c r="AM43">
        <f t="shared" si="8"/>
        <v>1.6682000000000001</v>
      </c>
      <c r="AN43" s="12">
        <v>0</v>
      </c>
      <c r="AO43" s="12">
        <v>1</v>
      </c>
      <c r="AP43">
        <f t="shared" si="9"/>
        <v>-2.4360000000000007E-2</v>
      </c>
      <c r="AQ43">
        <f t="shared" si="10"/>
        <v>0.41936000000000001</v>
      </c>
      <c r="AR43" s="12">
        <v>0</v>
      </c>
      <c r="AS43" s="12">
        <v>1</v>
      </c>
      <c r="AT43">
        <f t="shared" si="11"/>
        <v>-0.17964900000000003</v>
      </c>
      <c r="AU43">
        <f t="shared" si="12"/>
        <v>5.3109999999999999</v>
      </c>
      <c r="AV43" s="12">
        <v>0</v>
      </c>
      <c r="AW43" s="12">
        <v>1</v>
      </c>
      <c r="AX43">
        <f t="shared" si="13"/>
        <v>-2.3026000000000005E-2</v>
      </c>
      <c r="AY43">
        <f t="shared" si="14"/>
        <v>0.41874</v>
      </c>
      <c r="AZ43" s="12">
        <v>0</v>
      </c>
      <c r="BA43" s="12">
        <v>0</v>
      </c>
      <c r="BB43" s="12">
        <v>44.89</v>
      </c>
      <c r="BC43" s="12">
        <v>0</v>
      </c>
      <c r="BD43" s="12">
        <v>0</v>
      </c>
      <c r="BE43" s="12">
        <v>1</v>
      </c>
      <c r="BF43">
        <f t="shared" si="15"/>
        <v>-1.6184E-2</v>
      </c>
      <c r="BG43" s="12">
        <f t="shared" si="16"/>
        <v>0.24820999999999999</v>
      </c>
      <c r="BH43" s="12">
        <v>0</v>
      </c>
      <c r="BI43" s="12">
        <v>0</v>
      </c>
      <c r="BJ43" s="12">
        <v>0.35149999999999998</v>
      </c>
      <c r="BK43" s="12">
        <v>0</v>
      </c>
      <c r="BL43" s="12">
        <v>0</v>
      </c>
      <c r="BM43" s="12">
        <v>0</v>
      </c>
      <c r="BN43">
        <f t="shared" si="17"/>
        <v>0.49944</v>
      </c>
      <c r="BO43" s="12">
        <v>0</v>
      </c>
      <c r="BP43" s="17">
        <v>0</v>
      </c>
      <c r="BQ43">
        <f t="shared" si="18"/>
        <v>41</v>
      </c>
      <c r="BR43">
        <f t="shared" si="19"/>
        <v>0.41</v>
      </c>
      <c r="BS43">
        <f t="shared" si="20"/>
        <v>41</v>
      </c>
    </row>
    <row r="44" spans="1:71" x14ac:dyDescent="0.25">
      <c r="A44" t="str">
        <f t="shared" si="21"/>
        <v>EW_sand_Ruled_42</v>
      </c>
      <c r="B44" s="13" t="s">
        <v>141</v>
      </c>
      <c r="C44" s="12" t="s">
        <v>144</v>
      </c>
      <c r="D44" s="13" t="s">
        <v>145</v>
      </c>
      <c r="E44" s="12">
        <v>0</v>
      </c>
      <c r="F44">
        <f t="shared" si="0"/>
        <v>108.3349</v>
      </c>
      <c r="G44" s="12">
        <v>0</v>
      </c>
      <c r="H44" s="12">
        <v>0</v>
      </c>
      <c r="I44" s="12">
        <v>1</v>
      </c>
      <c r="J44">
        <f t="shared" si="1"/>
        <v>-3.3115000000000001</v>
      </c>
      <c r="K44" s="12">
        <f t="shared" si="2"/>
        <v>10.9816</v>
      </c>
      <c r="L44" s="12">
        <v>0</v>
      </c>
      <c r="M44" s="12">
        <v>1</v>
      </c>
      <c r="N44">
        <f t="shared" si="3"/>
        <v>-0.91779999999999995</v>
      </c>
      <c r="O44">
        <f t="shared" si="4"/>
        <v>8.4437379999999997</v>
      </c>
      <c r="P44" s="12">
        <v>0</v>
      </c>
      <c r="Q44" s="12">
        <v>0</v>
      </c>
      <c r="R44">
        <f t="shared" si="5"/>
        <v>0.94239130000000004</v>
      </c>
      <c r="S44" s="12">
        <v>0</v>
      </c>
      <c r="T44" s="12">
        <v>0</v>
      </c>
      <c r="U44" s="12">
        <v>0</v>
      </c>
      <c r="V44" s="12">
        <v>20</v>
      </c>
      <c r="W44" s="12">
        <v>0</v>
      </c>
      <c r="X44" s="12">
        <v>0</v>
      </c>
      <c r="Y44" s="12">
        <v>1</v>
      </c>
      <c r="Z44">
        <f t="shared" si="6"/>
        <v>-0.116121</v>
      </c>
      <c r="AA44" s="12">
        <v>0.26050000000000001</v>
      </c>
      <c r="AB44" s="12">
        <v>0</v>
      </c>
      <c r="AC44" s="12">
        <v>0</v>
      </c>
      <c r="AD44" s="12">
        <v>17</v>
      </c>
      <c r="AE44" s="12">
        <v>0</v>
      </c>
      <c r="AF44" s="12">
        <v>0</v>
      </c>
      <c r="AG44" s="12">
        <v>0</v>
      </c>
      <c r="AH44" s="12">
        <v>1E-4</v>
      </c>
      <c r="AI44" s="12">
        <v>0</v>
      </c>
      <c r="AJ44" s="12">
        <v>0</v>
      </c>
      <c r="AK44" s="12">
        <v>1</v>
      </c>
      <c r="AL44">
        <f t="shared" si="7"/>
        <v>-0.11823799999999998</v>
      </c>
      <c r="AM44">
        <f t="shared" si="8"/>
        <v>1.6970299999999998</v>
      </c>
      <c r="AN44" s="12">
        <v>0</v>
      </c>
      <c r="AO44" s="12">
        <v>1</v>
      </c>
      <c r="AP44">
        <f t="shared" si="9"/>
        <v>-2.5965999999999989E-2</v>
      </c>
      <c r="AQ44">
        <f t="shared" si="10"/>
        <v>0.42735599999999996</v>
      </c>
      <c r="AR44" s="12">
        <v>0</v>
      </c>
      <c r="AS44" s="12">
        <v>1</v>
      </c>
      <c r="AT44">
        <f t="shared" si="11"/>
        <v>-0.18394099999999999</v>
      </c>
      <c r="AU44">
        <f t="shared" si="12"/>
        <v>5.2811500000000002</v>
      </c>
      <c r="AV44" s="12">
        <v>0</v>
      </c>
      <c r="AW44" s="12">
        <v>1</v>
      </c>
      <c r="AX44">
        <f t="shared" si="13"/>
        <v>-2.3726499999999998E-2</v>
      </c>
      <c r="AY44">
        <f t="shared" si="14"/>
        <v>0.42671399999999998</v>
      </c>
      <c r="AZ44" s="12">
        <v>0</v>
      </c>
      <c r="BA44" s="12">
        <v>0</v>
      </c>
      <c r="BB44" s="12">
        <v>44.89</v>
      </c>
      <c r="BC44" s="12">
        <v>0</v>
      </c>
      <c r="BD44" s="12">
        <v>0</v>
      </c>
      <c r="BE44" s="12">
        <v>1</v>
      </c>
      <c r="BF44">
        <f t="shared" si="15"/>
        <v>-1.7088099999999998E-2</v>
      </c>
      <c r="BG44" s="12">
        <f t="shared" si="16"/>
        <v>0.25191999999999998</v>
      </c>
      <c r="BH44" s="12">
        <v>0</v>
      </c>
      <c r="BI44" s="12">
        <v>0</v>
      </c>
      <c r="BJ44" s="12">
        <v>0.35149999999999998</v>
      </c>
      <c r="BK44" s="12">
        <v>0</v>
      </c>
      <c r="BL44" s="12">
        <v>0</v>
      </c>
      <c r="BM44" s="12">
        <v>0</v>
      </c>
      <c r="BN44">
        <f t="shared" si="17"/>
        <v>0.50442600000000004</v>
      </c>
      <c r="BO44" s="12">
        <v>0</v>
      </c>
      <c r="BP44" s="17">
        <v>0</v>
      </c>
      <c r="BQ44">
        <f t="shared" si="18"/>
        <v>42</v>
      </c>
      <c r="BR44">
        <f t="shared" si="19"/>
        <v>0.42</v>
      </c>
      <c r="BS44">
        <f t="shared" si="20"/>
        <v>42</v>
      </c>
    </row>
    <row r="45" spans="1:71" x14ac:dyDescent="0.25">
      <c r="A45" t="str">
        <f t="shared" si="21"/>
        <v>EW_sand_Ruled_43</v>
      </c>
      <c r="B45" s="13" t="s">
        <v>141</v>
      </c>
      <c r="C45" s="12" t="s">
        <v>144</v>
      </c>
      <c r="D45" s="13" t="s">
        <v>145</v>
      </c>
      <c r="E45" s="12">
        <v>0</v>
      </c>
      <c r="F45">
        <f t="shared" si="0"/>
        <v>107.41379999999999</v>
      </c>
      <c r="G45" s="12">
        <v>0</v>
      </c>
      <c r="H45" s="12">
        <v>0</v>
      </c>
      <c r="I45" s="12">
        <v>1</v>
      </c>
      <c r="J45">
        <f t="shared" si="1"/>
        <v>-3.4005000000000001</v>
      </c>
      <c r="K45" s="12">
        <f t="shared" si="2"/>
        <v>11.240499999999999</v>
      </c>
      <c r="L45" s="12">
        <v>0</v>
      </c>
      <c r="M45" s="12">
        <v>1</v>
      </c>
      <c r="N45">
        <f t="shared" si="3"/>
        <v>-0.91779999999999995</v>
      </c>
      <c r="O45">
        <f t="shared" si="4"/>
        <v>8.4367560000000008</v>
      </c>
      <c r="P45" s="12">
        <v>0</v>
      </c>
      <c r="Q45" s="12">
        <v>0</v>
      </c>
      <c r="R45">
        <f t="shared" si="5"/>
        <v>0.94301060000000003</v>
      </c>
      <c r="S45" s="12">
        <v>0</v>
      </c>
      <c r="T45" s="12">
        <v>0</v>
      </c>
      <c r="U45" s="12">
        <v>0</v>
      </c>
      <c r="V45" s="12">
        <v>20</v>
      </c>
      <c r="W45" s="12">
        <v>0</v>
      </c>
      <c r="X45" s="12">
        <v>0</v>
      </c>
      <c r="Y45" s="12">
        <v>1</v>
      </c>
      <c r="Z45">
        <f t="shared" si="6"/>
        <v>-0.114102</v>
      </c>
      <c r="AA45" s="12">
        <v>0.26050000000000001</v>
      </c>
      <c r="AB45" s="12">
        <v>0</v>
      </c>
      <c r="AC45" s="12">
        <v>0</v>
      </c>
      <c r="AD45" s="12">
        <v>17</v>
      </c>
      <c r="AE45" s="12">
        <v>0</v>
      </c>
      <c r="AF45" s="12">
        <v>0</v>
      </c>
      <c r="AG45" s="12">
        <v>0</v>
      </c>
      <c r="AH45" s="12">
        <v>1E-4</v>
      </c>
      <c r="AI45" s="12">
        <v>0</v>
      </c>
      <c r="AJ45" s="12">
        <v>0</v>
      </c>
      <c r="AK45" s="12">
        <v>1</v>
      </c>
      <c r="AL45">
        <f t="shared" si="7"/>
        <v>-0.12525599999999995</v>
      </c>
      <c r="AM45">
        <f t="shared" si="8"/>
        <v>1.7258599999999999</v>
      </c>
      <c r="AN45" s="12">
        <v>0</v>
      </c>
      <c r="AO45" s="12">
        <v>1</v>
      </c>
      <c r="AP45">
        <f t="shared" si="9"/>
        <v>-2.7571999999999999E-2</v>
      </c>
      <c r="AQ45">
        <f t="shared" si="10"/>
        <v>0.43535199999999996</v>
      </c>
      <c r="AR45" s="12">
        <v>0</v>
      </c>
      <c r="AS45" s="12">
        <v>1</v>
      </c>
      <c r="AT45">
        <f t="shared" si="11"/>
        <v>-0.18823300000000001</v>
      </c>
      <c r="AU45">
        <f t="shared" si="12"/>
        <v>5.2513000000000005</v>
      </c>
      <c r="AV45" s="12">
        <v>0</v>
      </c>
      <c r="AW45" s="12">
        <v>1</v>
      </c>
      <c r="AX45">
        <f t="shared" si="13"/>
        <v>-2.4426999999999997E-2</v>
      </c>
      <c r="AY45">
        <f t="shared" si="14"/>
        <v>0.43468799999999996</v>
      </c>
      <c r="AZ45" s="12">
        <v>0</v>
      </c>
      <c r="BA45" s="12">
        <v>0</v>
      </c>
      <c r="BB45" s="12">
        <v>44.89</v>
      </c>
      <c r="BC45" s="12">
        <v>0</v>
      </c>
      <c r="BD45" s="12">
        <v>0</v>
      </c>
      <c r="BE45" s="12">
        <v>1</v>
      </c>
      <c r="BF45">
        <f t="shared" si="15"/>
        <v>-1.7992199999999996E-2</v>
      </c>
      <c r="BG45" s="12">
        <f t="shared" si="16"/>
        <v>0.25562999999999997</v>
      </c>
      <c r="BH45" s="12">
        <v>0</v>
      </c>
      <c r="BI45" s="12">
        <v>0</v>
      </c>
      <c r="BJ45" s="12">
        <v>0.35149999999999998</v>
      </c>
      <c r="BK45" s="12">
        <v>0</v>
      </c>
      <c r="BL45" s="12">
        <v>0</v>
      </c>
      <c r="BM45" s="12">
        <v>0</v>
      </c>
      <c r="BN45">
        <f t="shared" si="17"/>
        <v>0.50941199999999998</v>
      </c>
      <c r="BO45" s="12">
        <v>0</v>
      </c>
      <c r="BP45" s="17">
        <v>0</v>
      </c>
      <c r="BQ45">
        <f t="shared" si="18"/>
        <v>43</v>
      </c>
      <c r="BR45">
        <f t="shared" si="19"/>
        <v>0.43</v>
      </c>
      <c r="BS45">
        <f t="shared" si="20"/>
        <v>43</v>
      </c>
    </row>
    <row r="46" spans="1:71" x14ac:dyDescent="0.25">
      <c r="A46" t="str">
        <f t="shared" si="21"/>
        <v>EW_sand_Ruled_44</v>
      </c>
      <c r="B46" s="13" t="s">
        <v>141</v>
      </c>
      <c r="C46" s="12" t="s">
        <v>144</v>
      </c>
      <c r="D46" s="13" t="s">
        <v>145</v>
      </c>
      <c r="E46" s="12">
        <v>0</v>
      </c>
      <c r="F46">
        <f t="shared" si="0"/>
        <v>106.49269999999999</v>
      </c>
      <c r="G46" s="12">
        <v>0</v>
      </c>
      <c r="H46" s="12">
        <v>0</v>
      </c>
      <c r="I46" s="12">
        <v>1</v>
      </c>
      <c r="J46">
        <f t="shared" si="1"/>
        <v>-3.4895</v>
      </c>
      <c r="K46" s="12">
        <f t="shared" si="2"/>
        <v>11.4994</v>
      </c>
      <c r="L46" s="12">
        <v>0</v>
      </c>
      <c r="M46" s="12">
        <v>1</v>
      </c>
      <c r="N46">
        <f t="shared" si="3"/>
        <v>-0.91779999999999995</v>
      </c>
      <c r="O46">
        <f t="shared" si="4"/>
        <v>8.4297740000000001</v>
      </c>
      <c r="P46" s="12">
        <v>0</v>
      </c>
      <c r="Q46" s="12">
        <v>0</v>
      </c>
      <c r="R46">
        <f t="shared" si="5"/>
        <v>0.94362990000000002</v>
      </c>
      <c r="S46" s="12">
        <v>0</v>
      </c>
      <c r="T46" s="12">
        <v>0</v>
      </c>
      <c r="U46" s="12">
        <v>0</v>
      </c>
      <c r="V46" s="12">
        <v>20</v>
      </c>
      <c r="W46" s="12">
        <v>0</v>
      </c>
      <c r="X46" s="12">
        <v>0</v>
      </c>
      <c r="Y46" s="12">
        <v>1</v>
      </c>
      <c r="Z46">
        <f t="shared" si="6"/>
        <v>-0.112083</v>
      </c>
      <c r="AA46" s="12">
        <v>0.26050000000000001</v>
      </c>
      <c r="AB46" s="12">
        <v>0</v>
      </c>
      <c r="AC46" s="12">
        <v>0</v>
      </c>
      <c r="AD46" s="12">
        <v>17</v>
      </c>
      <c r="AE46" s="12">
        <v>0</v>
      </c>
      <c r="AF46" s="12">
        <v>0</v>
      </c>
      <c r="AG46" s="12">
        <v>0</v>
      </c>
      <c r="AH46" s="12">
        <v>1E-4</v>
      </c>
      <c r="AI46" s="12">
        <v>0</v>
      </c>
      <c r="AJ46" s="12">
        <v>0</v>
      </c>
      <c r="AK46" s="12">
        <v>1</v>
      </c>
      <c r="AL46">
        <f t="shared" si="7"/>
        <v>-0.13227399999999997</v>
      </c>
      <c r="AM46">
        <f t="shared" si="8"/>
        <v>1.7546900000000001</v>
      </c>
      <c r="AN46" s="12">
        <v>0</v>
      </c>
      <c r="AO46" s="12">
        <v>1</v>
      </c>
      <c r="AP46">
        <f t="shared" si="9"/>
        <v>-2.9177999999999996E-2</v>
      </c>
      <c r="AQ46">
        <f t="shared" si="10"/>
        <v>0.44334799999999996</v>
      </c>
      <c r="AR46" s="12">
        <v>0</v>
      </c>
      <c r="AS46" s="12">
        <v>1</v>
      </c>
      <c r="AT46">
        <f t="shared" si="11"/>
        <v>-0.192525</v>
      </c>
      <c r="AU46">
        <f t="shared" si="12"/>
        <v>5.2214499999999999</v>
      </c>
      <c r="AV46" s="12">
        <v>0</v>
      </c>
      <c r="AW46" s="12">
        <v>1</v>
      </c>
      <c r="AX46">
        <f t="shared" si="13"/>
        <v>-2.5127499999999997E-2</v>
      </c>
      <c r="AY46">
        <f t="shared" si="14"/>
        <v>0.442662</v>
      </c>
      <c r="AZ46" s="12">
        <v>0</v>
      </c>
      <c r="BA46" s="12">
        <v>0</v>
      </c>
      <c r="BB46" s="12">
        <v>44.89</v>
      </c>
      <c r="BC46" s="12">
        <v>0</v>
      </c>
      <c r="BD46" s="12">
        <v>0</v>
      </c>
      <c r="BE46" s="12">
        <v>1</v>
      </c>
      <c r="BF46">
        <f t="shared" si="15"/>
        <v>-1.8896300000000001E-2</v>
      </c>
      <c r="BG46" s="12">
        <f t="shared" si="16"/>
        <v>0.25934000000000001</v>
      </c>
      <c r="BH46" s="12">
        <v>0</v>
      </c>
      <c r="BI46" s="12">
        <v>0</v>
      </c>
      <c r="BJ46" s="12">
        <v>0.35149999999999998</v>
      </c>
      <c r="BK46" s="12">
        <v>0</v>
      </c>
      <c r="BL46" s="12">
        <v>0</v>
      </c>
      <c r="BM46" s="12">
        <v>0</v>
      </c>
      <c r="BN46">
        <f t="shared" si="17"/>
        <v>0.51439800000000002</v>
      </c>
      <c r="BO46" s="12">
        <v>0</v>
      </c>
      <c r="BP46" s="17">
        <v>0</v>
      </c>
      <c r="BQ46">
        <f t="shared" si="18"/>
        <v>44</v>
      </c>
      <c r="BR46">
        <f t="shared" si="19"/>
        <v>0.44</v>
      </c>
      <c r="BS46">
        <f t="shared" si="20"/>
        <v>44</v>
      </c>
    </row>
    <row r="47" spans="1:71" x14ac:dyDescent="0.25">
      <c r="A47" t="str">
        <f t="shared" si="21"/>
        <v>EW_sand_Ruled_45</v>
      </c>
      <c r="B47" s="13" t="s">
        <v>141</v>
      </c>
      <c r="C47" s="12" t="s">
        <v>144</v>
      </c>
      <c r="D47" s="13" t="s">
        <v>145</v>
      </c>
      <c r="E47" s="12">
        <v>0</v>
      </c>
      <c r="F47">
        <f t="shared" si="0"/>
        <v>105.57159999999999</v>
      </c>
      <c r="G47" s="12">
        <v>0</v>
      </c>
      <c r="H47" s="12">
        <v>0</v>
      </c>
      <c r="I47" s="12">
        <v>1</v>
      </c>
      <c r="J47">
        <f t="shared" si="1"/>
        <v>-3.5785000000000005</v>
      </c>
      <c r="K47" s="12">
        <f t="shared" si="2"/>
        <v>11.7583</v>
      </c>
      <c r="L47" s="12">
        <v>0</v>
      </c>
      <c r="M47" s="12">
        <v>1</v>
      </c>
      <c r="N47">
        <f t="shared" si="3"/>
        <v>-0.91779999999999995</v>
      </c>
      <c r="O47">
        <f t="shared" si="4"/>
        <v>8.4227920000000012</v>
      </c>
      <c r="P47" s="12">
        <v>0</v>
      </c>
      <c r="Q47" s="12">
        <v>0</v>
      </c>
      <c r="R47">
        <f t="shared" si="5"/>
        <v>0.94424920000000001</v>
      </c>
      <c r="S47" s="12">
        <v>0</v>
      </c>
      <c r="T47" s="12">
        <v>0</v>
      </c>
      <c r="U47" s="12">
        <v>0</v>
      </c>
      <c r="V47" s="12">
        <v>20</v>
      </c>
      <c r="W47" s="12">
        <v>0</v>
      </c>
      <c r="X47" s="12">
        <v>0</v>
      </c>
      <c r="Y47" s="12">
        <v>1</v>
      </c>
      <c r="Z47">
        <f t="shared" si="6"/>
        <v>-0.110064</v>
      </c>
      <c r="AA47" s="12">
        <v>0.26050000000000001</v>
      </c>
      <c r="AB47" s="12">
        <v>0</v>
      </c>
      <c r="AC47" s="12">
        <v>0</v>
      </c>
      <c r="AD47" s="12">
        <v>17</v>
      </c>
      <c r="AE47" s="12">
        <v>0</v>
      </c>
      <c r="AF47" s="12">
        <v>0</v>
      </c>
      <c r="AG47" s="12">
        <v>0</v>
      </c>
      <c r="AH47" s="12">
        <v>1E-4</v>
      </c>
      <c r="AI47" s="12">
        <v>0</v>
      </c>
      <c r="AJ47" s="12">
        <v>0</v>
      </c>
      <c r="AK47" s="12">
        <v>1</v>
      </c>
      <c r="AL47">
        <f t="shared" si="7"/>
        <v>-0.139292</v>
      </c>
      <c r="AM47">
        <f t="shared" si="8"/>
        <v>1.7835200000000002</v>
      </c>
      <c r="AN47" s="12">
        <v>0</v>
      </c>
      <c r="AO47" s="12">
        <v>1</v>
      </c>
      <c r="AP47">
        <f t="shared" si="9"/>
        <v>-3.0783999999999992E-2</v>
      </c>
      <c r="AQ47">
        <f t="shared" si="10"/>
        <v>0.45134399999999997</v>
      </c>
      <c r="AR47" s="12">
        <v>0</v>
      </c>
      <c r="AS47" s="12">
        <v>1</v>
      </c>
      <c r="AT47">
        <f t="shared" si="11"/>
        <v>-0.19681700000000002</v>
      </c>
      <c r="AU47">
        <f t="shared" si="12"/>
        <v>5.1916000000000002</v>
      </c>
      <c r="AV47" s="12">
        <v>0</v>
      </c>
      <c r="AW47" s="12">
        <v>1</v>
      </c>
      <c r="AX47">
        <f t="shared" si="13"/>
        <v>-2.5828000000000004E-2</v>
      </c>
      <c r="AY47">
        <f t="shared" si="14"/>
        <v>0.45063599999999998</v>
      </c>
      <c r="AZ47" s="12">
        <v>0</v>
      </c>
      <c r="BA47" s="12">
        <v>0</v>
      </c>
      <c r="BB47" s="12">
        <v>44.89</v>
      </c>
      <c r="BC47" s="12">
        <v>0</v>
      </c>
      <c r="BD47" s="12">
        <v>0</v>
      </c>
      <c r="BE47" s="12">
        <v>1</v>
      </c>
      <c r="BF47">
        <f t="shared" si="15"/>
        <v>-1.9800399999999999E-2</v>
      </c>
      <c r="BG47" s="12">
        <f t="shared" si="16"/>
        <v>0.26305000000000001</v>
      </c>
      <c r="BH47" s="12">
        <v>0</v>
      </c>
      <c r="BI47" s="12">
        <v>0</v>
      </c>
      <c r="BJ47" s="12">
        <v>0.35149999999999998</v>
      </c>
      <c r="BK47" s="12">
        <v>0</v>
      </c>
      <c r="BL47" s="12">
        <v>0</v>
      </c>
      <c r="BM47" s="12">
        <v>0</v>
      </c>
      <c r="BN47">
        <f t="shared" si="17"/>
        <v>0.51938399999999996</v>
      </c>
      <c r="BO47" s="12">
        <v>0</v>
      </c>
      <c r="BP47" s="17">
        <v>0</v>
      </c>
      <c r="BQ47">
        <f t="shared" si="18"/>
        <v>45</v>
      </c>
      <c r="BR47">
        <f t="shared" si="19"/>
        <v>0.45</v>
      </c>
      <c r="BS47">
        <f t="shared" si="20"/>
        <v>45</v>
      </c>
    </row>
    <row r="48" spans="1:71" x14ac:dyDescent="0.25">
      <c r="A48" t="str">
        <f t="shared" si="21"/>
        <v>EW_sand_Ruled_46</v>
      </c>
      <c r="B48" s="13" t="s">
        <v>141</v>
      </c>
      <c r="C48" s="12" t="s">
        <v>144</v>
      </c>
      <c r="D48" s="13" t="s">
        <v>145</v>
      </c>
      <c r="E48" s="12">
        <v>0</v>
      </c>
      <c r="F48">
        <f t="shared" si="0"/>
        <v>104.65049999999999</v>
      </c>
      <c r="G48" s="12">
        <v>0</v>
      </c>
      <c r="H48" s="12">
        <v>0</v>
      </c>
      <c r="I48" s="12">
        <v>1</v>
      </c>
      <c r="J48">
        <f t="shared" si="1"/>
        <v>-3.6675</v>
      </c>
      <c r="K48" s="12">
        <f t="shared" si="2"/>
        <v>12.017200000000001</v>
      </c>
      <c r="L48" s="12">
        <v>0</v>
      </c>
      <c r="M48" s="12">
        <v>1</v>
      </c>
      <c r="N48">
        <f t="shared" si="3"/>
        <v>-0.91779999999999995</v>
      </c>
      <c r="O48">
        <f t="shared" si="4"/>
        <v>8.4158100000000005</v>
      </c>
      <c r="P48" s="12">
        <v>0</v>
      </c>
      <c r="Q48" s="12">
        <v>0</v>
      </c>
      <c r="R48">
        <f t="shared" si="5"/>
        <v>0.9448685</v>
      </c>
      <c r="S48" s="12">
        <v>0</v>
      </c>
      <c r="T48" s="12">
        <v>0</v>
      </c>
      <c r="U48" s="12">
        <v>0</v>
      </c>
      <c r="V48" s="12">
        <v>20</v>
      </c>
      <c r="W48" s="12">
        <v>0</v>
      </c>
      <c r="X48" s="12">
        <v>0</v>
      </c>
      <c r="Y48" s="12">
        <v>1</v>
      </c>
      <c r="Z48">
        <f t="shared" si="6"/>
        <v>-0.10804499999999999</v>
      </c>
      <c r="AA48" s="12">
        <v>0.26050000000000001</v>
      </c>
      <c r="AB48" s="12">
        <v>0</v>
      </c>
      <c r="AC48" s="12">
        <v>0</v>
      </c>
      <c r="AD48" s="12">
        <v>17</v>
      </c>
      <c r="AE48" s="12">
        <v>0</v>
      </c>
      <c r="AF48" s="12">
        <v>0</v>
      </c>
      <c r="AG48" s="12">
        <v>0</v>
      </c>
      <c r="AH48" s="12">
        <v>1E-4</v>
      </c>
      <c r="AI48" s="12">
        <v>0</v>
      </c>
      <c r="AJ48" s="12">
        <v>0</v>
      </c>
      <c r="AK48" s="12">
        <v>1</v>
      </c>
      <c r="AL48">
        <f t="shared" si="7"/>
        <v>-0.14630999999999997</v>
      </c>
      <c r="AM48">
        <f t="shared" si="8"/>
        <v>1.8123499999999999</v>
      </c>
      <c r="AN48" s="12">
        <v>0</v>
      </c>
      <c r="AO48" s="12">
        <v>1</v>
      </c>
      <c r="AP48">
        <f t="shared" si="9"/>
        <v>-3.2390000000000002E-2</v>
      </c>
      <c r="AQ48">
        <f t="shared" si="10"/>
        <v>0.45933999999999997</v>
      </c>
      <c r="AR48" s="12">
        <v>0</v>
      </c>
      <c r="AS48" s="12">
        <v>1</v>
      </c>
      <c r="AT48">
        <f t="shared" si="11"/>
        <v>-0.20110900000000001</v>
      </c>
      <c r="AU48">
        <f t="shared" si="12"/>
        <v>5.1617499999999996</v>
      </c>
      <c r="AV48" s="12">
        <v>0</v>
      </c>
      <c r="AW48" s="12">
        <v>1</v>
      </c>
      <c r="AX48">
        <f t="shared" si="13"/>
        <v>-2.6528500000000003E-2</v>
      </c>
      <c r="AY48">
        <f t="shared" si="14"/>
        <v>0.45860999999999996</v>
      </c>
      <c r="AZ48" s="12">
        <v>0</v>
      </c>
      <c r="BA48" s="12">
        <v>0</v>
      </c>
      <c r="BB48" s="12">
        <v>44.89</v>
      </c>
      <c r="BC48" s="12">
        <v>0</v>
      </c>
      <c r="BD48" s="12">
        <v>0</v>
      </c>
      <c r="BE48" s="12">
        <v>1</v>
      </c>
      <c r="BF48">
        <f t="shared" si="15"/>
        <v>-2.0704500000000004E-2</v>
      </c>
      <c r="BG48" s="12">
        <f t="shared" si="16"/>
        <v>0.26676</v>
      </c>
      <c r="BH48" s="12">
        <v>0</v>
      </c>
      <c r="BI48" s="12">
        <v>0</v>
      </c>
      <c r="BJ48" s="12">
        <v>0.35149999999999998</v>
      </c>
      <c r="BK48" s="12">
        <v>0</v>
      </c>
      <c r="BL48" s="12">
        <v>0</v>
      </c>
      <c r="BM48" s="12">
        <v>0</v>
      </c>
      <c r="BN48">
        <f t="shared" si="17"/>
        <v>0.52437</v>
      </c>
      <c r="BO48" s="12">
        <v>0</v>
      </c>
      <c r="BP48" s="17">
        <v>0</v>
      </c>
      <c r="BQ48">
        <f t="shared" si="18"/>
        <v>46</v>
      </c>
      <c r="BR48">
        <f t="shared" si="19"/>
        <v>0.46</v>
      </c>
      <c r="BS48">
        <f t="shared" si="20"/>
        <v>46</v>
      </c>
    </row>
    <row r="49" spans="1:71" x14ac:dyDescent="0.25">
      <c r="A49" t="str">
        <f t="shared" si="21"/>
        <v>EW_sand_Ruled_47</v>
      </c>
      <c r="B49" s="13" t="s">
        <v>141</v>
      </c>
      <c r="C49" s="12" t="s">
        <v>144</v>
      </c>
      <c r="D49" s="13" t="s">
        <v>145</v>
      </c>
      <c r="E49" s="12">
        <v>0</v>
      </c>
      <c r="F49">
        <f t="shared" si="0"/>
        <v>103.7294</v>
      </c>
      <c r="G49" s="12">
        <v>0</v>
      </c>
      <c r="H49" s="12">
        <v>0</v>
      </c>
      <c r="I49" s="12">
        <v>1</v>
      </c>
      <c r="J49">
        <f t="shared" si="1"/>
        <v>-3.7565000000000004</v>
      </c>
      <c r="K49" s="12">
        <f t="shared" si="2"/>
        <v>12.276100000000001</v>
      </c>
      <c r="L49" s="12">
        <v>0</v>
      </c>
      <c r="M49" s="12">
        <v>1</v>
      </c>
      <c r="N49">
        <f t="shared" si="3"/>
        <v>-0.91779999999999995</v>
      </c>
      <c r="O49">
        <f t="shared" si="4"/>
        <v>8.4088279999999997</v>
      </c>
      <c r="P49" s="12">
        <v>0</v>
      </c>
      <c r="Q49" s="12">
        <v>0</v>
      </c>
      <c r="R49">
        <f t="shared" si="5"/>
        <v>0.94548779999999999</v>
      </c>
      <c r="S49" s="12">
        <v>0</v>
      </c>
      <c r="T49" s="12">
        <v>0</v>
      </c>
      <c r="U49" s="12">
        <v>0</v>
      </c>
      <c r="V49" s="12">
        <v>20</v>
      </c>
      <c r="W49" s="12">
        <v>0</v>
      </c>
      <c r="X49" s="12">
        <v>0</v>
      </c>
      <c r="Y49" s="12">
        <v>1</v>
      </c>
      <c r="Z49">
        <f t="shared" si="6"/>
        <v>-0.106026</v>
      </c>
      <c r="AA49" s="12">
        <v>0.26050000000000001</v>
      </c>
      <c r="AB49" s="12">
        <v>0</v>
      </c>
      <c r="AC49" s="12">
        <v>0</v>
      </c>
      <c r="AD49" s="12">
        <v>17</v>
      </c>
      <c r="AE49" s="12">
        <v>0</v>
      </c>
      <c r="AF49" s="12">
        <v>0</v>
      </c>
      <c r="AG49" s="12">
        <v>0</v>
      </c>
      <c r="AH49" s="12">
        <v>1E-4</v>
      </c>
      <c r="AI49" s="12">
        <v>0</v>
      </c>
      <c r="AJ49" s="12">
        <v>0</v>
      </c>
      <c r="AK49" s="12">
        <v>1</v>
      </c>
      <c r="AL49">
        <f t="shared" si="7"/>
        <v>-0.15332799999999999</v>
      </c>
      <c r="AM49">
        <f t="shared" si="8"/>
        <v>1.84118</v>
      </c>
      <c r="AN49" s="12">
        <v>0</v>
      </c>
      <c r="AO49" s="12">
        <v>1</v>
      </c>
      <c r="AP49">
        <f t="shared" si="9"/>
        <v>-3.3995999999999998E-2</v>
      </c>
      <c r="AQ49">
        <f t="shared" si="10"/>
        <v>0.46733600000000003</v>
      </c>
      <c r="AR49" s="12">
        <v>0</v>
      </c>
      <c r="AS49" s="12">
        <v>1</v>
      </c>
      <c r="AT49">
        <f t="shared" si="11"/>
        <v>-0.20540100000000003</v>
      </c>
      <c r="AU49">
        <f t="shared" si="12"/>
        <v>5.1318999999999999</v>
      </c>
      <c r="AV49" s="12">
        <v>0</v>
      </c>
      <c r="AW49" s="12">
        <v>1</v>
      </c>
      <c r="AX49">
        <f t="shared" si="13"/>
        <v>-2.7229000000000003E-2</v>
      </c>
      <c r="AY49">
        <f t="shared" si="14"/>
        <v>0.466584</v>
      </c>
      <c r="AZ49" s="12">
        <v>0</v>
      </c>
      <c r="BA49" s="12">
        <v>0</v>
      </c>
      <c r="BB49" s="12">
        <v>44.89</v>
      </c>
      <c r="BC49" s="12">
        <v>0</v>
      </c>
      <c r="BD49" s="12">
        <v>0</v>
      </c>
      <c r="BE49" s="12">
        <v>1</v>
      </c>
      <c r="BF49">
        <f t="shared" si="15"/>
        <v>-2.1608600000000002E-2</v>
      </c>
      <c r="BG49" s="12">
        <f t="shared" si="16"/>
        <v>0.27046999999999999</v>
      </c>
      <c r="BH49" s="12">
        <v>0</v>
      </c>
      <c r="BI49" s="12">
        <v>0</v>
      </c>
      <c r="BJ49" s="12">
        <v>0.35149999999999998</v>
      </c>
      <c r="BK49" s="12">
        <v>0</v>
      </c>
      <c r="BL49" s="12">
        <v>0</v>
      </c>
      <c r="BM49" s="12">
        <v>0</v>
      </c>
      <c r="BN49">
        <f t="shared" si="17"/>
        <v>0.52935599999999994</v>
      </c>
      <c r="BO49" s="12">
        <v>0</v>
      </c>
      <c r="BP49" s="17">
        <v>0</v>
      </c>
      <c r="BQ49">
        <f t="shared" si="18"/>
        <v>47</v>
      </c>
      <c r="BR49">
        <f t="shared" si="19"/>
        <v>0.47</v>
      </c>
      <c r="BS49">
        <f t="shared" si="20"/>
        <v>47</v>
      </c>
    </row>
    <row r="50" spans="1:71" x14ac:dyDescent="0.25">
      <c r="A50" t="str">
        <f t="shared" si="21"/>
        <v>EW_sand_Ruled_48</v>
      </c>
      <c r="B50" s="13" t="s">
        <v>141</v>
      </c>
      <c r="C50" s="12" t="s">
        <v>144</v>
      </c>
      <c r="D50" s="13" t="s">
        <v>145</v>
      </c>
      <c r="E50" s="12">
        <v>0</v>
      </c>
      <c r="F50">
        <f t="shared" si="0"/>
        <v>102.8083</v>
      </c>
      <c r="G50" s="12">
        <v>0</v>
      </c>
      <c r="H50" s="12">
        <v>0</v>
      </c>
      <c r="I50" s="12">
        <v>1</v>
      </c>
      <c r="J50">
        <f t="shared" si="1"/>
        <v>-3.8454999999999999</v>
      </c>
      <c r="K50" s="12">
        <f t="shared" si="2"/>
        <v>12.535</v>
      </c>
      <c r="L50" s="12">
        <v>0</v>
      </c>
      <c r="M50" s="12">
        <v>1</v>
      </c>
      <c r="N50">
        <f t="shared" si="3"/>
        <v>-0.91779999999999995</v>
      </c>
      <c r="O50">
        <f t="shared" si="4"/>
        <v>8.4018460000000008</v>
      </c>
      <c r="P50" s="12">
        <v>0</v>
      </c>
      <c r="Q50" s="12">
        <v>0</v>
      </c>
      <c r="R50">
        <f t="shared" si="5"/>
        <v>0.94610710000000009</v>
      </c>
      <c r="S50" s="12">
        <v>0</v>
      </c>
      <c r="T50" s="12">
        <v>0</v>
      </c>
      <c r="U50" s="12">
        <v>0</v>
      </c>
      <c r="V50" s="12">
        <v>20</v>
      </c>
      <c r="W50" s="12">
        <v>0</v>
      </c>
      <c r="X50" s="12">
        <v>0</v>
      </c>
      <c r="Y50" s="12">
        <v>1</v>
      </c>
      <c r="Z50">
        <f t="shared" si="6"/>
        <v>-0.104007</v>
      </c>
      <c r="AA50" s="12">
        <v>0.26050000000000001</v>
      </c>
      <c r="AB50" s="12">
        <v>0</v>
      </c>
      <c r="AC50" s="12">
        <v>0</v>
      </c>
      <c r="AD50" s="12">
        <v>17</v>
      </c>
      <c r="AE50" s="12">
        <v>0</v>
      </c>
      <c r="AF50" s="12">
        <v>0</v>
      </c>
      <c r="AG50" s="12">
        <v>0</v>
      </c>
      <c r="AH50" s="12">
        <v>1E-4</v>
      </c>
      <c r="AI50" s="12">
        <v>0</v>
      </c>
      <c r="AJ50" s="12">
        <v>0</v>
      </c>
      <c r="AK50" s="12">
        <v>1</v>
      </c>
      <c r="AL50">
        <f t="shared" si="7"/>
        <v>-0.16034599999999996</v>
      </c>
      <c r="AM50">
        <f t="shared" si="8"/>
        <v>1.8700099999999997</v>
      </c>
      <c r="AN50" s="12">
        <v>0</v>
      </c>
      <c r="AO50" s="12">
        <v>1</v>
      </c>
      <c r="AP50">
        <f t="shared" si="9"/>
        <v>-3.5601999999999995E-2</v>
      </c>
      <c r="AQ50">
        <f t="shared" si="10"/>
        <v>0.47533199999999998</v>
      </c>
      <c r="AR50" s="12">
        <v>0</v>
      </c>
      <c r="AS50" s="12">
        <v>1</v>
      </c>
      <c r="AT50">
        <f t="shared" si="11"/>
        <v>-0.20969300000000002</v>
      </c>
      <c r="AU50">
        <f t="shared" si="12"/>
        <v>5.1020500000000002</v>
      </c>
      <c r="AV50" s="12">
        <v>0</v>
      </c>
      <c r="AW50" s="12">
        <v>1</v>
      </c>
      <c r="AX50">
        <f t="shared" si="13"/>
        <v>-2.7929500000000003E-2</v>
      </c>
      <c r="AY50">
        <f t="shared" si="14"/>
        <v>0.47455799999999998</v>
      </c>
      <c r="AZ50" s="12">
        <v>0</v>
      </c>
      <c r="BA50" s="12">
        <v>0</v>
      </c>
      <c r="BB50" s="12">
        <v>44.89</v>
      </c>
      <c r="BC50" s="12">
        <v>0</v>
      </c>
      <c r="BD50" s="12">
        <v>0</v>
      </c>
      <c r="BE50" s="12">
        <v>1</v>
      </c>
      <c r="BF50">
        <f t="shared" si="15"/>
        <v>-2.25127E-2</v>
      </c>
      <c r="BG50" s="12">
        <f t="shared" si="16"/>
        <v>0.27417999999999998</v>
      </c>
      <c r="BH50" s="12">
        <v>0</v>
      </c>
      <c r="BI50" s="12">
        <v>0</v>
      </c>
      <c r="BJ50" s="12">
        <v>0.35149999999999998</v>
      </c>
      <c r="BK50" s="12">
        <v>0</v>
      </c>
      <c r="BL50" s="12">
        <v>0</v>
      </c>
      <c r="BM50" s="12">
        <v>0</v>
      </c>
      <c r="BN50">
        <f t="shared" si="17"/>
        <v>0.53434199999999998</v>
      </c>
      <c r="BO50" s="12">
        <v>0</v>
      </c>
      <c r="BP50" s="17">
        <v>0</v>
      </c>
      <c r="BQ50">
        <f t="shared" si="18"/>
        <v>48</v>
      </c>
      <c r="BR50">
        <f t="shared" si="19"/>
        <v>0.48</v>
      </c>
      <c r="BS50">
        <f t="shared" si="20"/>
        <v>48</v>
      </c>
    </row>
    <row r="51" spans="1:71" x14ac:dyDescent="0.25">
      <c r="A51" t="str">
        <f t="shared" si="21"/>
        <v>EW_sand_Ruled_49</v>
      </c>
      <c r="B51" s="13" t="s">
        <v>141</v>
      </c>
      <c r="C51" s="12" t="s">
        <v>144</v>
      </c>
      <c r="D51" s="13" t="s">
        <v>145</v>
      </c>
      <c r="E51" s="12">
        <v>0</v>
      </c>
      <c r="F51">
        <f t="shared" si="0"/>
        <v>101.88719999999999</v>
      </c>
      <c r="G51" s="12">
        <v>0</v>
      </c>
      <c r="H51" s="12">
        <v>0</v>
      </c>
      <c r="I51" s="12">
        <v>1</v>
      </c>
      <c r="J51">
        <f t="shared" si="1"/>
        <v>-3.9345000000000003</v>
      </c>
      <c r="K51" s="12">
        <f t="shared" si="2"/>
        <v>12.793899999999999</v>
      </c>
      <c r="L51" s="12">
        <v>0</v>
      </c>
      <c r="M51" s="12">
        <v>1</v>
      </c>
      <c r="N51">
        <f t="shared" si="3"/>
        <v>-0.91779999999999995</v>
      </c>
      <c r="O51">
        <f t="shared" si="4"/>
        <v>8.3948640000000001</v>
      </c>
      <c r="P51" s="12">
        <v>0</v>
      </c>
      <c r="Q51" s="12">
        <v>0</v>
      </c>
      <c r="R51">
        <f t="shared" si="5"/>
        <v>0.94672640000000008</v>
      </c>
      <c r="S51" s="12">
        <v>0</v>
      </c>
      <c r="T51" s="12">
        <v>0</v>
      </c>
      <c r="U51" s="12">
        <v>0</v>
      </c>
      <c r="V51" s="12">
        <v>20</v>
      </c>
      <c r="W51" s="12">
        <v>0</v>
      </c>
      <c r="X51" s="12">
        <v>0</v>
      </c>
      <c r="Y51" s="12">
        <v>1</v>
      </c>
      <c r="Z51">
        <f t="shared" si="6"/>
        <v>-0.101988</v>
      </c>
      <c r="AA51" s="12">
        <v>0.26050000000000001</v>
      </c>
      <c r="AB51" s="12">
        <v>0</v>
      </c>
      <c r="AC51" s="12">
        <v>0</v>
      </c>
      <c r="AD51" s="12">
        <v>17</v>
      </c>
      <c r="AE51" s="12">
        <v>0</v>
      </c>
      <c r="AF51" s="12">
        <v>0</v>
      </c>
      <c r="AG51" s="12">
        <v>0</v>
      </c>
      <c r="AH51" s="12">
        <v>1E-4</v>
      </c>
      <c r="AI51" s="12">
        <v>0</v>
      </c>
      <c r="AJ51" s="12">
        <v>0</v>
      </c>
      <c r="AK51" s="12">
        <v>1</v>
      </c>
      <c r="AL51">
        <f t="shared" si="7"/>
        <v>-0.16736399999999999</v>
      </c>
      <c r="AM51">
        <f t="shared" si="8"/>
        <v>1.8988399999999999</v>
      </c>
      <c r="AN51" s="12">
        <v>0</v>
      </c>
      <c r="AO51" s="12">
        <v>1</v>
      </c>
      <c r="AP51">
        <f t="shared" si="9"/>
        <v>-3.7207999999999991E-2</v>
      </c>
      <c r="AQ51">
        <f t="shared" si="10"/>
        <v>0.48332799999999998</v>
      </c>
      <c r="AR51" s="12">
        <v>0</v>
      </c>
      <c r="AS51" s="12">
        <v>1</v>
      </c>
      <c r="AT51">
        <f t="shared" si="11"/>
        <v>-0.21398500000000001</v>
      </c>
      <c r="AU51">
        <f t="shared" si="12"/>
        <v>5.0722000000000005</v>
      </c>
      <c r="AV51" s="12">
        <v>0</v>
      </c>
      <c r="AW51" s="12">
        <v>1</v>
      </c>
      <c r="AX51">
        <f t="shared" si="13"/>
        <v>-2.8630000000000003E-2</v>
      </c>
      <c r="AY51">
        <f t="shared" si="14"/>
        <v>0.48253199999999996</v>
      </c>
      <c r="AZ51" s="12">
        <v>0</v>
      </c>
      <c r="BA51" s="12">
        <v>0</v>
      </c>
      <c r="BB51" s="12">
        <v>44.89</v>
      </c>
      <c r="BC51" s="12">
        <v>0</v>
      </c>
      <c r="BD51" s="12">
        <v>0</v>
      </c>
      <c r="BE51" s="12">
        <v>1</v>
      </c>
      <c r="BF51">
        <f t="shared" si="15"/>
        <v>-2.3416799999999998E-2</v>
      </c>
      <c r="BG51" s="12">
        <f t="shared" si="16"/>
        <v>0.27788999999999997</v>
      </c>
      <c r="BH51" s="12">
        <v>0</v>
      </c>
      <c r="BI51" s="12">
        <v>0</v>
      </c>
      <c r="BJ51" s="12">
        <v>0.35149999999999998</v>
      </c>
      <c r="BK51" s="12">
        <v>0</v>
      </c>
      <c r="BL51" s="12">
        <v>0</v>
      </c>
      <c r="BM51" s="12">
        <v>0</v>
      </c>
      <c r="BN51">
        <f t="shared" si="17"/>
        <v>0.53932800000000003</v>
      </c>
      <c r="BO51" s="12">
        <v>0</v>
      </c>
      <c r="BP51" s="17">
        <v>0</v>
      </c>
      <c r="BQ51">
        <f t="shared" si="18"/>
        <v>49</v>
      </c>
      <c r="BR51">
        <f t="shared" si="19"/>
        <v>0.49</v>
      </c>
      <c r="BS51">
        <f t="shared" si="20"/>
        <v>49</v>
      </c>
    </row>
    <row r="52" spans="1:71" x14ac:dyDescent="0.25">
      <c r="A52" t="str">
        <f t="shared" si="21"/>
        <v>EW_sand_Ruled_50</v>
      </c>
      <c r="B52" s="13" t="s">
        <v>141</v>
      </c>
      <c r="C52" s="12" t="s">
        <v>144</v>
      </c>
      <c r="D52" s="13" t="s">
        <v>145</v>
      </c>
      <c r="E52" s="12">
        <v>0</v>
      </c>
      <c r="F52">
        <f t="shared" si="0"/>
        <v>100.9661</v>
      </c>
      <c r="G52" s="12">
        <v>0</v>
      </c>
      <c r="H52" s="12">
        <v>0</v>
      </c>
      <c r="I52" s="12">
        <v>1</v>
      </c>
      <c r="J52">
        <f t="shared" si="1"/>
        <v>-4.0234999999999994</v>
      </c>
      <c r="K52" s="12">
        <f t="shared" si="2"/>
        <v>13.0528</v>
      </c>
      <c r="L52" s="12">
        <v>0</v>
      </c>
      <c r="M52" s="12">
        <v>1</v>
      </c>
      <c r="N52">
        <f t="shared" si="3"/>
        <v>-0.91779999999999995</v>
      </c>
      <c r="O52">
        <f t="shared" si="4"/>
        <v>8.3878820000000012</v>
      </c>
      <c r="P52" s="12">
        <v>0</v>
      </c>
      <c r="Q52" s="12">
        <v>0</v>
      </c>
      <c r="R52">
        <f t="shared" si="5"/>
        <v>0.94734570000000007</v>
      </c>
      <c r="S52" s="12">
        <v>0</v>
      </c>
      <c r="T52" s="12">
        <v>0</v>
      </c>
      <c r="U52" s="12">
        <v>0</v>
      </c>
      <c r="V52" s="12">
        <v>20</v>
      </c>
      <c r="W52" s="12">
        <v>0</v>
      </c>
      <c r="X52" s="12">
        <v>0</v>
      </c>
      <c r="Y52" s="12">
        <v>1</v>
      </c>
      <c r="Z52">
        <f t="shared" si="6"/>
        <v>-9.9969000000000002E-2</v>
      </c>
      <c r="AA52" s="12">
        <v>0.26050000000000001</v>
      </c>
      <c r="AB52" s="12">
        <v>0</v>
      </c>
      <c r="AC52" s="12">
        <v>0</v>
      </c>
      <c r="AD52" s="12">
        <v>17</v>
      </c>
      <c r="AE52" s="12">
        <v>0</v>
      </c>
      <c r="AF52" s="12">
        <v>0</v>
      </c>
      <c r="AG52" s="12">
        <v>0</v>
      </c>
      <c r="AH52" s="12">
        <v>1E-4</v>
      </c>
      <c r="AI52" s="12">
        <v>0</v>
      </c>
      <c r="AJ52" s="12">
        <v>0</v>
      </c>
      <c r="AK52" s="12">
        <v>1</v>
      </c>
      <c r="AL52">
        <f t="shared" si="7"/>
        <v>-0.17438199999999995</v>
      </c>
      <c r="AM52">
        <f t="shared" si="8"/>
        <v>1.92767</v>
      </c>
      <c r="AN52" s="12">
        <v>0</v>
      </c>
      <c r="AO52" s="12">
        <v>1</v>
      </c>
      <c r="AP52">
        <f t="shared" si="9"/>
        <v>-3.8814000000000001E-2</v>
      </c>
      <c r="AQ52">
        <f t="shared" si="10"/>
        <v>0.49132399999999998</v>
      </c>
      <c r="AR52" s="12">
        <v>0</v>
      </c>
      <c r="AS52" s="12">
        <v>1</v>
      </c>
      <c r="AT52">
        <f t="shared" si="11"/>
        <v>-0.21827700000000003</v>
      </c>
      <c r="AU52">
        <f t="shared" si="12"/>
        <v>5.0423499999999999</v>
      </c>
      <c r="AV52" s="12">
        <v>0</v>
      </c>
      <c r="AW52" s="12">
        <v>1</v>
      </c>
      <c r="AX52">
        <f t="shared" si="13"/>
        <v>-2.9330500000000002E-2</v>
      </c>
      <c r="AY52">
        <f t="shared" si="14"/>
        <v>0.490506</v>
      </c>
      <c r="AZ52" s="12">
        <v>0</v>
      </c>
      <c r="BA52" s="12">
        <v>0</v>
      </c>
      <c r="BB52" s="12">
        <v>44.89</v>
      </c>
      <c r="BC52" s="12">
        <v>0</v>
      </c>
      <c r="BD52" s="12">
        <v>0</v>
      </c>
      <c r="BE52" s="12">
        <v>1</v>
      </c>
      <c r="BF52">
        <f t="shared" si="15"/>
        <v>-2.4320900000000003E-2</v>
      </c>
      <c r="BG52" s="12">
        <f t="shared" si="16"/>
        <v>0.28160000000000002</v>
      </c>
      <c r="BH52" s="12">
        <v>0</v>
      </c>
      <c r="BI52" s="12">
        <v>0</v>
      </c>
      <c r="BJ52" s="12">
        <v>0.35149999999999998</v>
      </c>
      <c r="BK52" s="12">
        <v>0</v>
      </c>
      <c r="BL52" s="12">
        <v>0</v>
      </c>
      <c r="BM52" s="12">
        <v>0</v>
      </c>
      <c r="BN52">
        <f t="shared" si="17"/>
        <v>0.54431399999999996</v>
      </c>
      <c r="BO52" s="12">
        <v>0</v>
      </c>
      <c r="BP52" s="17">
        <v>0</v>
      </c>
      <c r="BQ52">
        <f t="shared" si="18"/>
        <v>50</v>
      </c>
      <c r="BR52">
        <f t="shared" si="19"/>
        <v>0.5</v>
      </c>
      <c r="BS52">
        <f t="shared" si="20"/>
        <v>50</v>
      </c>
    </row>
    <row r="53" spans="1:71" x14ac:dyDescent="0.25">
      <c r="A53" t="str">
        <f t="shared" si="21"/>
        <v>EW_sand_Ruled_51</v>
      </c>
      <c r="B53" s="13" t="s">
        <v>141</v>
      </c>
      <c r="C53" s="12" t="s">
        <v>144</v>
      </c>
      <c r="D53" s="13" t="s">
        <v>145</v>
      </c>
      <c r="E53" s="12">
        <v>0</v>
      </c>
      <c r="F53">
        <f t="shared" si="0"/>
        <v>100.04499999999999</v>
      </c>
      <c r="G53" s="12">
        <v>0</v>
      </c>
      <c r="H53" s="12">
        <v>0</v>
      </c>
      <c r="I53" s="12">
        <v>1</v>
      </c>
      <c r="J53">
        <f t="shared" si="1"/>
        <v>-4.1124999999999998</v>
      </c>
      <c r="K53" s="12">
        <f t="shared" si="2"/>
        <v>13.3117</v>
      </c>
      <c r="L53" s="12">
        <v>0</v>
      </c>
      <c r="M53" s="12">
        <v>1</v>
      </c>
      <c r="N53">
        <f t="shared" si="3"/>
        <v>-0.91779999999999995</v>
      </c>
      <c r="O53">
        <f t="shared" si="4"/>
        <v>8.3809000000000005</v>
      </c>
      <c r="P53" s="12">
        <v>0</v>
      </c>
      <c r="Q53" s="12">
        <v>0</v>
      </c>
      <c r="R53">
        <f t="shared" si="5"/>
        <v>0.94796500000000006</v>
      </c>
      <c r="S53" s="12">
        <v>0</v>
      </c>
      <c r="T53" s="12">
        <v>0</v>
      </c>
      <c r="U53" s="12">
        <v>0</v>
      </c>
      <c r="V53" s="12">
        <v>20</v>
      </c>
      <c r="W53" s="12">
        <v>0</v>
      </c>
      <c r="X53" s="12">
        <v>0</v>
      </c>
      <c r="Y53" s="12">
        <v>1</v>
      </c>
      <c r="Z53">
        <f t="shared" si="6"/>
        <v>-9.7949999999999995E-2</v>
      </c>
      <c r="AA53" s="12">
        <v>0.26050000000000001</v>
      </c>
      <c r="AB53" s="12">
        <v>0</v>
      </c>
      <c r="AC53" s="12">
        <v>0</v>
      </c>
      <c r="AD53" s="12">
        <v>17</v>
      </c>
      <c r="AE53" s="12">
        <v>0</v>
      </c>
      <c r="AF53" s="12">
        <v>0</v>
      </c>
      <c r="AG53" s="12">
        <v>0</v>
      </c>
      <c r="AH53" s="12">
        <v>1E-4</v>
      </c>
      <c r="AI53" s="12">
        <v>0</v>
      </c>
      <c r="AJ53" s="12">
        <v>0</v>
      </c>
      <c r="AK53" s="12">
        <v>1</v>
      </c>
      <c r="AL53">
        <f t="shared" si="7"/>
        <v>-0.18139999999999998</v>
      </c>
      <c r="AM53">
        <f t="shared" si="8"/>
        <v>1.9565000000000001</v>
      </c>
      <c r="AN53" s="12">
        <v>0</v>
      </c>
      <c r="AO53" s="12">
        <v>1</v>
      </c>
      <c r="AP53">
        <f t="shared" si="9"/>
        <v>-4.0419999999999998E-2</v>
      </c>
      <c r="AQ53">
        <f t="shared" si="10"/>
        <v>0.49931999999999999</v>
      </c>
      <c r="AR53" s="12">
        <v>0</v>
      </c>
      <c r="AS53" s="12">
        <v>1</v>
      </c>
      <c r="AT53">
        <f t="shared" si="11"/>
        <v>-0.22256900000000002</v>
      </c>
      <c r="AU53">
        <f t="shared" si="12"/>
        <v>5.0125000000000002</v>
      </c>
      <c r="AV53" s="12">
        <v>0</v>
      </c>
      <c r="AW53" s="12">
        <v>1</v>
      </c>
      <c r="AX53">
        <f t="shared" si="13"/>
        <v>-3.0031000000000002E-2</v>
      </c>
      <c r="AY53">
        <f t="shared" si="14"/>
        <v>0.49847999999999998</v>
      </c>
      <c r="AZ53" s="12">
        <v>0</v>
      </c>
      <c r="BA53" s="12">
        <v>0</v>
      </c>
      <c r="BB53" s="12">
        <v>44.89</v>
      </c>
      <c r="BC53" s="12">
        <v>0</v>
      </c>
      <c r="BD53" s="12">
        <v>0</v>
      </c>
      <c r="BE53" s="12">
        <v>1</v>
      </c>
      <c r="BF53">
        <f t="shared" si="15"/>
        <v>-2.5225000000000001E-2</v>
      </c>
      <c r="BG53" s="12">
        <f t="shared" si="16"/>
        <v>0.28531000000000001</v>
      </c>
      <c r="BH53" s="12">
        <v>0</v>
      </c>
      <c r="BI53" s="12">
        <v>0</v>
      </c>
      <c r="BJ53" s="12">
        <v>0.35149999999999998</v>
      </c>
      <c r="BK53" s="12">
        <v>0</v>
      </c>
      <c r="BL53" s="12">
        <v>0</v>
      </c>
      <c r="BM53" s="12">
        <v>0</v>
      </c>
      <c r="BN53">
        <f t="shared" si="17"/>
        <v>0.54930000000000001</v>
      </c>
      <c r="BO53" s="12">
        <v>0</v>
      </c>
      <c r="BP53" s="17">
        <v>0</v>
      </c>
      <c r="BQ53">
        <f t="shared" si="18"/>
        <v>51</v>
      </c>
      <c r="BR53">
        <f t="shared" si="19"/>
        <v>0.51</v>
      </c>
      <c r="BS53">
        <f t="shared" si="20"/>
        <v>51</v>
      </c>
    </row>
    <row r="54" spans="1:71" x14ac:dyDescent="0.25">
      <c r="A54" t="str">
        <f t="shared" si="21"/>
        <v>EW_sand_Ruled_52</v>
      </c>
      <c r="B54" s="13" t="s">
        <v>141</v>
      </c>
      <c r="C54" s="12" t="s">
        <v>144</v>
      </c>
      <c r="D54" s="13" t="s">
        <v>145</v>
      </c>
      <c r="E54" s="12">
        <v>0</v>
      </c>
      <c r="F54">
        <f t="shared" si="0"/>
        <v>99.123899999999992</v>
      </c>
      <c r="G54" s="12">
        <v>0</v>
      </c>
      <c r="H54" s="12">
        <v>0</v>
      </c>
      <c r="I54" s="12">
        <v>1</v>
      </c>
      <c r="J54">
        <f t="shared" si="1"/>
        <v>-4.2015000000000002</v>
      </c>
      <c r="K54" s="12">
        <f t="shared" si="2"/>
        <v>13.570600000000001</v>
      </c>
      <c r="L54" s="12">
        <v>0</v>
      </c>
      <c r="M54" s="12">
        <v>1</v>
      </c>
      <c r="N54">
        <f t="shared" si="3"/>
        <v>-0.91779999999999995</v>
      </c>
      <c r="O54">
        <f t="shared" si="4"/>
        <v>8.3739179999999998</v>
      </c>
      <c r="P54" s="12">
        <v>0</v>
      </c>
      <c r="Q54" s="12">
        <v>0</v>
      </c>
      <c r="R54">
        <f t="shared" si="5"/>
        <v>0.94858430000000005</v>
      </c>
      <c r="S54" s="12">
        <v>0</v>
      </c>
      <c r="T54" s="12">
        <v>0</v>
      </c>
      <c r="U54" s="12">
        <v>0</v>
      </c>
      <c r="V54" s="12">
        <v>20</v>
      </c>
      <c r="W54" s="12">
        <v>0</v>
      </c>
      <c r="X54" s="12">
        <v>0</v>
      </c>
      <c r="Y54" s="12">
        <v>1</v>
      </c>
      <c r="Z54">
        <f t="shared" si="6"/>
        <v>-9.5930999999999989E-2</v>
      </c>
      <c r="AA54" s="12">
        <v>0.26050000000000001</v>
      </c>
      <c r="AB54" s="12">
        <v>0</v>
      </c>
      <c r="AC54" s="12">
        <v>0</v>
      </c>
      <c r="AD54" s="12">
        <v>17</v>
      </c>
      <c r="AE54" s="12">
        <v>0</v>
      </c>
      <c r="AF54" s="12">
        <v>0</v>
      </c>
      <c r="AG54" s="12">
        <v>0</v>
      </c>
      <c r="AH54" s="12">
        <v>1E-4</v>
      </c>
      <c r="AI54" s="12">
        <v>0</v>
      </c>
      <c r="AJ54" s="12">
        <v>0</v>
      </c>
      <c r="AK54" s="12">
        <v>1</v>
      </c>
      <c r="AL54">
        <f t="shared" si="7"/>
        <v>-0.188418</v>
      </c>
      <c r="AM54">
        <f t="shared" si="8"/>
        <v>1.9853300000000003</v>
      </c>
      <c r="AN54" s="12">
        <v>0</v>
      </c>
      <c r="AO54" s="12">
        <v>1</v>
      </c>
      <c r="AP54">
        <f t="shared" si="9"/>
        <v>-4.2025999999999994E-2</v>
      </c>
      <c r="AQ54">
        <f t="shared" si="10"/>
        <v>0.50731599999999999</v>
      </c>
      <c r="AR54" s="12">
        <v>0</v>
      </c>
      <c r="AS54" s="12">
        <v>1</v>
      </c>
      <c r="AT54">
        <f t="shared" si="11"/>
        <v>-0.22686100000000001</v>
      </c>
      <c r="AU54">
        <f t="shared" si="12"/>
        <v>4.9826499999999996</v>
      </c>
      <c r="AV54" s="12">
        <v>0</v>
      </c>
      <c r="AW54" s="12">
        <v>1</v>
      </c>
      <c r="AX54">
        <f t="shared" si="13"/>
        <v>-3.0731500000000002E-2</v>
      </c>
      <c r="AY54">
        <f t="shared" si="14"/>
        <v>0.50645399999999996</v>
      </c>
      <c r="AZ54" s="12">
        <v>0</v>
      </c>
      <c r="BA54" s="12">
        <v>0</v>
      </c>
      <c r="BB54" s="12">
        <v>44.89</v>
      </c>
      <c r="BC54" s="12">
        <v>0</v>
      </c>
      <c r="BD54" s="12">
        <v>0</v>
      </c>
      <c r="BE54" s="12">
        <v>1</v>
      </c>
      <c r="BF54">
        <f t="shared" si="15"/>
        <v>-2.6129099999999999E-2</v>
      </c>
      <c r="BG54" s="12">
        <f t="shared" si="16"/>
        <v>0.28902</v>
      </c>
      <c r="BH54" s="12">
        <v>0</v>
      </c>
      <c r="BI54" s="12">
        <v>0</v>
      </c>
      <c r="BJ54" s="12">
        <v>0.35149999999999998</v>
      </c>
      <c r="BK54" s="12">
        <v>0</v>
      </c>
      <c r="BL54" s="12">
        <v>0</v>
      </c>
      <c r="BM54" s="12">
        <v>0</v>
      </c>
      <c r="BN54">
        <f t="shared" si="17"/>
        <v>0.55428600000000006</v>
      </c>
      <c r="BO54" s="12">
        <v>0</v>
      </c>
      <c r="BP54" s="17">
        <v>0</v>
      </c>
      <c r="BQ54">
        <f t="shared" si="18"/>
        <v>52</v>
      </c>
      <c r="BR54">
        <f t="shared" si="19"/>
        <v>0.52</v>
      </c>
      <c r="BS54">
        <f t="shared" si="20"/>
        <v>52</v>
      </c>
    </row>
    <row r="55" spans="1:71" x14ac:dyDescent="0.25">
      <c r="A55" t="str">
        <f t="shared" si="21"/>
        <v>EW_sand_Ruled_53</v>
      </c>
      <c r="B55" s="13" t="s">
        <v>141</v>
      </c>
      <c r="C55" s="12" t="s">
        <v>144</v>
      </c>
      <c r="D55" s="13" t="s">
        <v>145</v>
      </c>
      <c r="E55" s="12">
        <v>0</v>
      </c>
      <c r="F55">
        <f t="shared" si="0"/>
        <v>98.202799999999996</v>
      </c>
      <c r="G55" s="12">
        <v>0</v>
      </c>
      <c r="H55" s="12">
        <v>0</v>
      </c>
      <c r="I55" s="12">
        <v>1</v>
      </c>
      <c r="J55">
        <f t="shared" si="1"/>
        <v>-4.2904999999999998</v>
      </c>
      <c r="K55" s="12">
        <f t="shared" si="2"/>
        <v>13.829500000000001</v>
      </c>
      <c r="L55" s="12">
        <v>0</v>
      </c>
      <c r="M55" s="12">
        <v>1</v>
      </c>
      <c r="N55">
        <f t="shared" si="3"/>
        <v>-0.91779999999999995</v>
      </c>
      <c r="O55">
        <f t="shared" si="4"/>
        <v>8.3669360000000008</v>
      </c>
      <c r="P55" s="12">
        <v>0</v>
      </c>
      <c r="Q55" s="12">
        <v>0</v>
      </c>
      <c r="R55">
        <f t="shared" si="5"/>
        <v>0.94920360000000004</v>
      </c>
      <c r="S55" s="12">
        <v>0</v>
      </c>
      <c r="T55" s="12">
        <v>0</v>
      </c>
      <c r="U55" s="12">
        <v>0</v>
      </c>
      <c r="V55" s="12">
        <v>20</v>
      </c>
      <c r="W55" s="12">
        <v>0</v>
      </c>
      <c r="X55" s="12">
        <v>0</v>
      </c>
      <c r="Y55" s="12">
        <v>1</v>
      </c>
      <c r="Z55">
        <f t="shared" si="6"/>
        <v>-9.3911999999999995E-2</v>
      </c>
      <c r="AA55" s="12">
        <v>0.26050000000000001</v>
      </c>
      <c r="AB55" s="12">
        <v>0</v>
      </c>
      <c r="AC55" s="12">
        <v>0</v>
      </c>
      <c r="AD55" s="12">
        <v>17</v>
      </c>
      <c r="AE55" s="12">
        <v>0</v>
      </c>
      <c r="AF55" s="12">
        <v>0</v>
      </c>
      <c r="AG55" s="12">
        <v>0</v>
      </c>
      <c r="AH55" s="12">
        <v>1E-4</v>
      </c>
      <c r="AI55" s="12">
        <v>0</v>
      </c>
      <c r="AJ55" s="12">
        <v>0</v>
      </c>
      <c r="AK55" s="12">
        <v>1</v>
      </c>
      <c r="AL55">
        <f t="shared" si="7"/>
        <v>-0.19543599999999997</v>
      </c>
      <c r="AM55">
        <f t="shared" si="8"/>
        <v>2.01416</v>
      </c>
      <c r="AN55" s="12">
        <v>0</v>
      </c>
      <c r="AO55" s="12">
        <v>1</v>
      </c>
      <c r="AP55">
        <f t="shared" si="9"/>
        <v>-4.3632000000000004E-2</v>
      </c>
      <c r="AQ55">
        <f t="shared" si="10"/>
        <v>0.51531199999999999</v>
      </c>
      <c r="AR55" s="12">
        <v>0</v>
      </c>
      <c r="AS55" s="12">
        <v>1</v>
      </c>
      <c r="AT55">
        <f t="shared" si="11"/>
        <v>-0.23115300000000003</v>
      </c>
      <c r="AU55">
        <f t="shared" si="12"/>
        <v>4.9527999999999999</v>
      </c>
      <c r="AV55" s="12">
        <v>0</v>
      </c>
      <c r="AW55" s="12">
        <v>1</v>
      </c>
      <c r="AX55">
        <f t="shared" si="13"/>
        <v>-3.1432000000000002E-2</v>
      </c>
      <c r="AY55">
        <f t="shared" si="14"/>
        <v>0.514428</v>
      </c>
      <c r="AZ55" s="12">
        <v>0</v>
      </c>
      <c r="BA55" s="12">
        <v>0</v>
      </c>
      <c r="BB55" s="12">
        <v>44.89</v>
      </c>
      <c r="BC55" s="12">
        <v>0</v>
      </c>
      <c r="BD55" s="12">
        <v>0</v>
      </c>
      <c r="BE55" s="12">
        <v>1</v>
      </c>
      <c r="BF55">
        <f t="shared" si="15"/>
        <v>-2.7033200000000004E-2</v>
      </c>
      <c r="BG55" s="12">
        <f t="shared" si="16"/>
        <v>0.29272999999999999</v>
      </c>
      <c r="BH55" s="12">
        <v>0</v>
      </c>
      <c r="BI55" s="12">
        <v>0</v>
      </c>
      <c r="BJ55" s="12">
        <v>0.35149999999999998</v>
      </c>
      <c r="BK55" s="12">
        <v>0</v>
      </c>
      <c r="BL55" s="12">
        <v>0</v>
      </c>
      <c r="BM55" s="12">
        <v>0</v>
      </c>
      <c r="BN55">
        <f t="shared" si="17"/>
        <v>0.55927199999999999</v>
      </c>
      <c r="BO55" s="12">
        <v>0</v>
      </c>
      <c r="BP55" s="17">
        <v>0</v>
      </c>
      <c r="BQ55">
        <f t="shared" si="18"/>
        <v>53</v>
      </c>
      <c r="BR55">
        <f t="shared" si="19"/>
        <v>0.53</v>
      </c>
      <c r="BS55">
        <f t="shared" si="20"/>
        <v>53</v>
      </c>
    </row>
    <row r="56" spans="1:71" x14ac:dyDescent="0.25">
      <c r="A56" t="str">
        <f t="shared" si="21"/>
        <v>EW_sand_Ruled_54</v>
      </c>
      <c r="B56" s="13" t="s">
        <v>141</v>
      </c>
      <c r="C56" s="12" t="s">
        <v>144</v>
      </c>
      <c r="D56" s="13" t="s">
        <v>145</v>
      </c>
      <c r="E56" s="12">
        <v>0</v>
      </c>
      <c r="F56">
        <f t="shared" si="0"/>
        <v>97.281700000000001</v>
      </c>
      <c r="G56" s="12">
        <v>0</v>
      </c>
      <c r="H56" s="12">
        <v>0</v>
      </c>
      <c r="I56" s="12">
        <v>1</v>
      </c>
      <c r="J56">
        <f t="shared" si="1"/>
        <v>-4.3795000000000002</v>
      </c>
      <c r="K56" s="12">
        <f t="shared" si="2"/>
        <v>14.0884</v>
      </c>
      <c r="L56" s="12">
        <v>0</v>
      </c>
      <c r="M56" s="12">
        <v>1</v>
      </c>
      <c r="N56">
        <f t="shared" si="3"/>
        <v>-0.91779999999999995</v>
      </c>
      <c r="O56">
        <f t="shared" si="4"/>
        <v>8.3599540000000001</v>
      </c>
      <c r="P56" s="12">
        <v>0</v>
      </c>
      <c r="Q56" s="12">
        <v>0</v>
      </c>
      <c r="R56">
        <f t="shared" si="5"/>
        <v>0.94982290000000003</v>
      </c>
      <c r="S56" s="12">
        <v>0</v>
      </c>
      <c r="T56" s="12">
        <v>0</v>
      </c>
      <c r="U56" s="12">
        <v>0</v>
      </c>
      <c r="V56" s="12">
        <v>20</v>
      </c>
      <c r="W56" s="12">
        <v>0</v>
      </c>
      <c r="X56" s="12">
        <v>0</v>
      </c>
      <c r="Y56" s="12">
        <v>1</v>
      </c>
      <c r="Z56">
        <f t="shared" si="6"/>
        <v>-9.1892999999999989E-2</v>
      </c>
      <c r="AA56" s="12">
        <v>0.26050000000000001</v>
      </c>
      <c r="AB56" s="12">
        <v>0</v>
      </c>
      <c r="AC56" s="12">
        <v>0</v>
      </c>
      <c r="AD56" s="12">
        <v>17</v>
      </c>
      <c r="AE56" s="12">
        <v>0</v>
      </c>
      <c r="AF56" s="12">
        <v>0</v>
      </c>
      <c r="AG56" s="12">
        <v>0</v>
      </c>
      <c r="AH56" s="12">
        <v>1E-4</v>
      </c>
      <c r="AI56" s="12">
        <v>0</v>
      </c>
      <c r="AJ56" s="12">
        <v>0</v>
      </c>
      <c r="AK56" s="12">
        <v>1</v>
      </c>
      <c r="AL56">
        <f t="shared" si="7"/>
        <v>-0.202454</v>
      </c>
      <c r="AM56">
        <f t="shared" si="8"/>
        <v>2.0429900000000001</v>
      </c>
      <c r="AN56" s="12">
        <v>0</v>
      </c>
      <c r="AO56" s="12">
        <v>1</v>
      </c>
      <c r="AP56">
        <f t="shared" si="9"/>
        <v>-4.5238E-2</v>
      </c>
      <c r="AQ56">
        <f t="shared" si="10"/>
        <v>0.523308</v>
      </c>
      <c r="AR56" s="12">
        <v>0</v>
      </c>
      <c r="AS56" s="12">
        <v>1</v>
      </c>
      <c r="AT56">
        <f t="shared" si="11"/>
        <v>-0.23544500000000002</v>
      </c>
      <c r="AU56">
        <f t="shared" si="12"/>
        <v>4.9229500000000002</v>
      </c>
      <c r="AV56" s="12">
        <v>0</v>
      </c>
      <c r="AW56" s="12">
        <v>1</v>
      </c>
      <c r="AX56">
        <f t="shared" si="13"/>
        <v>-3.2132500000000001E-2</v>
      </c>
      <c r="AY56">
        <f t="shared" si="14"/>
        <v>0.52240200000000003</v>
      </c>
      <c r="AZ56" s="12">
        <v>0</v>
      </c>
      <c r="BA56" s="12">
        <v>0</v>
      </c>
      <c r="BB56" s="12">
        <v>44.89</v>
      </c>
      <c r="BC56" s="12">
        <v>0</v>
      </c>
      <c r="BD56" s="12">
        <v>0</v>
      </c>
      <c r="BE56" s="12">
        <v>1</v>
      </c>
      <c r="BF56">
        <f t="shared" si="15"/>
        <v>-2.7937300000000002E-2</v>
      </c>
      <c r="BG56" s="12">
        <f t="shared" si="16"/>
        <v>0.29643999999999998</v>
      </c>
      <c r="BH56" s="12">
        <v>0</v>
      </c>
      <c r="BI56" s="12">
        <v>0</v>
      </c>
      <c r="BJ56" s="12">
        <v>0.35149999999999998</v>
      </c>
      <c r="BK56" s="12">
        <v>0</v>
      </c>
      <c r="BL56" s="12">
        <v>0</v>
      </c>
      <c r="BM56" s="12">
        <v>0</v>
      </c>
      <c r="BN56">
        <f t="shared" si="17"/>
        <v>0.56425799999999993</v>
      </c>
      <c r="BO56" s="12">
        <v>0</v>
      </c>
      <c r="BP56" s="17">
        <v>0</v>
      </c>
      <c r="BQ56">
        <f t="shared" si="18"/>
        <v>54</v>
      </c>
      <c r="BR56">
        <f t="shared" si="19"/>
        <v>0.54</v>
      </c>
      <c r="BS56">
        <f t="shared" si="20"/>
        <v>54</v>
      </c>
    </row>
    <row r="57" spans="1:71" x14ac:dyDescent="0.25">
      <c r="A57" t="str">
        <f t="shared" si="21"/>
        <v>EW_sand_Ruled_55</v>
      </c>
      <c r="B57" s="13" t="s">
        <v>141</v>
      </c>
      <c r="C57" s="12" t="s">
        <v>144</v>
      </c>
      <c r="D57" s="13" t="s">
        <v>145</v>
      </c>
      <c r="E57" s="12">
        <v>0</v>
      </c>
      <c r="F57">
        <f t="shared" si="0"/>
        <v>96.360599999999991</v>
      </c>
      <c r="G57" s="12">
        <v>0</v>
      </c>
      <c r="H57" s="12">
        <v>0</v>
      </c>
      <c r="I57" s="12">
        <v>1</v>
      </c>
      <c r="J57">
        <f t="shared" si="1"/>
        <v>-4.4685000000000006</v>
      </c>
      <c r="K57" s="12">
        <f t="shared" si="2"/>
        <v>14.347300000000001</v>
      </c>
      <c r="L57" s="12">
        <v>0</v>
      </c>
      <c r="M57" s="12">
        <v>1</v>
      </c>
      <c r="N57">
        <f t="shared" si="3"/>
        <v>-0.91779999999999995</v>
      </c>
      <c r="O57">
        <f t="shared" si="4"/>
        <v>8.3529720000000012</v>
      </c>
      <c r="P57" s="12">
        <v>0</v>
      </c>
      <c r="Q57" s="12">
        <v>0</v>
      </c>
      <c r="R57">
        <f t="shared" si="5"/>
        <v>0.95044220000000001</v>
      </c>
      <c r="S57" s="12">
        <v>0</v>
      </c>
      <c r="T57" s="12">
        <v>0</v>
      </c>
      <c r="U57" s="12">
        <v>0</v>
      </c>
      <c r="V57" s="12">
        <v>20</v>
      </c>
      <c r="W57" s="12">
        <v>0</v>
      </c>
      <c r="X57" s="12">
        <v>0</v>
      </c>
      <c r="Y57" s="12">
        <v>1</v>
      </c>
      <c r="Z57">
        <f t="shared" si="6"/>
        <v>-8.9873999999999982E-2</v>
      </c>
      <c r="AA57" s="12">
        <v>0.26050000000000001</v>
      </c>
      <c r="AB57" s="12">
        <v>0</v>
      </c>
      <c r="AC57" s="12">
        <v>0</v>
      </c>
      <c r="AD57" s="12">
        <v>17</v>
      </c>
      <c r="AE57" s="12">
        <v>0</v>
      </c>
      <c r="AF57" s="12">
        <v>0</v>
      </c>
      <c r="AG57" s="12">
        <v>0</v>
      </c>
      <c r="AH57" s="12">
        <v>1E-4</v>
      </c>
      <c r="AI57" s="12">
        <v>0</v>
      </c>
      <c r="AJ57" s="12">
        <v>0</v>
      </c>
      <c r="AK57" s="12">
        <v>1</v>
      </c>
      <c r="AL57">
        <f t="shared" si="7"/>
        <v>-0.20947200000000002</v>
      </c>
      <c r="AM57">
        <f t="shared" si="8"/>
        <v>2.0718200000000002</v>
      </c>
      <c r="AN57" s="12">
        <v>0</v>
      </c>
      <c r="AO57" s="12">
        <v>1</v>
      </c>
      <c r="AP57">
        <f t="shared" si="9"/>
        <v>-4.6843999999999997E-2</v>
      </c>
      <c r="AQ57">
        <f t="shared" si="10"/>
        <v>0.531304</v>
      </c>
      <c r="AR57" s="12">
        <v>0</v>
      </c>
      <c r="AS57" s="12">
        <v>1</v>
      </c>
      <c r="AT57">
        <f t="shared" si="11"/>
        <v>-0.23973700000000003</v>
      </c>
      <c r="AU57">
        <f t="shared" si="12"/>
        <v>4.8930999999999996</v>
      </c>
      <c r="AV57" s="12">
        <v>0</v>
      </c>
      <c r="AW57" s="12">
        <v>1</v>
      </c>
      <c r="AX57">
        <f t="shared" si="13"/>
        <v>-3.2833000000000008E-2</v>
      </c>
      <c r="AY57">
        <f t="shared" si="14"/>
        <v>0.53037600000000007</v>
      </c>
      <c r="AZ57" s="12">
        <v>0</v>
      </c>
      <c r="BA57" s="12">
        <v>0</v>
      </c>
      <c r="BB57" s="12">
        <v>44.89</v>
      </c>
      <c r="BC57" s="12">
        <v>0</v>
      </c>
      <c r="BD57" s="12">
        <v>0</v>
      </c>
      <c r="BE57" s="12">
        <v>1</v>
      </c>
      <c r="BF57">
        <f t="shared" si="15"/>
        <v>-2.8841400000000007E-2</v>
      </c>
      <c r="BG57" s="12">
        <f t="shared" si="16"/>
        <v>0.30015000000000003</v>
      </c>
      <c r="BH57" s="12">
        <v>0</v>
      </c>
      <c r="BI57" s="12">
        <v>0</v>
      </c>
      <c r="BJ57" s="12">
        <v>0.35149999999999998</v>
      </c>
      <c r="BK57" s="12">
        <v>0</v>
      </c>
      <c r="BL57" s="12">
        <v>0</v>
      </c>
      <c r="BM57" s="12">
        <v>0</v>
      </c>
      <c r="BN57">
        <f t="shared" si="17"/>
        <v>0.56924399999999997</v>
      </c>
      <c r="BO57" s="12">
        <v>0</v>
      </c>
      <c r="BP57" s="17">
        <v>0</v>
      </c>
      <c r="BQ57">
        <f t="shared" si="18"/>
        <v>55</v>
      </c>
      <c r="BR57">
        <f t="shared" si="19"/>
        <v>0.55000000000000004</v>
      </c>
      <c r="BS57">
        <f t="shared" si="20"/>
        <v>55</v>
      </c>
    </row>
    <row r="58" spans="1:71" x14ac:dyDescent="0.25">
      <c r="A58" t="str">
        <f t="shared" si="21"/>
        <v>EW_sand_Ruled_56</v>
      </c>
      <c r="B58" s="13" t="s">
        <v>141</v>
      </c>
      <c r="C58" s="12" t="s">
        <v>144</v>
      </c>
      <c r="D58" s="13" t="s">
        <v>145</v>
      </c>
      <c r="E58" s="12">
        <v>0</v>
      </c>
      <c r="F58">
        <f t="shared" si="0"/>
        <v>95.439499999999981</v>
      </c>
      <c r="G58" s="12">
        <v>0</v>
      </c>
      <c r="H58" s="12">
        <v>0</v>
      </c>
      <c r="I58" s="12">
        <v>1</v>
      </c>
      <c r="J58">
        <f t="shared" si="1"/>
        <v>-4.5575000000000001</v>
      </c>
      <c r="K58" s="12">
        <f t="shared" si="2"/>
        <v>14.606200000000001</v>
      </c>
      <c r="L58" s="12">
        <v>0</v>
      </c>
      <c r="M58" s="12">
        <v>1</v>
      </c>
      <c r="N58">
        <f t="shared" si="3"/>
        <v>-0.91779999999999995</v>
      </c>
      <c r="O58">
        <f t="shared" si="4"/>
        <v>8.3459900000000005</v>
      </c>
      <c r="P58" s="12">
        <v>0</v>
      </c>
      <c r="Q58" s="12">
        <v>0</v>
      </c>
      <c r="R58">
        <f t="shared" si="5"/>
        <v>0.9510615</v>
      </c>
      <c r="S58" s="12">
        <v>0</v>
      </c>
      <c r="T58" s="12">
        <v>0</v>
      </c>
      <c r="U58" s="12">
        <v>0</v>
      </c>
      <c r="V58" s="12">
        <v>20</v>
      </c>
      <c r="W58" s="12">
        <v>0</v>
      </c>
      <c r="X58" s="12">
        <v>0</v>
      </c>
      <c r="Y58" s="12">
        <v>1</v>
      </c>
      <c r="Z58">
        <f t="shared" si="6"/>
        <v>-8.7854999999999989E-2</v>
      </c>
      <c r="AA58" s="12">
        <v>0.26050000000000001</v>
      </c>
      <c r="AB58" s="12">
        <v>0</v>
      </c>
      <c r="AC58" s="12">
        <v>0</v>
      </c>
      <c r="AD58" s="12">
        <v>17</v>
      </c>
      <c r="AE58" s="12">
        <v>0</v>
      </c>
      <c r="AF58" s="12">
        <v>0</v>
      </c>
      <c r="AG58" s="12">
        <v>0</v>
      </c>
      <c r="AH58" s="12">
        <v>1E-4</v>
      </c>
      <c r="AI58" s="12">
        <v>0</v>
      </c>
      <c r="AJ58" s="12">
        <v>0</v>
      </c>
      <c r="AK58" s="12">
        <v>1</v>
      </c>
      <c r="AL58">
        <f t="shared" si="7"/>
        <v>-0.21648999999999999</v>
      </c>
      <c r="AM58">
        <f t="shared" si="8"/>
        <v>2.1006500000000004</v>
      </c>
      <c r="AN58" s="12">
        <v>0</v>
      </c>
      <c r="AO58" s="12">
        <v>1</v>
      </c>
      <c r="AP58">
        <f t="shared" si="9"/>
        <v>-4.8450000000000007E-2</v>
      </c>
      <c r="AQ58">
        <f t="shared" si="10"/>
        <v>0.5393</v>
      </c>
      <c r="AR58" s="12">
        <v>0</v>
      </c>
      <c r="AS58" s="12">
        <v>1</v>
      </c>
      <c r="AT58">
        <f t="shared" si="11"/>
        <v>-0.24402900000000002</v>
      </c>
      <c r="AU58">
        <f t="shared" si="12"/>
        <v>4.8632499999999999</v>
      </c>
      <c r="AV58" s="12">
        <v>0</v>
      </c>
      <c r="AW58" s="12">
        <v>1</v>
      </c>
      <c r="AX58">
        <f t="shared" si="13"/>
        <v>-3.3533500000000008E-2</v>
      </c>
      <c r="AY58">
        <f t="shared" si="14"/>
        <v>0.53835</v>
      </c>
      <c r="AZ58" s="12">
        <v>0</v>
      </c>
      <c r="BA58" s="12">
        <v>0</v>
      </c>
      <c r="BB58" s="12">
        <v>44.89</v>
      </c>
      <c r="BC58" s="12">
        <v>0</v>
      </c>
      <c r="BD58" s="12">
        <v>0</v>
      </c>
      <c r="BE58" s="12">
        <v>1</v>
      </c>
      <c r="BF58">
        <f t="shared" si="15"/>
        <v>-2.9745500000000005E-2</v>
      </c>
      <c r="BG58" s="12">
        <f t="shared" si="16"/>
        <v>0.30386000000000002</v>
      </c>
      <c r="BH58" s="12">
        <v>0</v>
      </c>
      <c r="BI58" s="12">
        <v>0</v>
      </c>
      <c r="BJ58" s="12">
        <v>0.35149999999999998</v>
      </c>
      <c r="BK58" s="12">
        <v>0</v>
      </c>
      <c r="BL58" s="12">
        <v>0</v>
      </c>
      <c r="BM58" s="12">
        <v>0</v>
      </c>
      <c r="BN58">
        <f t="shared" si="17"/>
        <v>0.57423000000000002</v>
      </c>
      <c r="BO58" s="12">
        <v>0</v>
      </c>
      <c r="BP58" s="17">
        <v>0</v>
      </c>
      <c r="BQ58">
        <f t="shared" si="18"/>
        <v>56</v>
      </c>
      <c r="BR58">
        <f t="shared" si="19"/>
        <v>0.56000000000000005</v>
      </c>
      <c r="BS58">
        <f t="shared" si="20"/>
        <v>56</v>
      </c>
    </row>
    <row r="59" spans="1:71" x14ac:dyDescent="0.25">
      <c r="A59" t="str">
        <f t="shared" si="21"/>
        <v>EW_sand_Ruled_57</v>
      </c>
      <c r="B59" s="13" t="s">
        <v>141</v>
      </c>
      <c r="C59" s="12" t="s">
        <v>144</v>
      </c>
      <c r="D59" s="13" t="s">
        <v>145</v>
      </c>
      <c r="E59" s="12">
        <v>0</v>
      </c>
      <c r="F59">
        <f t="shared" si="0"/>
        <v>94.518399999999986</v>
      </c>
      <c r="G59" s="12">
        <v>0</v>
      </c>
      <c r="H59" s="12">
        <v>0</v>
      </c>
      <c r="I59" s="12">
        <v>1</v>
      </c>
      <c r="J59">
        <f t="shared" si="1"/>
        <v>-4.6465000000000005</v>
      </c>
      <c r="K59" s="12">
        <f t="shared" si="2"/>
        <v>14.865100000000002</v>
      </c>
      <c r="L59" s="12">
        <v>0</v>
      </c>
      <c r="M59" s="12">
        <v>1</v>
      </c>
      <c r="N59">
        <f t="shared" si="3"/>
        <v>-0.91779999999999995</v>
      </c>
      <c r="O59">
        <f t="shared" si="4"/>
        <v>8.3390079999999998</v>
      </c>
      <c r="P59" s="12">
        <v>0</v>
      </c>
      <c r="Q59" s="12">
        <v>0</v>
      </c>
      <c r="R59">
        <f t="shared" si="5"/>
        <v>0.95168079999999999</v>
      </c>
      <c r="S59" s="12">
        <v>0</v>
      </c>
      <c r="T59" s="12">
        <v>0</v>
      </c>
      <c r="U59" s="12">
        <v>0</v>
      </c>
      <c r="V59" s="12">
        <v>20</v>
      </c>
      <c r="W59" s="12">
        <v>0</v>
      </c>
      <c r="X59" s="12">
        <v>0</v>
      </c>
      <c r="Y59" s="12">
        <v>1</v>
      </c>
      <c r="Z59">
        <f t="shared" si="6"/>
        <v>-8.5835999999999982E-2</v>
      </c>
      <c r="AA59" s="12">
        <v>0.26050000000000001</v>
      </c>
      <c r="AB59" s="12">
        <v>0</v>
      </c>
      <c r="AC59" s="12">
        <v>0</v>
      </c>
      <c r="AD59" s="12">
        <v>17</v>
      </c>
      <c r="AE59" s="12">
        <v>0</v>
      </c>
      <c r="AF59" s="12">
        <v>0</v>
      </c>
      <c r="AG59" s="12">
        <v>0</v>
      </c>
      <c r="AH59" s="12">
        <v>1E-4</v>
      </c>
      <c r="AI59" s="12">
        <v>0</v>
      </c>
      <c r="AJ59" s="12">
        <v>0</v>
      </c>
      <c r="AK59" s="12">
        <v>1</v>
      </c>
      <c r="AL59">
        <f t="shared" si="7"/>
        <v>-0.22350800000000001</v>
      </c>
      <c r="AM59">
        <f t="shared" si="8"/>
        <v>2.12948</v>
      </c>
      <c r="AN59" s="12">
        <v>0</v>
      </c>
      <c r="AO59" s="12">
        <v>1</v>
      </c>
      <c r="AP59">
        <f t="shared" si="9"/>
        <v>-5.0056000000000003E-2</v>
      </c>
      <c r="AQ59">
        <f t="shared" si="10"/>
        <v>0.547296</v>
      </c>
      <c r="AR59" s="12">
        <v>0</v>
      </c>
      <c r="AS59" s="12">
        <v>1</v>
      </c>
      <c r="AT59">
        <f t="shared" si="11"/>
        <v>-0.24832100000000004</v>
      </c>
      <c r="AU59">
        <f t="shared" si="12"/>
        <v>4.8333999999999993</v>
      </c>
      <c r="AV59" s="12">
        <v>0</v>
      </c>
      <c r="AW59" s="12">
        <v>1</v>
      </c>
      <c r="AX59">
        <f t="shared" si="13"/>
        <v>-3.4234000000000007E-2</v>
      </c>
      <c r="AY59">
        <f t="shared" si="14"/>
        <v>0.54632400000000003</v>
      </c>
      <c r="AZ59" s="12">
        <v>0</v>
      </c>
      <c r="BA59" s="12">
        <v>0</v>
      </c>
      <c r="BB59" s="12">
        <v>44.89</v>
      </c>
      <c r="BC59" s="12">
        <v>0</v>
      </c>
      <c r="BD59" s="12">
        <v>0</v>
      </c>
      <c r="BE59" s="12">
        <v>1</v>
      </c>
      <c r="BF59">
        <f t="shared" si="15"/>
        <v>-3.0649600000000003E-2</v>
      </c>
      <c r="BG59" s="12">
        <f t="shared" si="16"/>
        <v>0.30757000000000001</v>
      </c>
      <c r="BH59" s="12">
        <v>0</v>
      </c>
      <c r="BI59" s="12">
        <v>0</v>
      </c>
      <c r="BJ59" s="12">
        <v>0.35149999999999998</v>
      </c>
      <c r="BK59" s="12">
        <v>0</v>
      </c>
      <c r="BL59" s="12">
        <v>0</v>
      </c>
      <c r="BM59" s="12">
        <v>0</v>
      </c>
      <c r="BN59">
        <f t="shared" si="17"/>
        <v>0.57921599999999995</v>
      </c>
      <c r="BO59" s="12">
        <v>0</v>
      </c>
      <c r="BP59" s="17">
        <v>0</v>
      </c>
      <c r="BQ59">
        <f t="shared" si="18"/>
        <v>57</v>
      </c>
      <c r="BR59">
        <f t="shared" si="19"/>
        <v>0.56999999999999995</v>
      </c>
      <c r="BS59">
        <f t="shared" si="20"/>
        <v>57</v>
      </c>
    </row>
    <row r="60" spans="1:71" x14ac:dyDescent="0.25">
      <c r="A60" t="str">
        <f t="shared" si="21"/>
        <v>EW_sand_Ruled_58</v>
      </c>
      <c r="B60" s="13" t="s">
        <v>141</v>
      </c>
      <c r="C60" s="12" t="s">
        <v>144</v>
      </c>
      <c r="D60" s="13" t="s">
        <v>145</v>
      </c>
      <c r="E60" s="12">
        <v>0</v>
      </c>
      <c r="F60">
        <f t="shared" si="0"/>
        <v>93.59729999999999</v>
      </c>
      <c r="G60" s="12">
        <v>0</v>
      </c>
      <c r="H60" s="12">
        <v>0</v>
      </c>
      <c r="I60" s="12">
        <v>1</v>
      </c>
      <c r="J60">
        <f t="shared" si="1"/>
        <v>-4.7354999999999992</v>
      </c>
      <c r="K60" s="12">
        <f t="shared" si="2"/>
        <v>15.123999999999999</v>
      </c>
      <c r="L60" s="12">
        <v>0</v>
      </c>
      <c r="M60" s="12">
        <v>1</v>
      </c>
      <c r="N60">
        <f t="shared" si="3"/>
        <v>-0.91779999999999995</v>
      </c>
      <c r="O60">
        <f t="shared" si="4"/>
        <v>8.3320260000000008</v>
      </c>
      <c r="P60" s="12">
        <v>0</v>
      </c>
      <c r="Q60" s="12">
        <v>0</v>
      </c>
      <c r="R60">
        <f t="shared" si="5"/>
        <v>0.95230009999999998</v>
      </c>
      <c r="S60" s="12">
        <v>0</v>
      </c>
      <c r="T60" s="12">
        <v>0</v>
      </c>
      <c r="U60" s="12">
        <v>0</v>
      </c>
      <c r="V60" s="12">
        <v>20</v>
      </c>
      <c r="W60" s="12">
        <v>0</v>
      </c>
      <c r="X60" s="12">
        <v>0</v>
      </c>
      <c r="Y60" s="12">
        <v>1</v>
      </c>
      <c r="Z60">
        <f t="shared" si="6"/>
        <v>-8.3817000000000003E-2</v>
      </c>
      <c r="AA60" s="12">
        <v>0.26050000000000001</v>
      </c>
      <c r="AB60" s="12">
        <v>0</v>
      </c>
      <c r="AC60" s="12">
        <v>0</v>
      </c>
      <c r="AD60" s="12">
        <v>17</v>
      </c>
      <c r="AE60" s="12">
        <v>0</v>
      </c>
      <c r="AF60" s="12">
        <v>0</v>
      </c>
      <c r="AG60" s="12">
        <v>0</v>
      </c>
      <c r="AH60" s="12">
        <v>1E-4</v>
      </c>
      <c r="AI60" s="12">
        <v>0</v>
      </c>
      <c r="AJ60" s="12">
        <v>0</v>
      </c>
      <c r="AK60" s="12">
        <v>1</v>
      </c>
      <c r="AL60">
        <f t="shared" si="7"/>
        <v>-0.23052599999999993</v>
      </c>
      <c r="AM60">
        <f t="shared" si="8"/>
        <v>2.1583099999999997</v>
      </c>
      <c r="AN60" s="12">
        <v>0</v>
      </c>
      <c r="AO60" s="12">
        <v>1</v>
      </c>
      <c r="AP60">
        <f t="shared" si="9"/>
        <v>-5.1661999999999986E-2</v>
      </c>
      <c r="AQ60">
        <f t="shared" si="10"/>
        <v>0.5552919999999999</v>
      </c>
      <c r="AR60" s="12">
        <v>0</v>
      </c>
      <c r="AS60" s="12">
        <v>1</v>
      </c>
      <c r="AT60">
        <f t="shared" si="11"/>
        <v>-0.25261299999999998</v>
      </c>
      <c r="AU60">
        <f t="shared" si="12"/>
        <v>4.8035500000000004</v>
      </c>
      <c r="AV60" s="12">
        <v>0</v>
      </c>
      <c r="AW60" s="12">
        <v>1</v>
      </c>
      <c r="AX60">
        <f t="shared" si="13"/>
        <v>-3.49345E-2</v>
      </c>
      <c r="AY60">
        <f t="shared" si="14"/>
        <v>0.55429799999999996</v>
      </c>
      <c r="AZ60" s="12">
        <v>0</v>
      </c>
      <c r="BA60" s="12">
        <v>0</v>
      </c>
      <c r="BB60" s="12">
        <v>44.89</v>
      </c>
      <c r="BC60" s="12">
        <v>0</v>
      </c>
      <c r="BD60" s="12">
        <v>0</v>
      </c>
      <c r="BE60" s="12">
        <v>1</v>
      </c>
      <c r="BF60">
        <f t="shared" si="15"/>
        <v>-3.155369999999999E-2</v>
      </c>
      <c r="BG60" s="12">
        <f t="shared" si="16"/>
        <v>0.31128</v>
      </c>
      <c r="BH60" s="12">
        <v>0</v>
      </c>
      <c r="BI60" s="12">
        <v>0</v>
      </c>
      <c r="BJ60" s="12">
        <v>0.35149999999999998</v>
      </c>
      <c r="BK60" s="12">
        <v>0</v>
      </c>
      <c r="BL60" s="12">
        <v>0</v>
      </c>
      <c r="BM60" s="12">
        <v>0</v>
      </c>
      <c r="BN60">
        <f t="shared" si="17"/>
        <v>0.58420199999999989</v>
      </c>
      <c r="BO60" s="12">
        <v>0</v>
      </c>
      <c r="BP60" s="17">
        <v>0</v>
      </c>
      <c r="BQ60">
        <f t="shared" si="18"/>
        <v>58</v>
      </c>
      <c r="BR60">
        <f t="shared" si="19"/>
        <v>0.57999999999999996</v>
      </c>
      <c r="BS60">
        <f t="shared" si="20"/>
        <v>58</v>
      </c>
    </row>
    <row r="61" spans="1:71" x14ac:dyDescent="0.25">
      <c r="A61" t="str">
        <f t="shared" si="21"/>
        <v>EW_sand_Ruled_59</v>
      </c>
      <c r="B61" s="13" t="s">
        <v>141</v>
      </c>
      <c r="C61" s="12" t="s">
        <v>144</v>
      </c>
      <c r="D61" s="13" t="s">
        <v>145</v>
      </c>
      <c r="E61" s="12">
        <v>0</v>
      </c>
      <c r="F61">
        <f t="shared" si="0"/>
        <v>92.676199999999994</v>
      </c>
      <c r="G61" s="12">
        <v>0</v>
      </c>
      <c r="H61" s="12">
        <v>0</v>
      </c>
      <c r="I61" s="12">
        <v>1</v>
      </c>
      <c r="J61">
        <f t="shared" si="1"/>
        <v>-4.8244999999999996</v>
      </c>
      <c r="K61" s="12">
        <f t="shared" si="2"/>
        <v>15.382899999999999</v>
      </c>
      <c r="L61" s="12">
        <v>0</v>
      </c>
      <c r="M61" s="12">
        <v>1</v>
      </c>
      <c r="N61">
        <f t="shared" si="3"/>
        <v>-0.91779999999999995</v>
      </c>
      <c r="O61">
        <f t="shared" si="4"/>
        <v>8.3250440000000001</v>
      </c>
      <c r="P61" s="12">
        <v>0</v>
      </c>
      <c r="Q61" s="12">
        <v>0</v>
      </c>
      <c r="R61">
        <f t="shared" si="5"/>
        <v>0.95291940000000008</v>
      </c>
      <c r="S61" s="12">
        <v>0</v>
      </c>
      <c r="T61" s="12">
        <v>0</v>
      </c>
      <c r="U61" s="12">
        <v>0</v>
      </c>
      <c r="V61" s="12">
        <v>20</v>
      </c>
      <c r="W61" s="12">
        <v>0</v>
      </c>
      <c r="X61" s="12">
        <v>0</v>
      </c>
      <c r="Y61" s="12">
        <v>1</v>
      </c>
      <c r="Z61">
        <f t="shared" si="6"/>
        <v>-8.179800000000001E-2</v>
      </c>
      <c r="AA61" s="12">
        <v>0.26050000000000001</v>
      </c>
      <c r="AB61" s="12">
        <v>0</v>
      </c>
      <c r="AC61" s="12">
        <v>0</v>
      </c>
      <c r="AD61" s="12">
        <v>17</v>
      </c>
      <c r="AE61" s="12">
        <v>0</v>
      </c>
      <c r="AF61" s="12">
        <v>0</v>
      </c>
      <c r="AG61" s="12">
        <v>0</v>
      </c>
      <c r="AH61" s="12">
        <v>1E-4</v>
      </c>
      <c r="AI61" s="12">
        <v>0</v>
      </c>
      <c r="AJ61" s="12">
        <v>0</v>
      </c>
      <c r="AK61" s="12">
        <v>1</v>
      </c>
      <c r="AL61">
        <f t="shared" si="7"/>
        <v>-0.23754399999999995</v>
      </c>
      <c r="AM61">
        <f t="shared" si="8"/>
        <v>2.1871399999999999</v>
      </c>
      <c r="AN61" s="12">
        <v>0</v>
      </c>
      <c r="AO61" s="12">
        <v>1</v>
      </c>
      <c r="AP61">
        <f t="shared" si="9"/>
        <v>-5.3267999999999996E-2</v>
      </c>
      <c r="AQ61">
        <f t="shared" si="10"/>
        <v>0.56328800000000001</v>
      </c>
      <c r="AR61" s="12">
        <v>0</v>
      </c>
      <c r="AS61" s="12">
        <v>1</v>
      </c>
      <c r="AT61">
        <f t="shared" si="11"/>
        <v>-0.25690499999999999</v>
      </c>
      <c r="AU61">
        <f t="shared" si="12"/>
        <v>4.7736999999999998</v>
      </c>
      <c r="AV61" s="12">
        <v>0</v>
      </c>
      <c r="AW61" s="12">
        <v>1</v>
      </c>
      <c r="AX61">
        <f t="shared" si="13"/>
        <v>-3.5635E-2</v>
      </c>
      <c r="AY61">
        <f t="shared" si="14"/>
        <v>0.56227199999999999</v>
      </c>
      <c r="AZ61" s="12">
        <v>0</v>
      </c>
      <c r="BA61" s="12">
        <v>0</v>
      </c>
      <c r="BB61" s="12">
        <v>44.89</v>
      </c>
      <c r="BC61" s="12">
        <v>0</v>
      </c>
      <c r="BD61" s="12">
        <v>0</v>
      </c>
      <c r="BE61" s="12">
        <v>1</v>
      </c>
      <c r="BF61">
        <f t="shared" si="15"/>
        <v>-3.2457799999999995E-2</v>
      </c>
      <c r="BG61" s="12">
        <f t="shared" si="16"/>
        <v>0.31498999999999999</v>
      </c>
      <c r="BH61" s="12">
        <v>0</v>
      </c>
      <c r="BI61" s="12">
        <v>0</v>
      </c>
      <c r="BJ61" s="12">
        <v>0.35149999999999998</v>
      </c>
      <c r="BK61" s="12">
        <v>0</v>
      </c>
      <c r="BL61" s="12">
        <v>0</v>
      </c>
      <c r="BM61" s="12">
        <v>0</v>
      </c>
      <c r="BN61">
        <f t="shared" si="17"/>
        <v>0.58918800000000005</v>
      </c>
      <c r="BO61" s="12">
        <v>0</v>
      </c>
      <c r="BP61" s="17">
        <v>0</v>
      </c>
      <c r="BQ61">
        <f t="shared" si="18"/>
        <v>59</v>
      </c>
      <c r="BR61">
        <f t="shared" si="19"/>
        <v>0.59</v>
      </c>
      <c r="BS61">
        <f t="shared" si="20"/>
        <v>59</v>
      </c>
    </row>
    <row r="62" spans="1:71" x14ac:dyDescent="0.25">
      <c r="A62" t="str">
        <f t="shared" si="21"/>
        <v>EW_sand_Ruled_60</v>
      </c>
      <c r="B62" s="13" t="s">
        <v>141</v>
      </c>
      <c r="C62" s="12" t="s">
        <v>144</v>
      </c>
      <c r="D62" s="13" t="s">
        <v>145</v>
      </c>
      <c r="E62" s="12">
        <v>0</v>
      </c>
      <c r="F62">
        <f t="shared" si="0"/>
        <v>91.755099999999999</v>
      </c>
      <c r="G62" s="12">
        <v>0</v>
      </c>
      <c r="H62" s="12">
        <v>0</v>
      </c>
      <c r="I62" s="12">
        <v>1</v>
      </c>
      <c r="J62">
        <f t="shared" si="1"/>
        <v>-4.9135</v>
      </c>
      <c r="K62" s="12">
        <f t="shared" si="2"/>
        <v>15.6418</v>
      </c>
      <c r="L62" s="12">
        <v>0</v>
      </c>
      <c r="M62" s="12">
        <v>1</v>
      </c>
      <c r="N62">
        <f t="shared" si="3"/>
        <v>-0.91779999999999995</v>
      </c>
      <c r="O62">
        <f t="shared" si="4"/>
        <v>8.3180620000000012</v>
      </c>
      <c r="P62" s="12">
        <v>0</v>
      </c>
      <c r="Q62" s="12">
        <v>0</v>
      </c>
      <c r="R62">
        <f t="shared" si="5"/>
        <v>0.95353870000000007</v>
      </c>
      <c r="S62" s="12">
        <v>0</v>
      </c>
      <c r="T62" s="12">
        <v>0</v>
      </c>
      <c r="U62" s="12">
        <v>0</v>
      </c>
      <c r="V62" s="12">
        <v>20</v>
      </c>
      <c r="W62" s="12">
        <v>0</v>
      </c>
      <c r="X62" s="12">
        <v>0</v>
      </c>
      <c r="Y62" s="12">
        <v>1</v>
      </c>
      <c r="Z62">
        <f t="shared" si="6"/>
        <v>-7.9779000000000003E-2</v>
      </c>
      <c r="AA62" s="12">
        <v>0.26050000000000001</v>
      </c>
      <c r="AB62" s="12">
        <v>0</v>
      </c>
      <c r="AC62" s="12">
        <v>0</v>
      </c>
      <c r="AD62" s="12">
        <v>17</v>
      </c>
      <c r="AE62" s="12">
        <v>0</v>
      </c>
      <c r="AF62" s="12">
        <v>0</v>
      </c>
      <c r="AG62" s="12">
        <v>0</v>
      </c>
      <c r="AH62" s="12">
        <v>1E-4</v>
      </c>
      <c r="AI62" s="12">
        <v>0</v>
      </c>
      <c r="AJ62" s="12">
        <v>0</v>
      </c>
      <c r="AK62" s="12">
        <v>1</v>
      </c>
      <c r="AL62">
        <f t="shared" si="7"/>
        <v>-0.24456199999999997</v>
      </c>
      <c r="AM62">
        <f t="shared" si="8"/>
        <v>2.21597</v>
      </c>
      <c r="AN62" s="12">
        <v>0</v>
      </c>
      <c r="AO62" s="12">
        <v>1</v>
      </c>
      <c r="AP62">
        <f t="shared" si="9"/>
        <v>-5.4873999999999992E-2</v>
      </c>
      <c r="AQ62">
        <f t="shared" si="10"/>
        <v>0.5712839999999999</v>
      </c>
      <c r="AR62" s="12">
        <v>0</v>
      </c>
      <c r="AS62" s="12">
        <v>1</v>
      </c>
      <c r="AT62">
        <f t="shared" si="11"/>
        <v>-0.26119700000000001</v>
      </c>
      <c r="AU62">
        <f t="shared" si="12"/>
        <v>4.7438500000000001</v>
      </c>
      <c r="AV62" s="12">
        <v>0</v>
      </c>
      <c r="AW62" s="12">
        <v>1</v>
      </c>
      <c r="AX62">
        <f t="shared" si="13"/>
        <v>-3.63355E-2</v>
      </c>
      <c r="AY62">
        <f t="shared" si="14"/>
        <v>0.57024600000000003</v>
      </c>
      <c r="AZ62" s="12">
        <v>0</v>
      </c>
      <c r="BA62" s="12">
        <v>0</v>
      </c>
      <c r="BB62" s="12">
        <v>44.89</v>
      </c>
      <c r="BC62" s="12">
        <v>0</v>
      </c>
      <c r="BD62" s="12">
        <v>0</v>
      </c>
      <c r="BE62" s="12">
        <v>1</v>
      </c>
      <c r="BF62">
        <f t="shared" si="15"/>
        <v>-3.33619E-2</v>
      </c>
      <c r="BG62" s="12">
        <f t="shared" si="16"/>
        <v>0.31869999999999998</v>
      </c>
      <c r="BH62" s="12">
        <v>0</v>
      </c>
      <c r="BI62" s="12">
        <v>0</v>
      </c>
      <c r="BJ62" s="12">
        <v>0.35149999999999998</v>
      </c>
      <c r="BK62" s="12">
        <v>0</v>
      </c>
      <c r="BL62" s="12">
        <v>0</v>
      </c>
      <c r="BM62" s="12">
        <v>0</v>
      </c>
      <c r="BN62">
        <f t="shared" si="17"/>
        <v>0.59417399999999998</v>
      </c>
      <c r="BO62" s="12">
        <v>0</v>
      </c>
      <c r="BP62" s="17">
        <v>0</v>
      </c>
      <c r="BQ62">
        <f t="shared" si="18"/>
        <v>60</v>
      </c>
      <c r="BR62">
        <f t="shared" si="19"/>
        <v>0.6</v>
      </c>
      <c r="BS62">
        <f t="shared" si="20"/>
        <v>60</v>
      </c>
    </row>
    <row r="63" spans="1:71" x14ac:dyDescent="0.25">
      <c r="A63" t="str">
        <f t="shared" si="21"/>
        <v>EW_sand_Ruled_61</v>
      </c>
      <c r="B63" s="13" t="s">
        <v>141</v>
      </c>
      <c r="C63" s="12" t="s">
        <v>144</v>
      </c>
      <c r="D63" s="13" t="s">
        <v>145</v>
      </c>
      <c r="E63" s="12">
        <v>0</v>
      </c>
      <c r="F63">
        <f t="shared" si="0"/>
        <v>90.834000000000003</v>
      </c>
      <c r="G63" s="12">
        <v>0</v>
      </c>
      <c r="H63" s="12">
        <v>0</v>
      </c>
      <c r="I63" s="12">
        <v>1</v>
      </c>
      <c r="J63">
        <f t="shared" si="1"/>
        <v>-5.0024999999999995</v>
      </c>
      <c r="K63" s="12">
        <f t="shared" si="2"/>
        <v>15.900699999999999</v>
      </c>
      <c r="L63" s="12">
        <v>0</v>
      </c>
      <c r="M63" s="12">
        <v>1</v>
      </c>
      <c r="N63">
        <f t="shared" si="3"/>
        <v>-0.91779999999999995</v>
      </c>
      <c r="O63">
        <f t="shared" si="4"/>
        <v>8.3110800000000005</v>
      </c>
      <c r="P63" s="12">
        <v>0</v>
      </c>
      <c r="Q63" s="12">
        <v>0</v>
      </c>
      <c r="R63">
        <f t="shared" si="5"/>
        <v>0.95415800000000006</v>
      </c>
      <c r="S63" s="12">
        <v>0</v>
      </c>
      <c r="T63" s="12">
        <v>0</v>
      </c>
      <c r="U63" s="12">
        <v>0</v>
      </c>
      <c r="V63" s="12">
        <v>20</v>
      </c>
      <c r="W63" s="12">
        <v>0</v>
      </c>
      <c r="X63" s="12">
        <v>0</v>
      </c>
      <c r="Y63" s="12">
        <v>1</v>
      </c>
      <c r="Z63">
        <f t="shared" si="6"/>
        <v>-7.7759999999999996E-2</v>
      </c>
      <c r="AA63" s="12">
        <v>0.26050000000000001</v>
      </c>
      <c r="AB63" s="12">
        <v>0</v>
      </c>
      <c r="AC63" s="12">
        <v>0</v>
      </c>
      <c r="AD63" s="12">
        <v>17</v>
      </c>
      <c r="AE63" s="12">
        <v>0</v>
      </c>
      <c r="AF63" s="12">
        <v>0</v>
      </c>
      <c r="AG63" s="12">
        <v>0</v>
      </c>
      <c r="AH63" s="12">
        <v>1E-4</v>
      </c>
      <c r="AI63" s="12">
        <v>0</v>
      </c>
      <c r="AJ63" s="12">
        <v>0</v>
      </c>
      <c r="AK63" s="12">
        <v>1</v>
      </c>
      <c r="AL63">
        <f t="shared" si="7"/>
        <v>-0.25157999999999991</v>
      </c>
      <c r="AM63">
        <f t="shared" si="8"/>
        <v>2.2448000000000001</v>
      </c>
      <c r="AN63" s="12">
        <v>0</v>
      </c>
      <c r="AO63" s="12">
        <v>1</v>
      </c>
      <c r="AP63">
        <f t="shared" si="9"/>
        <v>-5.6479999999999989E-2</v>
      </c>
      <c r="AQ63">
        <f t="shared" si="10"/>
        <v>0.57928000000000002</v>
      </c>
      <c r="AR63" s="12">
        <v>0</v>
      </c>
      <c r="AS63" s="12">
        <v>1</v>
      </c>
      <c r="AT63">
        <f t="shared" si="11"/>
        <v>-0.26548900000000003</v>
      </c>
      <c r="AU63">
        <f t="shared" si="12"/>
        <v>4.7140000000000004</v>
      </c>
      <c r="AV63" s="12">
        <v>0</v>
      </c>
      <c r="AW63" s="12">
        <v>1</v>
      </c>
      <c r="AX63">
        <f t="shared" si="13"/>
        <v>-3.7035999999999999E-2</v>
      </c>
      <c r="AY63">
        <f t="shared" si="14"/>
        <v>0.57821999999999996</v>
      </c>
      <c r="AZ63" s="12">
        <v>0</v>
      </c>
      <c r="BA63" s="12">
        <v>0</v>
      </c>
      <c r="BB63" s="12">
        <v>44.89</v>
      </c>
      <c r="BC63" s="12">
        <v>0</v>
      </c>
      <c r="BD63" s="12">
        <v>0</v>
      </c>
      <c r="BE63" s="12">
        <v>1</v>
      </c>
      <c r="BF63">
        <f t="shared" si="15"/>
        <v>-3.4266000000000005E-2</v>
      </c>
      <c r="BG63" s="12">
        <f t="shared" si="16"/>
        <v>0.32240999999999997</v>
      </c>
      <c r="BH63" s="12">
        <v>0</v>
      </c>
      <c r="BI63" s="12">
        <v>0</v>
      </c>
      <c r="BJ63" s="12">
        <v>0.35149999999999998</v>
      </c>
      <c r="BK63" s="12">
        <v>0</v>
      </c>
      <c r="BL63" s="12">
        <v>0</v>
      </c>
      <c r="BM63" s="12">
        <v>0</v>
      </c>
      <c r="BN63">
        <f t="shared" si="17"/>
        <v>0.59915999999999991</v>
      </c>
      <c r="BO63" s="12">
        <v>0</v>
      </c>
      <c r="BP63" s="17">
        <v>0</v>
      </c>
      <c r="BQ63">
        <f t="shared" si="18"/>
        <v>61</v>
      </c>
      <c r="BR63">
        <f t="shared" si="19"/>
        <v>0.61</v>
      </c>
      <c r="BS63">
        <f t="shared" si="20"/>
        <v>61</v>
      </c>
    </row>
    <row r="64" spans="1:71" x14ac:dyDescent="0.25">
      <c r="A64" t="str">
        <f t="shared" si="21"/>
        <v>EW_sand_Ruled_62</v>
      </c>
      <c r="B64" s="13" t="s">
        <v>141</v>
      </c>
      <c r="C64" s="12" t="s">
        <v>144</v>
      </c>
      <c r="D64" s="13" t="s">
        <v>145</v>
      </c>
      <c r="E64" s="12">
        <v>0</v>
      </c>
      <c r="F64">
        <f t="shared" si="0"/>
        <v>89.912899999999993</v>
      </c>
      <c r="G64" s="12">
        <v>0</v>
      </c>
      <c r="H64" s="12">
        <v>0</v>
      </c>
      <c r="I64" s="12">
        <v>1</v>
      </c>
      <c r="J64">
        <f t="shared" si="1"/>
        <v>-5.0914999999999999</v>
      </c>
      <c r="K64" s="12">
        <f t="shared" si="2"/>
        <v>16.159600000000001</v>
      </c>
      <c r="L64" s="12">
        <v>0</v>
      </c>
      <c r="M64" s="12">
        <v>1</v>
      </c>
      <c r="N64">
        <f t="shared" si="3"/>
        <v>-0.91779999999999995</v>
      </c>
      <c r="O64">
        <f t="shared" si="4"/>
        <v>8.3040979999999998</v>
      </c>
      <c r="P64" s="12">
        <v>0</v>
      </c>
      <c r="Q64" s="12">
        <v>0</v>
      </c>
      <c r="R64">
        <f t="shared" si="5"/>
        <v>0.95477730000000005</v>
      </c>
      <c r="S64" s="12">
        <v>0</v>
      </c>
      <c r="T64" s="12">
        <v>0</v>
      </c>
      <c r="U64" s="12">
        <v>0</v>
      </c>
      <c r="V64" s="12">
        <v>20</v>
      </c>
      <c r="W64" s="12">
        <v>0</v>
      </c>
      <c r="X64" s="12">
        <v>0</v>
      </c>
      <c r="Y64" s="12">
        <v>1</v>
      </c>
      <c r="Z64">
        <f t="shared" si="6"/>
        <v>-7.5741000000000003E-2</v>
      </c>
      <c r="AA64" s="12">
        <v>0.26050000000000001</v>
      </c>
      <c r="AB64" s="12">
        <v>0</v>
      </c>
      <c r="AC64" s="12">
        <v>0</v>
      </c>
      <c r="AD64" s="12">
        <v>17</v>
      </c>
      <c r="AE64" s="12">
        <v>0</v>
      </c>
      <c r="AF64" s="12">
        <v>0</v>
      </c>
      <c r="AG64" s="12">
        <v>0</v>
      </c>
      <c r="AH64" s="12">
        <v>1E-4</v>
      </c>
      <c r="AI64" s="12">
        <v>0</v>
      </c>
      <c r="AJ64" s="12">
        <v>0</v>
      </c>
      <c r="AK64" s="12">
        <v>1</v>
      </c>
      <c r="AL64">
        <f t="shared" si="7"/>
        <v>-0.25859799999999999</v>
      </c>
      <c r="AM64">
        <f t="shared" si="8"/>
        <v>2.2736299999999998</v>
      </c>
      <c r="AN64" s="12">
        <v>0</v>
      </c>
      <c r="AO64" s="12">
        <v>1</v>
      </c>
      <c r="AP64">
        <f t="shared" si="9"/>
        <v>-5.8085999999999999E-2</v>
      </c>
      <c r="AQ64">
        <f t="shared" si="10"/>
        <v>0.58727599999999991</v>
      </c>
      <c r="AR64" s="12">
        <v>0</v>
      </c>
      <c r="AS64" s="12">
        <v>1</v>
      </c>
      <c r="AT64">
        <f t="shared" si="11"/>
        <v>-0.26978099999999999</v>
      </c>
      <c r="AU64">
        <f t="shared" si="12"/>
        <v>4.6841499999999998</v>
      </c>
      <c r="AV64" s="12">
        <v>0</v>
      </c>
      <c r="AW64" s="12">
        <v>1</v>
      </c>
      <c r="AX64">
        <f t="shared" si="13"/>
        <v>-3.7736499999999999E-2</v>
      </c>
      <c r="AY64">
        <f t="shared" si="14"/>
        <v>0.58619399999999999</v>
      </c>
      <c r="AZ64" s="12">
        <v>0</v>
      </c>
      <c r="BA64" s="12">
        <v>0</v>
      </c>
      <c r="BB64" s="12">
        <v>44.89</v>
      </c>
      <c r="BC64" s="12">
        <v>0</v>
      </c>
      <c r="BD64" s="12">
        <v>0</v>
      </c>
      <c r="BE64" s="12">
        <v>1</v>
      </c>
      <c r="BF64">
        <f t="shared" si="15"/>
        <v>-3.5170099999999996E-2</v>
      </c>
      <c r="BG64" s="12">
        <f t="shared" si="16"/>
        <v>0.32611999999999997</v>
      </c>
      <c r="BH64" s="12">
        <v>0</v>
      </c>
      <c r="BI64" s="12">
        <v>0</v>
      </c>
      <c r="BJ64" s="12">
        <v>0.35149999999999998</v>
      </c>
      <c r="BK64" s="12">
        <v>0</v>
      </c>
      <c r="BL64" s="12">
        <v>0</v>
      </c>
      <c r="BM64" s="12">
        <v>0</v>
      </c>
      <c r="BN64">
        <f t="shared" si="17"/>
        <v>0.60414599999999996</v>
      </c>
      <c r="BO64" s="12">
        <v>0</v>
      </c>
      <c r="BP64" s="17">
        <v>0</v>
      </c>
      <c r="BQ64">
        <f t="shared" si="18"/>
        <v>62</v>
      </c>
      <c r="BR64">
        <f t="shared" si="19"/>
        <v>0.62</v>
      </c>
      <c r="BS64">
        <f t="shared" si="20"/>
        <v>62</v>
      </c>
    </row>
    <row r="65" spans="1:71" x14ac:dyDescent="0.25">
      <c r="A65" t="str">
        <f t="shared" si="21"/>
        <v>EW_sand_Ruled_63</v>
      </c>
      <c r="B65" s="13" t="s">
        <v>141</v>
      </c>
      <c r="C65" s="12" t="s">
        <v>144</v>
      </c>
      <c r="D65" s="13" t="s">
        <v>145</v>
      </c>
      <c r="E65" s="12">
        <v>0</v>
      </c>
      <c r="F65">
        <f t="shared" si="0"/>
        <v>88.991799999999998</v>
      </c>
      <c r="G65" s="12">
        <v>0</v>
      </c>
      <c r="H65" s="12">
        <v>0</v>
      </c>
      <c r="I65" s="12">
        <v>1</v>
      </c>
      <c r="J65">
        <f t="shared" si="1"/>
        <v>-5.1804999999999994</v>
      </c>
      <c r="K65" s="12">
        <f t="shared" si="2"/>
        <v>16.418500000000002</v>
      </c>
      <c r="L65" s="12">
        <v>0</v>
      </c>
      <c r="M65" s="12">
        <v>1</v>
      </c>
      <c r="N65">
        <f t="shared" si="3"/>
        <v>-0.91779999999999995</v>
      </c>
      <c r="O65">
        <f t="shared" si="4"/>
        <v>8.2971160000000008</v>
      </c>
      <c r="P65" s="12">
        <v>0</v>
      </c>
      <c r="Q65" s="12">
        <v>0</v>
      </c>
      <c r="R65">
        <f t="shared" si="5"/>
        <v>0.95539660000000004</v>
      </c>
      <c r="S65" s="12">
        <v>0</v>
      </c>
      <c r="T65" s="12">
        <v>0</v>
      </c>
      <c r="U65" s="12">
        <v>0</v>
      </c>
      <c r="V65" s="12">
        <v>20</v>
      </c>
      <c r="W65" s="12">
        <v>0</v>
      </c>
      <c r="X65" s="12">
        <v>0</v>
      </c>
      <c r="Y65" s="12">
        <v>1</v>
      </c>
      <c r="Z65">
        <f t="shared" si="6"/>
        <v>-7.372200000000001E-2</v>
      </c>
      <c r="AA65" s="12">
        <v>0.26050000000000001</v>
      </c>
      <c r="AB65" s="12">
        <v>0</v>
      </c>
      <c r="AC65" s="12">
        <v>0</v>
      </c>
      <c r="AD65" s="12">
        <v>17</v>
      </c>
      <c r="AE65" s="12">
        <v>0</v>
      </c>
      <c r="AF65" s="12">
        <v>0</v>
      </c>
      <c r="AG65" s="12">
        <v>0</v>
      </c>
      <c r="AH65" s="12">
        <v>1E-4</v>
      </c>
      <c r="AI65" s="12">
        <v>0</v>
      </c>
      <c r="AJ65" s="12">
        <v>0</v>
      </c>
      <c r="AK65" s="12">
        <v>1</v>
      </c>
      <c r="AL65">
        <f t="shared" si="7"/>
        <v>-0.26561599999999996</v>
      </c>
      <c r="AM65">
        <f t="shared" si="8"/>
        <v>2.30246</v>
      </c>
      <c r="AN65" s="12">
        <v>0</v>
      </c>
      <c r="AO65" s="12">
        <v>1</v>
      </c>
      <c r="AP65">
        <f t="shared" si="9"/>
        <v>-5.9691999999999995E-2</v>
      </c>
      <c r="AQ65">
        <f t="shared" si="10"/>
        <v>0.59527200000000002</v>
      </c>
      <c r="AR65" s="12">
        <v>0</v>
      </c>
      <c r="AS65" s="12">
        <v>1</v>
      </c>
      <c r="AT65">
        <f t="shared" si="11"/>
        <v>-0.27407300000000001</v>
      </c>
      <c r="AU65">
        <f t="shared" si="12"/>
        <v>4.6543000000000001</v>
      </c>
      <c r="AV65" s="12">
        <v>0</v>
      </c>
      <c r="AW65" s="12">
        <v>1</v>
      </c>
      <c r="AX65">
        <f t="shared" si="13"/>
        <v>-3.8436999999999999E-2</v>
      </c>
      <c r="AY65">
        <f t="shared" si="14"/>
        <v>0.59416800000000003</v>
      </c>
      <c r="AZ65" s="12">
        <v>0</v>
      </c>
      <c r="BA65" s="12">
        <v>0</v>
      </c>
      <c r="BB65" s="12">
        <v>44.89</v>
      </c>
      <c r="BC65" s="12">
        <v>0</v>
      </c>
      <c r="BD65" s="12">
        <v>0</v>
      </c>
      <c r="BE65" s="12">
        <v>1</v>
      </c>
      <c r="BF65">
        <f t="shared" si="15"/>
        <v>-3.6074200000000001E-2</v>
      </c>
      <c r="BG65" s="12">
        <f t="shared" si="16"/>
        <v>0.32983000000000001</v>
      </c>
      <c r="BH65" s="12">
        <v>0</v>
      </c>
      <c r="BI65" s="12">
        <v>0</v>
      </c>
      <c r="BJ65" s="12">
        <v>0.35149999999999998</v>
      </c>
      <c r="BK65" s="12">
        <v>0</v>
      </c>
      <c r="BL65" s="12">
        <v>0</v>
      </c>
      <c r="BM65" s="12">
        <v>0</v>
      </c>
      <c r="BN65">
        <f t="shared" si="17"/>
        <v>0.60913200000000001</v>
      </c>
      <c r="BO65" s="12">
        <v>0</v>
      </c>
      <c r="BP65" s="17">
        <v>0</v>
      </c>
      <c r="BQ65">
        <f t="shared" si="18"/>
        <v>63</v>
      </c>
      <c r="BR65">
        <f t="shared" si="19"/>
        <v>0.63</v>
      </c>
      <c r="BS65">
        <f t="shared" si="20"/>
        <v>63</v>
      </c>
    </row>
    <row r="66" spans="1:71" x14ac:dyDescent="0.25">
      <c r="A66" t="str">
        <f t="shared" si="21"/>
        <v>EW_sand_Ruled_64</v>
      </c>
      <c r="B66" s="13" t="s">
        <v>141</v>
      </c>
      <c r="C66" s="12" t="s">
        <v>144</v>
      </c>
      <c r="D66" s="13" t="s">
        <v>145</v>
      </c>
      <c r="E66" s="12">
        <v>0</v>
      </c>
      <c r="F66">
        <f t="shared" si="0"/>
        <v>88.070699999999988</v>
      </c>
      <c r="G66" s="12">
        <v>0</v>
      </c>
      <c r="H66" s="12">
        <v>0</v>
      </c>
      <c r="I66" s="12">
        <v>1</v>
      </c>
      <c r="J66">
        <f t="shared" si="1"/>
        <v>-5.2694999999999999</v>
      </c>
      <c r="K66" s="12">
        <f t="shared" si="2"/>
        <v>16.677400000000002</v>
      </c>
      <c r="L66" s="12">
        <v>0</v>
      </c>
      <c r="M66" s="12">
        <v>1</v>
      </c>
      <c r="N66">
        <f t="shared" si="3"/>
        <v>-0.91779999999999995</v>
      </c>
      <c r="O66">
        <f t="shared" si="4"/>
        <v>8.2901340000000001</v>
      </c>
      <c r="P66" s="12">
        <v>0</v>
      </c>
      <c r="Q66" s="12">
        <v>0</v>
      </c>
      <c r="R66">
        <f t="shared" si="5"/>
        <v>0.95601590000000003</v>
      </c>
      <c r="S66" s="12">
        <v>0</v>
      </c>
      <c r="T66" s="12">
        <v>0</v>
      </c>
      <c r="U66" s="12">
        <v>0</v>
      </c>
      <c r="V66" s="12">
        <v>20</v>
      </c>
      <c r="W66" s="12">
        <v>0</v>
      </c>
      <c r="X66" s="12">
        <v>0</v>
      </c>
      <c r="Y66" s="12">
        <v>1</v>
      </c>
      <c r="Z66">
        <f t="shared" si="6"/>
        <v>-7.1702999999999989E-2</v>
      </c>
      <c r="AA66" s="12">
        <v>0.26050000000000001</v>
      </c>
      <c r="AB66" s="12">
        <v>0</v>
      </c>
      <c r="AC66" s="12">
        <v>0</v>
      </c>
      <c r="AD66" s="12">
        <v>17</v>
      </c>
      <c r="AE66" s="12">
        <v>0</v>
      </c>
      <c r="AF66" s="12">
        <v>0</v>
      </c>
      <c r="AG66" s="12">
        <v>0</v>
      </c>
      <c r="AH66" s="12">
        <v>1E-4</v>
      </c>
      <c r="AI66" s="12">
        <v>0</v>
      </c>
      <c r="AJ66" s="12">
        <v>0</v>
      </c>
      <c r="AK66" s="12">
        <v>1</v>
      </c>
      <c r="AL66">
        <f t="shared" si="7"/>
        <v>-0.27263399999999993</v>
      </c>
      <c r="AM66">
        <f t="shared" si="8"/>
        <v>2.3312900000000001</v>
      </c>
      <c r="AN66" s="12">
        <v>0</v>
      </c>
      <c r="AO66" s="12">
        <v>1</v>
      </c>
      <c r="AP66">
        <f t="shared" si="9"/>
        <v>-6.1297999999999991E-2</v>
      </c>
      <c r="AQ66">
        <f t="shared" si="10"/>
        <v>0.60326799999999992</v>
      </c>
      <c r="AR66" s="12">
        <v>0</v>
      </c>
      <c r="AS66" s="12">
        <v>1</v>
      </c>
      <c r="AT66">
        <f t="shared" si="11"/>
        <v>-0.27836500000000003</v>
      </c>
      <c r="AU66">
        <f t="shared" si="12"/>
        <v>4.6244499999999995</v>
      </c>
      <c r="AV66" s="12">
        <v>0</v>
      </c>
      <c r="AW66" s="12">
        <v>1</v>
      </c>
      <c r="AX66">
        <f t="shared" si="13"/>
        <v>-3.9137500000000006E-2</v>
      </c>
      <c r="AY66">
        <f t="shared" si="14"/>
        <v>0.60214199999999996</v>
      </c>
      <c r="AZ66" s="12">
        <v>0</v>
      </c>
      <c r="BA66" s="12">
        <v>0</v>
      </c>
      <c r="BB66" s="12">
        <v>44.89</v>
      </c>
      <c r="BC66" s="12">
        <v>0</v>
      </c>
      <c r="BD66" s="12">
        <v>0</v>
      </c>
      <c r="BE66" s="12">
        <v>1</v>
      </c>
      <c r="BF66">
        <f t="shared" si="15"/>
        <v>-3.6978300000000006E-2</v>
      </c>
      <c r="BG66" s="12">
        <f t="shared" si="16"/>
        <v>0.33354</v>
      </c>
      <c r="BH66" s="12">
        <v>0</v>
      </c>
      <c r="BI66" s="12">
        <v>0</v>
      </c>
      <c r="BJ66" s="12">
        <v>0.35149999999999998</v>
      </c>
      <c r="BK66" s="12">
        <v>0</v>
      </c>
      <c r="BL66" s="12">
        <v>0</v>
      </c>
      <c r="BM66" s="12">
        <v>0</v>
      </c>
      <c r="BN66">
        <f t="shared" si="17"/>
        <v>0.61411799999999994</v>
      </c>
      <c r="BO66" s="12">
        <v>0</v>
      </c>
      <c r="BP66" s="17">
        <v>0</v>
      </c>
      <c r="BQ66">
        <f t="shared" ref="BQ66:BQ101" si="22">BS66</f>
        <v>64</v>
      </c>
      <c r="BR66">
        <f t="shared" ref="BR66:BR101" si="23">BQ66/100</f>
        <v>0.64</v>
      </c>
      <c r="BS66">
        <f t="shared" si="20"/>
        <v>64</v>
      </c>
    </row>
    <row r="67" spans="1:71" x14ac:dyDescent="0.25">
      <c r="A67" t="str">
        <f t="shared" si="21"/>
        <v>EW_sand_Ruled_65</v>
      </c>
      <c r="B67" s="13" t="s">
        <v>141</v>
      </c>
      <c r="C67" s="12" t="s">
        <v>144</v>
      </c>
      <c r="D67" s="13" t="s">
        <v>145</v>
      </c>
      <c r="E67" s="12">
        <v>0</v>
      </c>
      <c r="F67">
        <f t="shared" ref="F67:F102" si="24">146.1-92.11*BR66</f>
        <v>87.149599999999992</v>
      </c>
      <c r="G67" s="12">
        <v>0</v>
      </c>
      <c r="H67" s="12">
        <v>0</v>
      </c>
      <c r="I67" s="12">
        <v>1</v>
      </c>
      <c r="J67">
        <f t="shared" ref="J67:J102" si="25">0.3375-8.9*BR66</f>
        <v>-5.3585000000000003</v>
      </c>
      <c r="K67" s="12">
        <f t="shared" ref="K67:K102" si="26">0.3667+25.89*BR66</f>
        <v>16.936300000000003</v>
      </c>
      <c r="L67" s="12">
        <v>0</v>
      </c>
      <c r="M67" s="12">
        <v>1</v>
      </c>
      <c r="N67">
        <f t="shared" ref="N67:N102" si="27">-0.9178</f>
        <v>-0.91779999999999995</v>
      </c>
      <c r="O67">
        <f t="shared" ref="O67:O102" si="28">8.73-0.6982*BR66</f>
        <v>8.2831520000000012</v>
      </c>
      <c r="P67" s="12">
        <v>0</v>
      </c>
      <c r="Q67" s="12">
        <v>0</v>
      </c>
      <c r="R67">
        <f t="shared" ref="R67:R102" si="29">0.917+0.06193*BR66</f>
        <v>0.95663520000000002</v>
      </c>
      <c r="S67" s="12">
        <v>0</v>
      </c>
      <c r="T67" s="12">
        <v>0</v>
      </c>
      <c r="U67" s="12">
        <v>0</v>
      </c>
      <c r="V67" s="12">
        <v>20</v>
      </c>
      <c r="W67" s="12">
        <v>0</v>
      </c>
      <c r="X67" s="12">
        <v>0</v>
      </c>
      <c r="Y67" s="12">
        <v>1</v>
      </c>
      <c r="Z67">
        <f t="shared" ref="Z67:Z102" si="30">-0.1989+0.2019*BR66</f>
        <v>-6.9683999999999996E-2</v>
      </c>
      <c r="AA67" s="12">
        <v>0.26050000000000001</v>
      </c>
      <c r="AB67" s="12">
        <v>0</v>
      </c>
      <c r="AC67" s="12">
        <v>0</v>
      </c>
      <c r="AD67" s="12">
        <v>17</v>
      </c>
      <c r="AE67" s="12">
        <v>0</v>
      </c>
      <c r="AF67" s="12">
        <v>0</v>
      </c>
      <c r="AG67" s="12">
        <v>0</v>
      </c>
      <c r="AH67" s="12">
        <v>1E-4</v>
      </c>
      <c r="AI67" s="12">
        <v>0</v>
      </c>
      <c r="AJ67" s="12">
        <v>0</v>
      </c>
      <c r="AK67" s="12">
        <v>1</v>
      </c>
      <c r="AL67">
        <f t="shared" ref="AL67:AL102" si="31">0.1695-0.7018*BR66</f>
        <v>-0.27965200000000001</v>
      </c>
      <c r="AM67">
        <f t="shared" ref="AM67:AM102" si="32">0.515+2.883*BR66</f>
        <v>2.3601200000000002</v>
      </c>
      <c r="AN67" s="12">
        <v>0</v>
      </c>
      <c r="AO67" s="12">
        <v>1</v>
      </c>
      <c r="AP67">
        <f t="shared" ref="AP67:AP102" si="33">0.03988-0.1606*BR66</f>
        <v>-6.2904000000000002E-2</v>
      </c>
      <c r="AQ67">
        <f t="shared" ref="AQ67:AQ102" si="34">0.09952+0.7996*BR66</f>
        <v>0.61126400000000003</v>
      </c>
      <c r="AR67" s="12">
        <v>0</v>
      </c>
      <c r="AS67" s="12">
        <v>1</v>
      </c>
      <c r="AT67">
        <f t="shared" ref="AT67:AT102" si="35">-0.007969-0.4292*BR66</f>
        <v>-0.28265700000000005</v>
      </c>
      <c r="AU67">
        <f t="shared" ref="AU67:AU102" si="36">6.505-2.985*BR66</f>
        <v>4.5945999999999998</v>
      </c>
      <c r="AV67" s="12">
        <v>0</v>
      </c>
      <c r="AW67" s="12">
        <v>1</v>
      </c>
      <c r="AX67">
        <f t="shared" ref="AX67:AX102" si="37">0.004994-0.07005*BR66</f>
        <v>-3.9838000000000005E-2</v>
      </c>
      <c r="AY67">
        <f t="shared" ref="AY67:AY102" si="38">0.09978+0.7974*BR66</f>
        <v>0.61011599999999999</v>
      </c>
      <c r="AZ67" s="12">
        <v>0</v>
      </c>
      <c r="BA67" s="12">
        <v>0</v>
      </c>
      <c r="BB67" s="12">
        <v>44.89</v>
      </c>
      <c r="BC67" s="12">
        <v>0</v>
      </c>
      <c r="BD67" s="12">
        <v>0</v>
      </c>
      <c r="BE67" s="12">
        <v>1</v>
      </c>
      <c r="BF67">
        <f t="shared" ref="BF67:BF102" si="39">0.01998-0.09041*BR66</f>
        <v>-3.7882399999999997E-2</v>
      </c>
      <c r="BG67" s="12">
        <f t="shared" ref="BG67:BG102" si="40">0.09981+0.371*BR66</f>
        <v>0.33724999999999999</v>
      </c>
      <c r="BH67" s="12">
        <v>0</v>
      </c>
      <c r="BI67" s="12">
        <v>0</v>
      </c>
      <c r="BJ67" s="12">
        <v>0.35149999999999998</v>
      </c>
      <c r="BK67" s="12">
        <v>0</v>
      </c>
      <c r="BL67" s="12">
        <v>0</v>
      </c>
      <c r="BM67" s="12">
        <v>0</v>
      </c>
      <c r="BN67">
        <f t="shared" ref="BN67:BN102" si="41">0.3+0.4986*BR66</f>
        <v>0.61910399999999999</v>
      </c>
      <c r="BO67" s="12">
        <v>0</v>
      </c>
      <c r="BP67" s="17">
        <v>0</v>
      </c>
      <c r="BQ67">
        <f t="shared" si="22"/>
        <v>65</v>
      </c>
      <c r="BR67">
        <f t="shared" si="23"/>
        <v>0.65</v>
      </c>
      <c r="BS67">
        <f t="shared" ref="BS67:BS101" si="42">1+BS66</f>
        <v>65</v>
      </c>
    </row>
    <row r="68" spans="1:71" x14ac:dyDescent="0.25">
      <c r="A68" t="str">
        <f t="shared" ref="A68:A102" si="43">"EW_sand_Ruled"&amp;"_"&amp;BQ68</f>
        <v>EW_sand_Ruled_66</v>
      </c>
      <c r="B68" s="13" t="s">
        <v>141</v>
      </c>
      <c r="C68" s="12" t="s">
        <v>144</v>
      </c>
      <c r="D68" s="13" t="s">
        <v>145</v>
      </c>
      <c r="E68" s="12">
        <v>0</v>
      </c>
      <c r="F68">
        <f t="shared" si="24"/>
        <v>86.228499999999997</v>
      </c>
      <c r="G68" s="12">
        <v>0</v>
      </c>
      <c r="H68" s="12">
        <v>0</v>
      </c>
      <c r="I68" s="12">
        <v>1</v>
      </c>
      <c r="J68">
        <f t="shared" si="25"/>
        <v>-5.4474999999999998</v>
      </c>
      <c r="K68" s="12">
        <f t="shared" si="26"/>
        <v>17.195200000000003</v>
      </c>
      <c r="L68" s="12">
        <v>0</v>
      </c>
      <c r="M68" s="12">
        <v>1</v>
      </c>
      <c r="N68">
        <f t="shared" si="27"/>
        <v>-0.91779999999999995</v>
      </c>
      <c r="O68">
        <f t="shared" si="28"/>
        <v>8.2761700000000005</v>
      </c>
      <c r="P68" s="12">
        <v>0</v>
      </c>
      <c r="Q68" s="12">
        <v>0</v>
      </c>
      <c r="R68">
        <f t="shared" si="29"/>
        <v>0.95725450000000001</v>
      </c>
      <c r="S68" s="12">
        <v>0</v>
      </c>
      <c r="T68" s="12">
        <v>0</v>
      </c>
      <c r="U68" s="12">
        <v>0</v>
      </c>
      <c r="V68" s="12">
        <v>20</v>
      </c>
      <c r="W68" s="12">
        <v>0</v>
      </c>
      <c r="X68" s="12">
        <v>0</v>
      </c>
      <c r="Y68" s="12">
        <v>1</v>
      </c>
      <c r="Z68">
        <f t="shared" si="30"/>
        <v>-6.7665000000000003E-2</v>
      </c>
      <c r="AA68" s="12">
        <v>0.26050000000000001</v>
      </c>
      <c r="AB68" s="12">
        <v>0</v>
      </c>
      <c r="AC68" s="12">
        <v>0</v>
      </c>
      <c r="AD68" s="12">
        <v>17</v>
      </c>
      <c r="AE68" s="12">
        <v>0</v>
      </c>
      <c r="AF68" s="12">
        <v>0</v>
      </c>
      <c r="AG68" s="12">
        <v>0</v>
      </c>
      <c r="AH68" s="12">
        <v>1E-4</v>
      </c>
      <c r="AI68" s="12">
        <v>0</v>
      </c>
      <c r="AJ68" s="12">
        <v>0</v>
      </c>
      <c r="AK68" s="12">
        <v>1</v>
      </c>
      <c r="AL68">
        <f t="shared" si="31"/>
        <v>-0.28666999999999998</v>
      </c>
      <c r="AM68">
        <f t="shared" si="32"/>
        <v>2.3889499999999999</v>
      </c>
      <c r="AN68" s="12">
        <v>0</v>
      </c>
      <c r="AO68" s="12">
        <v>1</v>
      </c>
      <c r="AP68">
        <f t="shared" si="33"/>
        <v>-6.4509999999999998E-2</v>
      </c>
      <c r="AQ68">
        <f t="shared" si="34"/>
        <v>0.61925999999999992</v>
      </c>
      <c r="AR68" s="12">
        <v>0</v>
      </c>
      <c r="AS68" s="12">
        <v>1</v>
      </c>
      <c r="AT68">
        <f t="shared" si="35"/>
        <v>-0.28694900000000001</v>
      </c>
      <c r="AU68">
        <f t="shared" si="36"/>
        <v>4.5647500000000001</v>
      </c>
      <c r="AV68" s="12">
        <v>0</v>
      </c>
      <c r="AW68" s="12">
        <v>1</v>
      </c>
      <c r="AX68">
        <f t="shared" si="37"/>
        <v>-4.0538500000000005E-2</v>
      </c>
      <c r="AY68">
        <f t="shared" si="38"/>
        <v>0.61809000000000003</v>
      </c>
      <c r="AZ68" s="12">
        <v>0</v>
      </c>
      <c r="BA68" s="12">
        <v>0</v>
      </c>
      <c r="BB68" s="12">
        <v>44.89</v>
      </c>
      <c r="BC68" s="12">
        <v>0</v>
      </c>
      <c r="BD68" s="12">
        <v>0</v>
      </c>
      <c r="BE68" s="12">
        <v>1</v>
      </c>
      <c r="BF68">
        <f t="shared" si="39"/>
        <v>-3.8786500000000002E-2</v>
      </c>
      <c r="BG68" s="12">
        <f t="shared" si="40"/>
        <v>0.34095999999999999</v>
      </c>
      <c r="BH68" s="12">
        <v>0</v>
      </c>
      <c r="BI68" s="12">
        <v>0</v>
      </c>
      <c r="BJ68" s="12">
        <v>0.35149999999999998</v>
      </c>
      <c r="BK68" s="12">
        <v>0</v>
      </c>
      <c r="BL68" s="12">
        <v>0</v>
      </c>
      <c r="BM68" s="12">
        <v>0</v>
      </c>
      <c r="BN68">
        <f t="shared" si="41"/>
        <v>0.62409000000000003</v>
      </c>
      <c r="BO68" s="12">
        <v>0</v>
      </c>
      <c r="BP68" s="17">
        <v>0</v>
      </c>
      <c r="BQ68">
        <f t="shared" si="22"/>
        <v>66</v>
      </c>
      <c r="BR68">
        <f t="shared" si="23"/>
        <v>0.66</v>
      </c>
      <c r="BS68">
        <f t="shared" si="42"/>
        <v>66</v>
      </c>
    </row>
    <row r="69" spans="1:71" x14ac:dyDescent="0.25">
      <c r="A69" t="str">
        <f t="shared" si="43"/>
        <v>EW_sand_Ruled_67</v>
      </c>
      <c r="B69" s="13" t="s">
        <v>141</v>
      </c>
      <c r="C69" s="12" t="s">
        <v>144</v>
      </c>
      <c r="D69" s="13" t="s">
        <v>145</v>
      </c>
      <c r="E69" s="12">
        <v>0</v>
      </c>
      <c r="F69">
        <f t="shared" si="24"/>
        <v>85.307400000000001</v>
      </c>
      <c r="G69" s="12">
        <v>0</v>
      </c>
      <c r="H69" s="12">
        <v>0</v>
      </c>
      <c r="I69" s="12">
        <v>1</v>
      </c>
      <c r="J69">
        <f t="shared" si="25"/>
        <v>-5.5365000000000002</v>
      </c>
      <c r="K69" s="12">
        <f t="shared" si="26"/>
        <v>17.454100000000004</v>
      </c>
      <c r="L69" s="12">
        <v>0</v>
      </c>
      <c r="M69" s="12">
        <v>1</v>
      </c>
      <c r="N69">
        <f t="shared" si="27"/>
        <v>-0.91779999999999995</v>
      </c>
      <c r="O69">
        <f t="shared" si="28"/>
        <v>8.2691879999999998</v>
      </c>
      <c r="P69" s="12">
        <v>0</v>
      </c>
      <c r="Q69" s="12">
        <v>0</v>
      </c>
      <c r="R69">
        <f t="shared" si="29"/>
        <v>0.9578738</v>
      </c>
      <c r="S69" s="12">
        <v>0</v>
      </c>
      <c r="T69" s="12">
        <v>0</v>
      </c>
      <c r="U69" s="12">
        <v>0</v>
      </c>
      <c r="V69" s="12">
        <v>20</v>
      </c>
      <c r="W69" s="12">
        <v>0</v>
      </c>
      <c r="X69" s="12">
        <v>0</v>
      </c>
      <c r="Y69" s="12">
        <v>1</v>
      </c>
      <c r="Z69">
        <f t="shared" si="30"/>
        <v>-6.5645999999999982E-2</v>
      </c>
      <c r="AA69" s="12">
        <v>0.26050000000000001</v>
      </c>
      <c r="AB69" s="12">
        <v>0</v>
      </c>
      <c r="AC69" s="12">
        <v>0</v>
      </c>
      <c r="AD69" s="12">
        <v>17</v>
      </c>
      <c r="AE69" s="12">
        <v>0</v>
      </c>
      <c r="AF69" s="12">
        <v>0</v>
      </c>
      <c r="AG69" s="12">
        <v>0</v>
      </c>
      <c r="AH69" s="12">
        <v>1E-4</v>
      </c>
      <c r="AI69" s="12">
        <v>0</v>
      </c>
      <c r="AJ69" s="12">
        <v>0</v>
      </c>
      <c r="AK69" s="12">
        <v>1</v>
      </c>
      <c r="AL69">
        <f t="shared" si="31"/>
        <v>-0.29368799999999995</v>
      </c>
      <c r="AM69">
        <f t="shared" si="32"/>
        <v>2.41778</v>
      </c>
      <c r="AN69" s="12">
        <v>0</v>
      </c>
      <c r="AO69" s="12">
        <v>1</v>
      </c>
      <c r="AP69">
        <f t="shared" si="33"/>
        <v>-6.6116000000000008E-2</v>
      </c>
      <c r="AQ69">
        <f t="shared" si="34"/>
        <v>0.62725600000000004</v>
      </c>
      <c r="AR69" s="12">
        <v>0</v>
      </c>
      <c r="AS69" s="12">
        <v>1</v>
      </c>
      <c r="AT69">
        <f t="shared" si="35"/>
        <v>-0.29124100000000003</v>
      </c>
      <c r="AU69">
        <f t="shared" si="36"/>
        <v>4.5349000000000004</v>
      </c>
      <c r="AV69" s="12">
        <v>0</v>
      </c>
      <c r="AW69" s="12">
        <v>1</v>
      </c>
      <c r="AX69">
        <f t="shared" si="37"/>
        <v>-4.1239000000000005E-2</v>
      </c>
      <c r="AY69">
        <f t="shared" si="38"/>
        <v>0.62606399999999995</v>
      </c>
      <c r="AZ69" s="12">
        <v>0</v>
      </c>
      <c r="BA69" s="12">
        <v>0</v>
      </c>
      <c r="BB69" s="12">
        <v>44.89</v>
      </c>
      <c r="BC69" s="12">
        <v>0</v>
      </c>
      <c r="BD69" s="12">
        <v>0</v>
      </c>
      <c r="BE69" s="12">
        <v>1</v>
      </c>
      <c r="BF69">
        <f t="shared" si="39"/>
        <v>-3.9690600000000006E-2</v>
      </c>
      <c r="BG69" s="12">
        <f t="shared" si="40"/>
        <v>0.34467000000000003</v>
      </c>
      <c r="BH69" s="12">
        <v>0</v>
      </c>
      <c r="BI69" s="12">
        <v>0</v>
      </c>
      <c r="BJ69" s="12">
        <v>0.35149999999999998</v>
      </c>
      <c r="BK69" s="12">
        <v>0</v>
      </c>
      <c r="BL69" s="12">
        <v>0</v>
      </c>
      <c r="BM69" s="12">
        <v>0</v>
      </c>
      <c r="BN69">
        <f t="shared" si="41"/>
        <v>0.62907599999999997</v>
      </c>
      <c r="BO69" s="12">
        <v>0</v>
      </c>
      <c r="BP69" s="17">
        <v>0</v>
      </c>
      <c r="BQ69">
        <f t="shared" si="22"/>
        <v>67</v>
      </c>
      <c r="BR69">
        <f t="shared" si="23"/>
        <v>0.67</v>
      </c>
      <c r="BS69">
        <f t="shared" si="42"/>
        <v>67</v>
      </c>
    </row>
    <row r="70" spans="1:71" x14ac:dyDescent="0.25">
      <c r="A70" t="str">
        <f t="shared" si="43"/>
        <v>EW_sand_Ruled_68</v>
      </c>
      <c r="B70" s="13" t="s">
        <v>141</v>
      </c>
      <c r="C70" s="12" t="s">
        <v>144</v>
      </c>
      <c r="D70" s="13" t="s">
        <v>145</v>
      </c>
      <c r="E70" s="12">
        <v>0</v>
      </c>
      <c r="F70">
        <f t="shared" si="24"/>
        <v>84.386299999999991</v>
      </c>
      <c r="G70" s="12">
        <v>0</v>
      </c>
      <c r="H70" s="12">
        <v>0</v>
      </c>
      <c r="I70" s="12">
        <v>1</v>
      </c>
      <c r="J70">
        <f t="shared" si="25"/>
        <v>-5.6255000000000006</v>
      </c>
      <c r="K70" s="12">
        <f t="shared" si="26"/>
        <v>17.713000000000005</v>
      </c>
      <c r="L70" s="12">
        <v>0</v>
      </c>
      <c r="M70" s="12">
        <v>1</v>
      </c>
      <c r="N70">
        <f t="shared" si="27"/>
        <v>-0.91779999999999995</v>
      </c>
      <c r="O70">
        <f t="shared" si="28"/>
        <v>8.2622060000000008</v>
      </c>
      <c r="P70" s="12">
        <v>0</v>
      </c>
      <c r="Q70" s="12">
        <v>0</v>
      </c>
      <c r="R70">
        <f t="shared" si="29"/>
        <v>0.9584931000000001</v>
      </c>
      <c r="S70" s="12">
        <v>0</v>
      </c>
      <c r="T70" s="12">
        <v>0</v>
      </c>
      <c r="U70" s="12">
        <v>0</v>
      </c>
      <c r="V70" s="12">
        <v>20</v>
      </c>
      <c r="W70" s="12">
        <v>0</v>
      </c>
      <c r="X70" s="12">
        <v>0</v>
      </c>
      <c r="Y70" s="12">
        <v>1</v>
      </c>
      <c r="Z70">
        <f t="shared" si="30"/>
        <v>-6.3626999999999989E-2</v>
      </c>
      <c r="AA70" s="12">
        <v>0.26050000000000001</v>
      </c>
      <c r="AB70" s="12">
        <v>0</v>
      </c>
      <c r="AC70" s="12">
        <v>0</v>
      </c>
      <c r="AD70" s="12">
        <v>17</v>
      </c>
      <c r="AE70" s="12">
        <v>0</v>
      </c>
      <c r="AF70" s="12">
        <v>0</v>
      </c>
      <c r="AG70" s="12">
        <v>0</v>
      </c>
      <c r="AH70" s="12">
        <v>1E-4</v>
      </c>
      <c r="AI70" s="12">
        <v>0</v>
      </c>
      <c r="AJ70" s="12">
        <v>0</v>
      </c>
      <c r="AK70" s="12">
        <v>1</v>
      </c>
      <c r="AL70">
        <f t="shared" si="31"/>
        <v>-0.30070600000000003</v>
      </c>
      <c r="AM70">
        <f t="shared" si="32"/>
        <v>2.4466100000000002</v>
      </c>
      <c r="AN70" s="12">
        <v>0</v>
      </c>
      <c r="AO70" s="12">
        <v>1</v>
      </c>
      <c r="AP70">
        <f t="shared" si="33"/>
        <v>-6.7722000000000004E-2</v>
      </c>
      <c r="AQ70">
        <f t="shared" si="34"/>
        <v>0.63525199999999993</v>
      </c>
      <c r="AR70" s="12">
        <v>0</v>
      </c>
      <c r="AS70" s="12">
        <v>1</v>
      </c>
      <c r="AT70">
        <f t="shared" si="35"/>
        <v>-0.29553300000000005</v>
      </c>
      <c r="AU70">
        <f t="shared" si="36"/>
        <v>4.5050499999999998</v>
      </c>
      <c r="AV70" s="12">
        <v>0</v>
      </c>
      <c r="AW70" s="12">
        <v>1</v>
      </c>
      <c r="AX70">
        <f t="shared" si="37"/>
        <v>-4.1939500000000005E-2</v>
      </c>
      <c r="AY70">
        <f t="shared" si="38"/>
        <v>0.63403799999999999</v>
      </c>
      <c r="AZ70" s="12">
        <v>0</v>
      </c>
      <c r="BA70" s="12">
        <v>0</v>
      </c>
      <c r="BB70" s="12">
        <v>44.89</v>
      </c>
      <c r="BC70" s="12">
        <v>0</v>
      </c>
      <c r="BD70" s="12">
        <v>0</v>
      </c>
      <c r="BE70" s="12">
        <v>1</v>
      </c>
      <c r="BF70">
        <f t="shared" si="39"/>
        <v>-4.0594700000000011E-2</v>
      </c>
      <c r="BG70" s="12">
        <f t="shared" si="40"/>
        <v>0.34838000000000002</v>
      </c>
      <c r="BH70" s="12">
        <v>0</v>
      </c>
      <c r="BI70" s="12">
        <v>0</v>
      </c>
      <c r="BJ70" s="12">
        <v>0.35149999999999998</v>
      </c>
      <c r="BK70" s="12">
        <v>0</v>
      </c>
      <c r="BL70" s="12">
        <v>0</v>
      </c>
      <c r="BM70" s="12">
        <v>0</v>
      </c>
      <c r="BN70">
        <f t="shared" si="41"/>
        <v>0.63406200000000001</v>
      </c>
      <c r="BO70" s="12">
        <v>0</v>
      </c>
      <c r="BP70" s="17">
        <v>0</v>
      </c>
      <c r="BQ70">
        <f t="shared" si="22"/>
        <v>68</v>
      </c>
      <c r="BR70">
        <f t="shared" si="23"/>
        <v>0.68</v>
      </c>
      <c r="BS70">
        <f t="shared" si="42"/>
        <v>68</v>
      </c>
    </row>
    <row r="71" spans="1:71" x14ac:dyDescent="0.25">
      <c r="A71" t="str">
        <f t="shared" si="43"/>
        <v>EW_sand_Ruled_69</v>
      </c>
      <c r="B71" s="13" t="s">
        <v>141</v>
      </c>
      <c r="C71" s="12" t="s">
        <v>144</v>
      </c>
      <c r="D71" s="13" t="s">
        <v>145</v>
      </c>
      <c r="E71" s="12">
        <v>0</v>
      </c>
      <c r="F71">
        <f t="shared" si="24"/>
        <v>83.465199999999982</v>
      </c>
      <c r="G71" s="12">
        <v>0</v>
      </c>
      <c r="H71" s="12">
        <v>0</v>
      </c>
      <c r="I71" s="12">
        <v>1</v>
      </c>
      <c r="J71">
        <f t="shared" si="25"/>
        <v>-5.7145000000000001</v>
      </c>
      <c r="K71" s="12">
        <f t="shared" si="26"/>
        <v>17.971900000000002</v>
      </c>
      <c r="L71" s="12">
        <v>0</v>
      </c>
      <c r="M71" s="12">
        <v>1</v>
      </c>
      <c r="N71">
        <f t="shared" si="27"/>
        <v>-0.91779999999999995</v>
      </c>
      <c r="O71">
        <f t="shared" si="28"/>
        <v>8.2552240000000001</v>
      </c>
      <c r="P71" s="12">
        <v>0</v>
      </c>
      <c r="Q71" s="12">
        <v>0</v>
      </c>
      <c r="R71">
        <f t="shared" si="29"/>
        <v>0.95911240000000009</v>
      </c>
      <c r="S71" s="12">
        <v>0</v>
      </c>
      <c r="T71" s="12">
        <v>0</v>
      </c>
      <c r="U71" s="12">
        <v>0</v>
      </c>
      <c r="V71" s="12">
        <v>20</v>
      </c>
      <c r="W71" s="12">
        <v>0</v>
      </c>
      <c r="X71" s="12">
        <v>0</v>
      </c>
      <c r="Y71" s="12">
        <v>1</v>
      </c>
      <c r="Z71">
        <f t="shared" si="30"/>
        <v>-6.1607999999999996E-2</v>
      </c>
      <c r="AA71" s="12">
        <v>0.26050000000000001</v>
      </c>
      <c r="AB71" s="12">
        <v>0</v>
      </c>
      <c r="AC71" s="12">
        <v>0</v>
      </c>
      <c r="AD71" s="12">
        <v>17</v>
      </c>
      <c r="AE71" s="12">
        <v>0</v>
      </c>
      <c r="AF71" s="12">
        <v>0</v>
      </c>
      <c r="AG71" s="12">
        <v>0</v>
      </c>
      <c r="AH71" s="12">
        <v>1E-4</v>
      </c>
      <c r="AI71" s="12">
        <v>0</v>
      </c>
      <c r="AJ71" s="12">
        <v>0</v>
      </c>
      <c r="AK71" s="12">
        <v>1</v>
      </c>
      <c r="AL71">
        <f t="shared" si="31"/>
        <v>-0.307724</v>
      </c>
      <c r="AM71">
        <f t="shared" si="32"/>
        <v>2.4754400000000003</v>
      </c>
      <c r="AN71" s="12">
        <v>0</v>
      </c>
      <c r="AO71" s="12">
        <v>1</v>
      </c>
      <c r="AP71">
        <f t="shared" si="33"/>
        <v>-6.9328000000000001E-2</v>
      </c>
      <c r="AQ71">
        <f t="shared" si="34"/>
        <v>0.64324800000000004</v>
      </c>
      <c r="AR71" s="12">
        <v>0</v>
      </c>
      <c r="AS71" s="12">
        <v>1</v>
      </c>
      <c r="AT71">
        <f t="shared" si="35"/>
        <v>-0.29982500000000006</v>
      </c>
      <c r="AU71">
        <f t="shared" si="36"/>
        <v>4.4751999999999992</v>
      </c>
      <c r="AV71" s="12">
        <v>0</v>
      </c>
      <c r="AW71" s="12">
        <v>1</v>
      </c>
      <c r="AX71">
        <f t="shared" si="37"/>
        <v>-4.2640000000000004E-2</v>
      </c>
      <c r="AY71">
        <f t="shared" si="38"/>
        <v>0.64201200000000003</v>
      </c>
      <c r="AZ71" s="12">
        <v>0</v>
      </c>
      <c r="BA71" s="12">
        <v>0</v>
      </c>
      <c r="BB71" s="12">
        <v>44.89</v>
      </c>
      <c r="BC71" s="12">
        <v>0</v>
      </c>
      <c r="BD71" s="12">
        <v>0</v>
      </c>
      <c r="BE71" s="12">
        <v>1</v>
      </c>
      <c r="BF71">
        <f t="shared" si="39"/>
        <v>-4.1498800000000002E-2</v>
      </c>
      <c r="BG71" s="12">
        <f t="shared" si="40"/>
        <v>0.35209000000000001</v>
      </c>
      <c r="BH71" s="12">
        <v>0</v>
      </c>
      <c r="BI71" s="12">
        <v>0</v>
      </c>
      <c r="BJ71" s="12">
        <v>0.35149999999999998</v>
      </c>
      <c r="BK71" s="12">
        <v>0</v>
      </c>
      <c r="BL71" s="12">
        <v>0</v>
      </c>
      <c r="BM71" s="12">
        <v>0</v>
      </c>
      <c r="BN71">
        <f t="shared" si="41"/>
        <v>0.63904800000000006</v>
      </c>
      <c r="BO71" s="12">
        <v>0</v>
      </c>
      <c r="BP71" s="17">
        <v>0</v>
      </c>
      <c r="BQ71">
        <f t="shared" si="22"/>
        <v>69</v>
      </c>
      <c r="BR71">
        <f t="shared" si="23"/>
        <v>0.69</v>
      </c>
      <c r="BS71">
        <f t="shared" si="42"/>
        <v>69</v>
      </c>
    </row>
    <row r="72" spans="1:71" x14ac:dyDescent="0.25">
      <c r="A72" t="str">
        <f t="shared" si="43"/>
        <v>EW_sand_Ruled_70</v>
      </c>
      <c r="B72" s="13" t="s">
        <v>141</v>
      </c>
      <c r="C72" s="12" t="s">
        <v>144</v>
      </c>
      <c r="D72" s="13" t="s">
        <v>145</v>
      </c>
      <c r="E72" s="12">
        <v>0</v>
      </c>
      <c r="F72">
        <f t="shared" si="24"/>
        <v>82.5441</v>
      </c>
      <c r="G72" s="12">
        <v>0</v>
      </c>
      <c r="H72" s="12">
        <v>0</v>
      </c>
      <c r="I72" s="12">
        <v>1</v>
      </c>
      <c r="J72">
        <f t="shared" si="25"/>
        <v>-5.8034999999999997</v>
      </c>
      <c r="K72" s="12">
        <f t="shared" si="26"/>
        <v>18.230800000000002</v>
      </c>
      <c r="L72" s="12">
        <v>0</v>
      </c>
      <c r="M72" s="12">
        <v>1</v>
      </c>
      <c r="N72">
        <f t="shared" si="27"/>
        <v>-0.91779999999999995</v>
      </c>
      <c r="O72">
        <f t="shared" si="28"/>
        <v>8.2482420000000012</v>
      </c>
      <c r="P72" s="12">
        <v>0</v>
      </c>
      <c r="Q72" s="12">
        <v>0</v>
      </c>
      <c r="R72">
        <f t="shared" si="29"/>
        <v>0.95973170000000008</v>
      </c>
      <c r="S72" s="12">
        <v>0</v>
      </c>
      <c r="T72" s="12">
        <v>0</v>
      </c>
      <c r="U72" s="12">
        <v>0</v>
      </c>
      <c r="V72" s="12">
        <v>20</v>
      </c>
      <c r="W72" s="12">
        <v>0</v>
      </c>
      <c r="X72" s="12">
        <v>0</v>
      </c>
      <c r="Y72" s="12">
        <v>1</v>
      </c>
      <c r="Z72">
        <f t="shared" si="30"/>
        <v>-5.9589000000000003E-2</v>
      </c>
      <c r="AA72" s="12">
        <v>0.26050000000000001</v>
      </c>
      <c r="AB72" s="12">
        <v>0</v>
      </c>
      <c r="AC72" s="12">
        <v>0</v>
      </c>
      <c r="AD72" s="12">
        <v>17</v>
      </c>
      <c r="AE72" s="12">
        <v>0</v>
      </c>
      <c r="AF72" s="12">
        <v>0</v>
      </c>
      <c r="AG72" s="12">
        <v>0</v>
      </c>
      <c r="AH72" s="12">
        <v>1E-4</v>
      </c>
      <c r="AI72" s="12">
        <v>0</v>
      </c>
      <c r="AJ72" s="12">
        <v>0</v>
      </c>
      <c r="AK72" s="12">
        <v>1</v>
      </c>
      <c r="AL72">
        <f t="shared" si="31"/>
        <v>-0.31474199999999997</v>
      </c>
      <c r="AM72">
        <f t="shared" si="32"/>
        <v>2.50427</v>
      </c>
      <c r="AN72" s="12">
        <v>0</v>
      </c>
      <c r="AO72" s="12">
        <v>1</v>
      </c>
      <c r="AP72">
        <f t="shared" si="33"/>
        <v>-7.0933999999999983E-2</v>
      </c>
      <c r="AQ72">
        <f t="shared" si="34"/>
        <v>0.65124399999999993</v>
      </c>
      <c r="AR72" s="12">
        <v>0</v>
      </c>
      <c r="AS72" s="12">
        <v>1</v>
      </c>
      <c r="AT72">
        <f t="shared" si="35"/>
        <v>-0.30411700000000003</v>
      </c>
      <c r="AU72">
        <f t="shared" si="36"/>
        <v>4.4453500000000004</v>
      </c>
      <c r="AV72" s="12">
        <v>0</v>
      </c>
      <c r="AW72" s="12">
        <v>1</v>
      </c>
      <c r="AX72">
        <f t="shared" si="37"/>
        <v>-4.3340499999999997E-2</v>
      </c>
      <c r="AY72">
        <f t="shared" si="38"/>
        <v>0.64998599999999995</v>
      </c>
      <c r="AZ72" s="12">
        <v>0</v>
      </c>
      <c r="BA72" s="12">
        <v>0</v>
      </c>
      <c r="BB72" s="12">
        <v>44.89</v>
      </c>
      <c r="BC72" s="12">
        <v>0</v>
      </c>
      <c r="BD72" s="12">
        <v>0</v>
      </c>
      <c r="BE72" s="12">
        <v>1</v>
      </c>
      <c r="BF72">
        <f t="shared" si="39"/>
        <v>-4.2402899999999993E-2</v>
      </c>
      <c r="BG72" s="12">
        <f t="shared" si="40"/>
        <v>0.35580000000000001</v>
      </c>
      <c r="BH72" s="12">
        <v>0</v>
      </c>
      <c r="BI72" s="12">
        <v>0</v>
      </c>
      <c r="BJ72" s="12">
        <v>0.35149999999999998</v>
      </c>
      <c r="BK72" s="12">
        <v>0</v>
      </c>
      <c r="BL72" s="12">
        <v>0</v>
      </c>
      <c r="BM72" s="12">
        <v>0</v>
      </c>
      <c r="BN72">
        <f t="shared" si="41"/>
        <v>0.644034</v>
      </c>
      <c r="BO72" s="12">
        <v>0</v>
      </c>
      <c r="BP72" s="17">
        <v>0</v>
      </c>
      <c r="BQ72">
        <f t="shared" si="22"/>
        <v>70</v>
      </c>
      <c r="BR72">
        <f t="shared" si="23"/>
        <v>0.7</v>
      </c>
      <c r="BS72">
        <f t="shared" si="42"/>
        <v>70</v>
      </c>
    </row>
    <row r="73" spans="1:71" x14ac:dyDescent="0.25">
      <c r="A73" t="str">
        <f t="shared" si="43"/>
        <v>EW_sand_Ruled_71</v>
      </c>
      <c r="B73" s="13" t="s">
        <v>141</v>
      </c>
      <c r="C73" s="12" t="s">
        <v>144</v>
      </c>
      <c r="D73" s="13" t="s">
        <v>145</v>
      </c>
      <c r="E73" s="12">
        <v>0</v>
      </c>
      <c r="F73">
        <f t="shared" si="24"/>
        <v>81.623000000000005</v>
      </c>
      <c r="G73" s="12">
        <v>0</v>
      </c>
      <c r="H73" s="12">
        <v>0</v>
      </c>
      <c r="I73" s="12">
        <v>1</v>
      </c>
      <c r="J73">
        <f t="shared" si="25"/>
        <v>-5.8924999999999992</v>
      </c>
      <c r="K73" s="12">
        <f t="shared" si="26"/>
        <v>18.489699999999999</v>
      </c>
      <c r="L73" s="12">
        <v>0</v>
      </c>
      <c r="M73" s="12">
        <v>1</v>
      </c>
      <c r="N73">
        <f t="shared" si="27"/>
        <v>-0.91779999999999995</v>
      </c>
      <c r="O73">
        <f t="shared" si="28"/>
        <v>8.2412600000000005</v>
      </c>
      <c r="P73" s="12">
        <v>0</v>
      </c>
      <c r="Q73" s="12">
        <v>0</v>
      </c>
      <c r="R73">
        <f t="shared" si="29"/>
        <v>0.96035100000000007</v>
      </c>
      <c r="S73" s="12">
        <v>0</v>
      </c>
      <c r="T73" s="12">
        <v>0</v>
      </c>
      <c r="U73" s="12">
        <v>0</v>
      </c>
      <c r="V73" s="12">
        <v>20</v>
      </c>
      <c r="W73" s="12">
        <v>0</v>
      </c>
      <c r="X73" s="12">
        <v>0</v>
      </c>
      <c r="Y73" s="12">
        <v>1</v>
      </c>
      <c r="Z73">
        <f t="shared" si="30"/>
        <v>-5.757000000000001E-2</v>
      </c>
      <c r="AA73" s="12">
        <v>0.26050000000000001</v>
      </c>
      <c r="AB73" s="12">
        <v>0</v>
      </c>
      <c r="AC73" s="12">
        <v>0</v>
      </c>
      <c r="AD73" s="12">
        <v>17</v>
      </c>
      <c r="AE73" s="12">
        <v>0</v>
      </c>
      <c r="AF73" s="12">
        <v>0</v>
      </c>
      <c r="AG73" s="12">
        <v>0</v>
      </c>
      <c r="AH73" s="12">
        <v>1E-4</v>
      </c>
      <c r="AI73" s="12">
        <v>0</v>
      </c>
      <c r="AJ73" s="12">
        <v>0</v>
      </c>
      <c r="AK73" s="12">
        <v>1</v>
      </c>
      <c r="AL73">
        <f t="shared" si="31"/>
        <v>-0.32175999999999993</v>
      </c>
      <c r="AM73">
        <f t="shared" si="32"/>
        <v>2.5331000000000001</v>
      </c>
      <c r="AN73" s="12">
        <v>0</v>
      </c>
      <c r="AO73" s="12">
        <v>1</v>
      </c>
      <c r="AP73">
        <f t="shared" si="33"/>
        <v>-7.2539999999999993E-2</v>
      </c>
      <c r="AQ73">
        <f t="shared" si="34"/>
        <v>0.65924000000000005</v>
      </c>
      <c r="AR73" s="12">
        <v>0</v>
      </c>
      <c r="AS73" s="12">
        <v>1</v>
      </c>
      <c r="AT73">
        <f t="shared" si="35"/>
        <v>-0.30840899999999999</v>
      </c>
      <c r="AU73">
        <f t="shared" si="36"/>
        <v>4.4154999999999998</v>
      </c>
      <c r="AV73" s="12">
        <v>0</v>
      </c>
      <c r="AW73" s="12">
        <v>1</v>
      </c>
      <c r="AX73">
        <f t="shared" si="37"/>
        <v>-4.4040999999999997E-2</v>
      </c>
      <c r="AY73">
        <f t="shared" si="38"/>
        <v>0.65795999999999999</v>
      </c>
      <c r="AZ73" s="12">
        <v>0</v>
      </c>
      <c r="BA73" s="12">
        <v>0</v>
      </c>
      <c r="BB73" s="12">
        <v>44.89</v>
      </c>
      <c r="BC73" s="12">
        <v>0</v>
      </c>
      <c r="BD73" s="12">
        <v>0</v>
      </c>
      <c r="BE73" s="12">
        <v>1</v>
      </c>
      <c r="BF73">
        <f t="shared" si="39"/>
        <v>-4.3306999999999998E-2</v>
      </c>
      <c r="BG73" s="12">
        <f t="shared" si="40"/>
        <v>0.35951</v>
      </c>
      <c r="BH73" s="12">
        <v>0</v>
      </c>
      <c r="BI73" s="12">
        <v>0</v>
      </c>
      <c r="BJ73" s="12">
        <v>0.35149999999999998</v>
      </c>
      <c r="BK73" s="12">
        <v>0</v>
      </c>
      <c r="BL73" s="12">
        <v>0</v>
      </c>
      <c r="BM73" s="12">
        <v>0</v>
      </c>
      <c r="BN73">
        <f t="shared" si="41"/>
        <v>0.64901999999999993</v>
      </c>
      <c r="BO73" s="12">
        <v>0</v>
      </c>
      <c r="BP73" s="17">
        <v>0</v>
      </c>
      <c r="BQ73">
        <f t="shared" si="22"/>
        <v>71</v>
      </c>
      <c r="BR73">
        <f t="shared" si="23"/>
        <v>0.71</v>
      </c>
      <c r="BS73">
        <f t="shared" si="42"/>
        <v>71</v>
      </c>
    </row>
    <row r="74" spans="1:71" x14ac:dyDescent="0.25">
      <c r="A74" t="str">
        <f t="shared" si="43"/>
        <v>EW_sand_Ruled_72</v>
      </c>
      <c r="B74" s="13" t="s">
        <v>141</v>
      </c>
      <c r="C74" s="12" t="s">
        <v>144</v>
      </c>
      <c r="D74" s="13" t="s">
        <v>145</v>
      </c>
      <c r="E74" s="12">
        <v>0</v>
      </c>
      <c r="F74">
        <f t="shared" si="24"/>
        <v>80.701899999999995</v>
      </c>
      <c r="G74" s="12">
        <v>0</v>
      </c>
      <c r="H74" s="12">
        <v>0</v>
      </c>
      <c r="I74" s="12">
        <v>1</v>
      </c>
      <c r="J74">
        <f t="shared" si="25"/>
        <v>-5.9814999999999996</v>
      </c>
      <c r="K74" s="12">
        <f t="shared" si="26"/>
        <v>18.7486</v>
      </c>
      <c r="L74" s="12">
        <v>0</v>
      </c>
      <c r="M74" s="12">
        <v>1</v>
      </c>
      <c r="N74">
        <f t="shared" si="27"/>
        <v>-0.91779999999999995</v>
      </c>
      <c r="O74">
        <f t="shared" si="28"/>
        <v>8.2342779999999998</v>
      </c>
      <c r="P74" s="12">
        <v>0</v>
      </c>
      <c r="Q74" s="12">
        <v>0</v>
      </c>
      <c r="R74">
        <f t="shared" si="29"/>
        <v>0.96097030000000006</v>
      </c>
      <c r="S74" s="12">
        <v>0</v>
      </c>
      <c r="T74" s="12">
        <v>0</v>
      </c>
      <c r="U74" s="12">
        <v>0</v>
      </c>
      <c r="V74" s="12">
        <v>20</v>
      </c>
      <c r="W74" s="12">
        <v>0</v>
      </c>
      <c r="X74" s="12">
        <v>0</v>
      </c>
      <c r="Y74" s="12">
        <v>1</v>
      </c>
      <c r="Z74">
        <f t="shared" si="30"/>
        <v>-5.5551000000000017E-2</v>
      </c>
      <c r="AA74" s="12">
        <v>0.26050000000000001</v>
      </c>
      <c r="AB74" s="12">
        <v>0</v>
      </c>
      <c r="AC74" s="12">
        <v>0</v>
      </c>
      <c r="AD74" s="12">
        <v>17</v>
      </c>
      <c r="AE74" s="12">
        <v>0</v>
      </c>
      <c r="AF74" s="12">
        <v>0</v>
      </c>
      <c r="AG74" s="12">
        <v>0</v>
      </c>
      <c r="AH74" s="12">
        <v>1E-4</v>
      </c>
      <c r="AI74" s="12">
        <v>0</v>
      </c>
      <c r="AJ74" s="12">
        <v>0</v>
      </c>
      <c r="AK74" s="12">
        <v>1</v>
      </c>
      <c r="AL74">
        <f t="shared" si="31"/>
        <v>-0.3287779999999999</v>
      </c>
      <c r="AM74">
        <f t="shared" si="32"/>
        <v>2.5619299999999998</v>
      </c>
      <c r="AN74" s="12">
        <v>0</v>
      </c>
      <c r="AO74" s="12">
        <v>1</v>
      </c>
      <c r="AP74">
        <f t="shared" si="33"/>
        <v>-7.414599999999999E-2</v>
      </c>
      <c r="AQ74">
        <f t="shared" si="34"/>
        <v>0.66723599999999994</v>
      </c>
      <c r="AR74" s="12">
        <v>0</v>
      </c>
      <c r="AS74" s="12">
        <v>1</v>
      </c>
      <c r="AT74">
        <f t="shared" si="35"/>
        <v>-0.31270100000000001</v>
      </c>
      <c r="AU74">
        <f t="shared" si="36"/>
        <v>4.38565</v>
      </c>
      <c r="AV74" s="12">
        <v>0</v>
      </c>
      <c r="AW74" s="12">
        <v>1</v>
      </c>
      <c r="AX74">
        <f t="shared" si="37"/>
        <v>-4.4741499999999997E-2</v>
      </c>
      <c r="AY74">
        <f t="shared" si="38"/>
        <v>0.66593399999999991</v>
      </c>
      <c r="AZ74" s="12">
        <v>0</v>
      </c>
      <c r="BA74" s="12">
        <v>0</v>
      </c>
      <c r="BB74" s="12">
        <v>44.89</v>
      </c>
      <c r="BC74" s="12">
        <v>0</v>
      </c>
      <c r="BD74" s="12">
        <v>0</v>
      </c>
      <c r="BE74" s="12">
        <v>1</v>
      </c>
      <c r="BF74">
        <f t="shared" si="39"/>
        <v>-4.4211100000000003E-2</v>
      </c>
      <c r="BG74" s="12">
        <f t="shared" si="40"/>
        <v>0.36321999999999999</v>
      </c>
      <c r="BH74" s="12">
        <v>0</v>
      </c>
      <c r="BI74" s="12">
        <v>0</v>
      </c>
      <c r="BJ74" s="12">
        <v>0.35149999999999998</v>
      </c>
      <c r="BK74" s="12">
        <v>0</v>
      </c>
      <c r="BL74" s="12">
        <v>0</v>
      </c>
      <c r="BM74" s="12">
        <v>0</v>
      </c>
      <c r="BN74">
        <f t="shared" si="41"/>
        <v>0.65400599999999998</v>
      </c>
      <c r="BO74" s="12">
        <v>0</v>
      </c>
      <c r="BP74" s="17">
        <v>0</v>
      </c>
      <c r="BQ74">
        <f t="shared" si="22"/>
        <v>72</v>
      </c>
      <c r="BR74">
        <f t="shared" si="23"/>
        <v>0.72</v>
      </c>
      <c r="BS74">
        <f t="shared" si="42"/>
        <v>72</v>
      </c>
    </row>
    <row r="75" spans="1:71" x14ac:dyDescent="0.25">
      <c r="A75" t="str">
        <f t="shared" si="43"/>
        <v>EW_sand_Ruled_73</v>
      </c>
      <c r="B75" s="13" t="s">
        <v>141</v>
      </c>
      <c r="C75" s="12" t="s">
        <v>144</v>
      </c>
      <c r="D75" s="13" t="s">
        <v>145</v>
      </c>
      <c r="E75" s="12">
        <v>0</v>
      </c>
      <c r="F75">
        <f t="shared" si="24"/>
        <v>79.780799999999999</v>
      </c>
      <c r="G75" s="12">
        <v>0</v>
      </c>
      <c r="H75" s="12">
        <v>0</v>
      </c>
      <c r="I75" s="12">
        <v>1</v>
      </c>
      <c r="J75">
        <f t="shared" si="25"/>
        <v>-6.0705</v>
      </c>
      <c r="K75" s="12">
        <f t="shared" si="26"/>
        <v>19.0075</v>
      </c>
      <c r="L75" s="12">
        <v>0</v>
      </c>
      <c r="M75" s="12">
        <v>1</v>
      </c>
      <c r="N75">
        <f t="shared" si="27"/>
        <v>-0.91779999999999995</v>
      </c>
      <c r="O75">
        <f t="shared" si="28"/>
        <v>8.2272960000000008</v>
      </c>
      <c r="P75" s="12">
        <v>0</v>
      </c>
      <c r="Q75" s="12">
        <v>0</v>
      </c>
      <c r="R75">
        <f t="shared" si="29"/>
        <v>0.96158960000000004</v>
      </c>
      <c r="S75" s="12">
        <v>0</v>
      </c>
      <c r="T75" s="12">
        <v>0</v>
      </c>
      <c r="U75" s="12">
        <v>0</v>
      </c>
      <c r="V75" s="12">
        <v>20</v>
      </c>
      <c r="W75" s="12">
        <v>0</v>
      </c>
      <c r="X75" s="12">
        <v>0</v>
      </c>
      <c r="Y75" s="12">
        <v>1</v>
      </c>
      <c r="Z75">
        <f t="shared" si="30"/>
        <v>-5.3531999999999996E-2</v>
      </c>
      <c r="AA75" s="12">
        <v>0.26050000000000001</v>
      </c>
      <c r="AB75" s="12">
        <v>0</v>
      </c>
      <c r="AC75" s="12">
        <v>0</v>
      </c>
      <c r="AD75" s="12">
        <v>17</v>
      </c>
      <c r="AE75" s="12">
        <v>0</v>
      </c>
      <c r="AF75" s="12">
        <v>0</v>
      </c>
      <c r="AG75" s="12">
        <v>0</v>
      </c>
      <c r="AH75" s="12">
        <v>1E-4</v>
      </c>
      <c r="AI75" s="12">
        <v>0</v>
      </c>
      <c r="AJ75" s="12">
        <v>0</v>
      </c>
      <c r="AK75" s="12">
        <v>1</v>
      </c>
      <c r="AL75">
        <f t="shared" si="31"/>
        <v>-0.33579599999999998</v>
      </c>
      <c r="AM75">
        <f t="shared" si="32"/>
        <v>2.59076</v>
      </c>
      <c r="AN75" s="12">
        <v>0</v>
      </c>
      <c r="AO75" s="12">
        <v>1</v>
      </c>
      <c r="AP75">
        <f t="shared" si="33"/>
        <v>-7.5751999999999986E-2</v>
      </c>
      <c r="AQ75">
        <f t="shared" si="34"/>
        <v>0.67523200000000005</v>
      </c>
      <c r="AR75" s="12">
        <v>0</v>
      </c>
      <c r="AS75" s="12">
        <v>1</v>
      </c>
      <c r="AT75">
        <f t="shared" si="35"/>
        <v>-0.31699300000000002</v>
      </c>
      <c r="AU75">
        <f t="shared" si="36"/>
        <v>4.3558000000000003</v>
      </c>
      <c r="AV75" s="12">
        <v>0</v>
      </c>
      <c r="AW75" s="12">
        <v>1</v>
      </c>
      <c r="AX75">
        <f t="shared" si="37"/>
        <v>-4.5442000000000003E-2</v>
      </c>
      <c r="AY75">
        <f t="shared" si="38"/>
        <v>0.67390799999999995</v>
      </c>
      <c r="AZ75" s="12">
        <v>0</v>
      </c>
      <c r="BA75" s="12">
        <v>0</v>
      </c>
      <c r="BB75" s="12">
        <v>44.89</v>
      </c>
      <c r="BC75" s="12">
        <v>0</v>
      </c>
      <c r="BD75" s="12">
        <v>0</v>
      </c>
      <c r="BE75" s="12">
        <v>1</v>
      </c>
      <c r="BF75">
        <f t="shared" si="39"/>
        <v>-4.5115200000000008E-2</v>
      </c>
      <c r="BG75" s="12">
        <f t="shared" si="40"/>
        <v>0.36692999999999998</v>
      </c>
      <c r="BH75" s="12">
        <v>0</v>
      </c>
      <c r="BI75" s="12">
        <v>0</v>
      </c>
      <c r="BJ75" s="12">
        <v>0.35149999999999998</v>
      </c>
      <c r="BK75" s="12">
        <v>0</v>
      </c>
      <c r="BL75" s="12">
        <v>0</v>
      </c>
      <c r="BM75" s="12">
        <v>0</v>
      </c>
      <c r="BN75">
        <f t="shared" si="41"/>
        <v>0.65899200000000002</v>
      </c>
      <c r="BO75" s="12">
        <v>0</v>
      </c>
      <c r="BP75" s="17">
        <v>0</v>
      </c>
      <c r="BQ75">
        <f t="shared" si="22"/>
        <v>73</v>
      </c>
      <c r="BR75">
        <f t="shared" si="23"/>
        <v>0.73</v>
      </c>
      <c r="BS75">
        <f t="shared" si="42"/>
        <v>73</v>
      </c>
    </row>
    <row r="76" spans="1:71" x14ac:dyDescent="0.25">
      <c r="A76" t="str">
        <f t="shared" si="43"/>
        <v>EW_sand_Ruled_74</v>
      </c>
      <c r="B76" s="13" t="s">
        <v>141</v>
      </c>
      <c r="C76" s="12" t="s">
        <v>144</v>
      </c>
      <c r="D76" s="13" t="s">
        <v>145</v>
      </c>
      <c r="E76" s="12">
        <v>0</v>
      </c>
      <c r="F76">
        <f t="shared" si="24"/>
        <v>78.859699999999989</v>
      </c>
      <c r="G76" s="12">
        <v>0</v>
      </c>
      <c r="H76" s="12">
        <v>0</v>
      </c>
      <c r="I76" s="12">
        <v>1</v>
      </c>
      <c r="J76">
        <f t="shared" si="25"/>
        <v>-6.1594999999999995</v>
      </c>
      <c r="K76" s="12">
        <f t="shared" si="26"/>
        <v>19.266400000000001</v>
      </c>
      <c r="L76" s="12">
        <v>0</v>
      </c>
      <c r="M76" s="12">
        <v>1</v>
      </c>
      <c r="N76">
        <f t="shared" si="27"/>
        <v>-0.91779999999999995</v>
      </c>
      <c r="O76">
        <f t="shared" si="28"/>
        <v>8.2203140000000001</v>
      </c>
      <c r="P76" s="12">
        <v>0</v>
      </c>
      <c r="Q76" s="12">
        <v>0</v>
      </c>
      <c r="R76">
        <f t="shared" si="29"/>
        <v>0.96220890000000003</v>
      </c>
      <c r="S76" s="12">
        <v>0</v>
      </c>
      <c r="T76" s="12">
        <v>0</v>
      </c>
      <c r="U76" s="12">
        <v>0</v>
      </c>
      <c r="V76" s="12">
        <v>20</v>
      </c>
      <c r="W76" s="12">
        <v>0</v>
      </c>
      <c r="X76" s="12">
        <v>0</v>
      </c>
      <c r="Y76" s="12">
        <v>1</v>
      </c>
      <c r="Z76">
        <f t="shared" si="30"/>
        <v>-5.1513000000000003E-2</v>
      </c>
      <c r="AA76" s="12">
        <v>0.26050000000000001</v>
      </c>
      <c r="AB76" s="12">
        <v>0</v>
      </c>
      <c r="AC76" s="12">
        <v>0</v>
      </c>
      <c r="AD76" s="12">
        <v>17</v>
      </c>
      <c r="AE76" s="12">
        <v>0</v>
      </c>
      <c r="AF76" s="12">
        <v>0</v>
      </c>
      <c r="AG76" s="12">
        <v>0</v>
      </c>
      <c r="AH76" s="12">
        <v>1E-4</v>
      </c>
      <c r="AI76" s="12">
        <v>0</v>
      </c>
      <c r="AJ76" s="12">
        <v>0</v>
      </c>
      <c r="AK76" s="12">
        <v>1</v>
      </c>
      <c r="AL76">
        <f t="shared" si="31"/>
        <v>-0.34281399999999995</v>
      </c>
      <c r="AM76">
        <f t="shared" si="32"/>
        <v>2.6195900000000001</v>
      </c>
      <c r="AN76" s="12">
        <v>0</v>
      </c>
      <c r="AO76" s="12">
        <v>1</v>
      </c>
      <c r="AP76">
        <f t="shared" si="33"/>
        <v>-7.7357999999999996E-2</v>
      </c>
      <c r="AQ76">
        <f t="shared" si="34"/>
        <v>0.68322799999999995</v>
      </c>
      <c r="AR76" s="12">
        <v>0</v>
      </c>
      <c r="AS76" s="12">
        <v>1</v>
      </c>
      <c r="AT76">
        <f t="shared" si="35"/>
        <v>-0.32128500000000004</v>
      </c>
      <c r="AU76">
        <f t="shared" si="36"/>
        <v>4.3259500000000006</v>
      </c>
      <c r="AV76" s="12">
        <v>0</v>
      </c>
      <c r="AW76" s="12">
        <v>1</v>
      </c>
      <c r="AX76">
        <f t="shared" si="37"/>
        <v>-4.6142500000000003E-2</v>
      </c>
      <c r="AY76">
        <f t="shared" si="38"/>
        <v>0.68188199999999999</v>
      </c>
      <c r="AZ76" s="12">
        <v>0</v>
      </c>
      <c r="BA76" s="12">
        <v>0</v>
      </c>
      <c r="BB76" s="12">
        <v>44.89</v>
      </c>
      <c r="BC76" s="12">
        <v>0</v>
      </c>
      <c r="BD76" s="12">
        <v>0</v>
      </c>
      <c r="BE76" s="12">
        <v>1</v>
      </c>
      <c r="BF76">
        <f t="shared" si="39"/>
        <v>-4.6019299999999999E-2</v>
      </c>
      <c r="BG76" s="12">
        <f t="shared" si="40"/>
        <v>0.37064000000000002</v>
      </c>
      <c r="BH76" s="12">
        <v>0</v>
      </c>
      <c r="BI76" s="12">
        <v>0</v>
      </c>
      <c r="BJ76" s="12">
        <v>0.35149999999999998</v>
      </c>
      <c r="BK76" s="12">
        <v>0</v>
      </c>
      <c r="BL76" s="12">
        <v>0</v>
      </c>
      <c r="BM76" s="12">
        <v>0</v>
      </c>
      <c r="BN76">
        <f t="shared" si="41"/>
        <v>0.66397799999999996</v>
      </c>
      <c r="BO76" s="12">
        <v>0</v>
      </c>
      <c r="BP76" s="17">
        <v>0</v>
      </c>
      <c r="BQ76" s="18">
        <f t="shared" si="22"/>
        <v>74</v>
      </c>
      <c r="BR76" s="18">
        <f t="shared" si="23"/>
        <v>0.74</v>
      </c>
      <c r="BS76" s="18">
        <f t="shared" si="42"/>
        <v>74</v>
      </c>
    </row>
    <row r="77" spans="1:71" x14ac:dyDescent="0.25">
      <c r="A77" t="str">
        <f t="shared" si="43"/>
        <v>EW_sand_Ruled_75</v>
      </c>
      <c r="B77" s="19" t="s">
        <v>141</v>
      </c>
      <c r="C77" s="20" t="s">
        <v>144</v>
      </c>
      <c r="D77" s="19" t="s">
        <v>145</v>
      </c>
      <c r="E77" s="12">
        <v>0</v>
      </c>
      <c r="F77" s="18">
        <f t="shared" si="24"/>
        <v>77.938599999999994</v>
      </c>
      <c r="G77" s="20">
        <v>0</v>
      </c>
      <c r="H77" s="20">
        <v>0</v>
      </c>
      <c r="I77" s="20">
        <v>1</v>
      </c>
      <c r="J77" s="18">
        <f t="shared" si="25"/>
        <v>-6.2484999999999999</v>
      </c>
      <c r="K77" s="20">
        <f t="shared" si="26"/>
        <v>19.525300000000001</v>
      </c>
      <c r="L77" s="20">
        <v>0</v>
      </c>
      <c r="M77" s="20">
        <v>1</v>
      </c>
      <c r="N77" s="18">
        <f t="shared" si="27"/>
        <v>-0.91779999999999995</v>
      </c>
      <c r="O77" s="18">
        <f t="shared" si="28"/>
        <v>8.2133320000000012</v>
      </c>
      <c r="P77" s="20">
        <v>0</v>
      </c>
      <c r="Q77" s="20">
        <v>0</v>
      </c>
      <c r="R77" s="18">
        <f t="shared" si="29"/>
        <v>0.96282820000000002</v>
      </c>
      <c r="S77" s="20">
        <v>0</v>
      </c>
      <c r="T77" s="20">
        <v>0</v>
      </c>
      <c r="U77" s="20">
        <v>0</v>
      </c>
      <c r="V77" s="20">
        <v>20</v>
      </c>
      <c r="W77" s="20">
        <v>0</v>
      </c>
      <c r="X77" s="20">
        <v>0</v>
      </c>
      <c r="Y77" s="20">
        <v>1</v>
      </c>
      <c r="Z77" s="18">
        <f t="shared" si="30"/>
        <v>-4.949400000000001E-2</v>
      </c>
      <c r="AA77" s="20">
        <v>0.26050000000000001</v>
      </c>
      <c r="AB77" s="20">
        <v>0</v>
      </c>
      <c r="AC77" s="20">
        <v>0</v>
      </c>
      <c r="AD77" s="20">
        <v>17</v>
      </c>
      <c r="AE77" s="20">
        <v>0</v>
      </c>
      <c r="AF77" s="20">
        <v>0</v>
      </c>
      <c r="AG77" s="20">
        <v>0</v>
      </c>
      <c r="AH77" s="20">
        <v>1E-4</v>
      </c>
      <c r="AI77" s="20">
        <v>0</v>
      </c>
      <c r="AJ77" s="20">
        <v>0</v>
      </c>
      <c r="AK77" s="20">
        <v>1</v>
      </c>
      <c r="AL77" s="18">
        <f t="shared" si="31"/>
        <v>-0.34983200000000003</v>
      </c>
      <c r="AM77" s="18">
        <f t="shared" si="32"/>
        <v>2.6484200000000002</v>
      </c>
      <c r="AN77" s="20">
        <v>0</v>
      </c>
      <c r="AO77" s="20">
        <v>1</v>
      </c>
      <c r="AP77" s="18">
        <f t="shared" si="33"/>
        <v>-7.8963999999999993E-2</v>
      </c>
      <c r="AQ77" s="18">
        <f t="shared" si="34"/>
        <v>0.69122400000000006</v>
      </c>
      <c r="AR77" s="20">
        <v>0</v>
      </c>
      <c r="AS77" s="20">
        <v>1</v>
      </c>
      <c r="AT77" s="18">
        <f t="shared" si="35"/>
        <v>-0.32557700000000001</v>
      </c>
      <c r="AU77" s="18">
        <f t="shared" si="36"/>
        <v>4.2961</v>
      </c>
      <c r="AV77" s="20">
        <v>0</v>
      </c>
      <c r="AW77" s="20">
        <v>1</v>
      </c>
      <c r="AX77" s="18">
        <f t="shared" si="37"/>
        <v>-4.6843000000000003E-2</v>
      </c>
      <c r="AY77" s="18">
        <f t="shared" si="38"/>
        <v>0.68985600000000002</v>
      </c>
      <c r="AZ77" s="20">
        <v>0</v>
      </c>
      <c r="BA77" s="20">
        <v>0</v>
      </c>
      <c r="BB77" s="20">
        <v>44.89</v>
      </c>
      <c r="BC77" s="20">
        <v>0</v>
      </c>
      <c r="BD77" s="20">
        <v>0</v>
      </c>
      <c r="BE77" s="20">
        <v>1</v>
      </c>
      <c r="BF77" s="18">
        <f t="shared" si="39"/>
        <v>-4.6923400000000004E-2</v>
      </c>
      <c r="BG77" s="20">
        <f t="shared" si="40"/>
        <v>0.37435000000000002</v>
      </c>
      <c r="BH77" s="20">
        <v>0</v>
      </c>
      <c r="BI77" s="20">
        <v>0</v>
      </c>
      <c r="BJ77" s="20">
        <v>0.35149999999999998</v>
      </c>
      <c r="BK77" s="20">
        <v>0</v>
      </c>
      <c r="BL77" s="20">
        <v>0</v>
      </c>
      <c r="BM77" s="20">
        <v>0</v>
      </c>
      <c r="BN77" s="18">
        <f t="shared" si="41"/>
        <v>0.66896399999999989</v>
      </c>
      <c r="BO77" s="20">
        <v>0</v>
      </c>
      <c r="BP77" s="21">
        <v>0</v>
      </c>
      <c r="BQ77">
        <f t="shared" si="22"/>
        <v>75</v>
      </c>
      <c r="BR77">
        <f t="shared" si="23"/>
        <v>0.75</v>
      </c>
      <c r="BS77">
        <f t="shared" si="42"/>
        <v>75</v>
      </c>
    </row>
    <row r="78" spans="1:71" x14ac:dyDescent="0.25">
      <c r="A78" t="str">
        <f t="shared" si="43"/>
        <v>EW_sand_Ruled_76</v>
      </c>
      <c r="B78" s="13" t="s">
        <v>141</v>
      </c>
      <c r="C78" s="12" t="s">
        <v>144</v>
      </c>
      <c r="D78" s="13" t="s">
        <v>145</v>
      </c>
      <c r="E78" s="12">
        <v>0</v>
      </c>
      <c r="F78">
        <f t="shared" si="24"/>
        <v>77.017499999999998</v>
      </c>
      <c r="G78" s="12">
        <v>0</v>
      </c>
      <c r="H78" s="12">
        <v>0</v>
      </c>
      <c r="I78" s="12">
        <v>1</v>
      </c>
      <c r="J78">
        <f t="shared" si="25"/>
        <v>-6.3375000000000004</v>
      </c>
      <c r="K78" s="12">
        <f t="shared" si="26"/>
        <v>19.784200000000002</v>
      </c>
      <c r="L78" s="12">
        <v>0</v>
      </c>
      <c r="M78" s="12">
        <v>1</v>
      </c>
      <c r="N78">
        <f t="shared" si="27"/>
        <v>-0.91779999999999995</v>
      </c>
      <c r="O78">
        <f t="shared" si="28"/>
        <v>8.2063500000000005</v>
      </c>
      <c r="P78" s="12">
        <v>0</v>
      </c>
      <c r="Q78" s="12">
        <v>0</v>
      </c>
      <c r="R78">
        <f t="shared" si="29"/>
        <v>0.96344750000000001</v>
      </c>
      <c r="S78" s="12">
        <v>0</v>
      </c>
      <c r="T78" s="12">
        <v>0</v>
      </c>
      <c r="U78" s="12">
        <v>0</v>
      </c>
      <c r="V78" s="12">
        <v>20</v>
      </c>
      <c r="W78" s="12">
        <v>0</v>
      </c>
      <c r="X78" s="12">
        <v>0</v>
      </c>
      <c r="Y78" s="12">
        <v>1</v>
      </c>
      <c r="Z78">
        <f t="shared" si="30"/>
        <v>-4.7474999999999989E-2</v>
      </c>
      <c r="AA78" s="12">
        <v>0.26050000000000001</v>
      </c>
      <c r="AB78" s="12">
        <v>0</v>
      </c>
      <c r="AC78" s="12">
        <v>0</v>
      </c>
      <c r="AD78" s="12">
        <v>17</v>
      </c>
      <c r="AE78" s="12">
        <v>0</v>
      </c>
      <c r="AF78" s="12">
        <v>0</v>
      </c>
      <c r="AG78" s="12">
        <v>0</v>
      </c>
      <c r="AH78" s="12">
        <v>1E-4</v>
      </c>
      <c r="AI78" s="12">
        <v>0</v>
      </c>
      <c r="AJ78" s="12">
        <v>0</v>
      </c>
      <c r="AK78" s="12">
        <v>1</v>
      </c>
      <c r="AL78">
        <f t="shared" si="31"/>
        <v>-0.35685</v>
      </c>
      <c r="AM78">
        <f t="shared" si="32"/>
        <v>2.6772500000000004</v>
      </c>
      <c r="AN78" s="12">
        <v>0</v>
      </c>
      <c r="AO78" s="12">
        <v>1</v>
      </c>
      <c r="AP78">
        <f t="shared" si="33"/>
        <v>-8.0570000000000003E-2</v>
      </c>
      <c r="AQ78">
        <f t="shared" si="34"/>
        <v>0.69921999999999995</v>
      </c>
      <c r="AR78" s="12">
        <v>0</v>
      </c>
      <c r="AS78" s="12">
        <v>1</v>
      </c>
      <c r="AT78">
        <f t="shared" si="35"/>
        <v>-0.32986900000000002</v>
      </c>
      <c r="AU78">
        <f t="shared" si="36"/>
        <v>4.2662499999999994</v>
      </c>
      <c r="AV78" s="12">
        <v>0</v>
      </c>
      <c r="AW78" s="12">
        <v>1</v>
      </c>
      <c r="AX78">
        <f t="shared" si="37"/>
        <v>-4.7543500000000002E-2</v>
      </c>
      <c r="AY78">
        <f t="shared" si="38"/>
        <v>0.69782999999999995</v>
      </c>
      <c r="AZ78" s="12">
        <v>0</v>
      </c>
      <c r="BA78" s="12">
        <v>0</v>
      </c>
      <c r="BB78" s="12">
        <v>44.89</v>
      </c>
      <c r="BC78" s="12">
        <v>0</v>
      </c>
      <c r="BD78" s="12">
        <v>0</v>
      </c>
      <c r="BE78" s="12">
        <v>1</v>
      </c>
      <c r="BF78">
        <f t="shared" si="39"/>
        <v>-4.7827500000000009E-2</v>
      </c>
      <c r="BG78" s="12">
        <f t="shared" si="40"/>
        <v>0.37806000000000001</v>
      </c>
      <c r="BH78" s="12">
        <v>0</v>
      </c>
      <c r="BI78" s="12">
        <v>0</v>
      </c>
      <c r="BJ78" s="12">
        <v>0.35149999999999998</v>
      </c>
      <c r="BK78" s="12">
        <v>0</v>
      </c>
      <c r="BL78" s="12">
        <v>0</v>
      </c>
      <c r="BM78" s="12">
        <v>0</v>
      </c>
      <c r="BN78">
        <f t="shared" si="41"/>
        <v>0.67395000000000005</v>
      </c>
      <c r="BO78" s="12">
        <v>0</v>
      </c>
      <c r="BP78" s="17">
        <v>0</v>
      </c>
      <c r="BQ78">
        <f t="shared" si="22"/>
        <v>76</v>
      </c>
      <c r="BR78">
        <f t="shared" si="23"/>
        <v>0.76</v>
      </c>
      <c r="BS78">
        <f t="shared" si="42"/>
        <v>76</v>
      </c>
    </row>
    <row r="79" spans="1:71" x14ac:dyDescent="0.25">
      <c r="A79" t="str">
        <f t="shared" si="43"/>
        <v>EW_sand_Ruled_77</v>
      </c>
      <c r="B79" s="13" t="s">
        <v>141</v>
      </c>
      <c r="C79" s="12" t="s">
        <v>144</v>
      </c>
      <c r="D79" s="13" t="s">
        <v>145</v>
      </c>
      <c r="E79" s="12">
        <v>0</v>
      </c>
      <c r="F79">
        <f t="shared" si="24"/>
        <v>76.096399999999988</v>
      </c>
      <c r="G79" s="12">
        <v>0</v>
      </c>
      <c r="H79" s="12">
        <v>0</v>
      </c>
      <c r="I79" s="12">
        <v>1</v>
      </c>
      <c r="J79">
        <f t="shared" si="25"/>
        <v>-6.4264999999999999</v>
      </c>
      <c r="K79" s="12">
        <f t="shared" si="26"/>
        <v>20.043100000000003</v>
      </c>
      <c r="L79" s="12">
        <v>0</v>
      </c>
      <c r="M79" s="12">
        <v>1</v>
      </c>
      <c r="N79">
        <f t="shared" si="27"/>
        <v>-0.91779999999999995</v>
      </c>
      <c r="O79">
        <f t="shared" si="28"/>
        <v>8.1993679999999998</v>
      </c>
      <c r="P79" s="12">
        <v>0</v>
      </c>
      <c r="Q79" s="12">
        <v>0</v>
      </c>
      <c r="R79">
        <f t="shared" si="29"/>
        <v>0.9640668</v>
      </c>
      <c r="S79" s="12">
        <v>0</v>
      </c>
      <c r="T79" s="12">
        <v>0</v>
      </c>
      <c r="U79" s="12">
        <v>0</v>
      </c>
      <c r="V79" s="12">
        <v>20</v>
      </c>
      <c r="W79" s="12">
        <v>0</v>
      </c>
      <c r="X79" s="12">
        <v>0</v>
      </c>
      <c r="Y79" s="12">
        <v>1</v>
      </c>
      <c r="Z79">
        <f t="shared" si="30"/>
        <v>-4.5455999999999996E-2</v>
      </c>
      <c r="AA79" s="12">
        <v>0.26050000000000001</v>
      </c>
      <c r="AB79" s="12">
        <v>0</v>
      </c>
      <c r="AC79" s="12">
        <v>0</v>
      </c>
      <c r="AD79" s="12">
        <v>17</v>
      </c>
      <c r="AE79" s="12">
        <v>0</v>
      </c>
      <c r="AF79" s="12">
        <v>0</v>
      </c>
      <c r="AG79" s="12">
        <v>0</v>
      </c>
      <c r="AH79" s="12">
        <v>1E-4</v>
      </c>
      <c r="AI79" s="12">
        <v>0</v>
      </c>
      <c r="AJ79" s="12">
        <v>0</v>
      </c>
      <c r="AK79" s="12">
        <v>1</v>
      </c>
      <c r="AL79">
        <f t="shared" si="31"/>
        <v>-0.36386799999999997</v>
      </c>
      <c r="AM79">
        <f t="shared" si="32"/>
        <v>2.70608</v>
      </c>
      <c r="AN79" s="12">
        <v>0</v>
      </c>
      <c r="AO79" s="12">
        <v>1</v>
      </c>
      <c r="AP79">
        <f t="shared" si="33"/>
        <v>-8.2175999999999999E-2</v>
      </c>
      <c r="AQ79">
        <f t="shared" si="34"/>
        <v>0.70721600000000007</v>
      </c>
      <c r="AR79" s="12">
        <v>0</v>
      </c>
      <c r="AS79" s="12">
        <v>1</v>
      </c>
      <c r="AT79">
        <f t="shared" si="35"/>
        <v>-0.33416100000000004</v>
      </c>
      <c r="AU79">
        <f t="shared" si="36"/>
        <v>4.2363999999999997</v>
      </c>
      <c r="AV79" s="12">
        <v>0</v>
      </c>
      <c r="AW79" s="12">
        <v>1</v>
      </c>
      <c r="AX79">
        <f t="shared" si="37"/>
        <v>-4.8244000000000002E-2</v>
      </c>
      <c r="AY79">
        <f t="shared" si="38"/>
        <v>0.70580399999999999</v>
      </c>
      <c r="AZ79" s="12">
        <v>0</v>
      </c>
      <c r="BA79" s="12">
        <v>0</v>
      </c>
      <c r="BB79" s="12">
        <v>44.89</v>
      </c>
      <c r="BC79" s="12">
        <v>0</v>
      </c>
      <c r="BD79" s="12">
        <v>0</v>
      </c>
      <c r="BE79" s="12">
        <v>1</v>
      </c>
      <c r="BF79">
        <f t="shared" si="39"/>
        <v>-4.87316E-2</v>
      </c>
      <c r="BG79" s="12">
        <f t="shared" si="40"/>
        <v>0.38177</v>
      </c>
      <c r="BH79" s="12">
        <v>0</v>
      </c>
      <c r="BI79" s="12">
        <v>0</v>
      </c>
      <c r="BJ79" s="12">
        <v>0.35149999999999998</v>
      </c>
      <c r="BK79" s="12">
        <v>0</v>
      </c>
      <c r="BL79" s="12">
        <v>0</v>
      </c>
      <c r="BM79" s="12">
        <v>0</v>
      </c>
      <c r="BN79">
        <f t="shared" si="41"/>
        <v>0.67893599999999998</v>
      </c>
      <c r="BO79" s="12">
        <v>0</v>
      </c>
      <c r="BP79" s="17">
        <v>0</v>
      </c>
      <c r="BQ79">
        <f t="shared" si="22"/>
        <v>77</v>
      </c>
      <c r="BR79">
        <f t="shared" si="23"/>
        <v>0.77</v>
      </c>
      <c r="BS79">
        <f t="shared" si="42"/>
        <v>77</v>
      </c>
    </row>
    <row r="80" spans="1:71" x14ac:dyDescent="0.25">
      <c r="A80" t="str">
        <f t="shared" si="43"/>
        <v>EW_sand_Ruled_78</v>
      </c>
      <c r="B80" s="13" t="s">
        <v>141</v>
      </c>
      <c r="C80" s="12" t="s">
        <v>144</v>
      </c>
      <c r="D80" s="13" t="s">
        <v>145</v>
      </c>
      <c r="E80" s="12">
        <v>0</v>
      </c>
      <c r="F80">
        <f t="shared" si="24"/>
        <v>75.175299999999993</v>
      </c>
      <c r="G80" s="12">
        <v>0</v>
      </c>
      <c r="H80" s="12">
        <v>0</v>
      </c>
      <c r="I80" s="12">
        <v>1</v>
      </c>
      <c r="J80">
        <f t="shared" si="25"/>
        <v>-6.5155000000000003</v>
      </c>
      <c r="K80" s="12">
        <f t="shared" si="26"/>
        <v>20.302000000000003</v>
      </c>
      <c r="L80" s="12">
        <v>0</v>
      </c>
      <c r="M80" s="12">
        <v>1</v>
      </c>
      <c r="N80">
        <f t="shared" si="27"/>
        <v>-0.91779999999999995</v>
      </c>
      <c r="O80">
        <f t="shared" si="28"/>
        <v>8.1923860000000008</v>
      </c>
      <c r="P80" s="12">
        <v>0</v>
      </c>
      <c r="Q80" s="12">
        <v>0</v>
      </c>
      <c r="R80">
        <f t="shared" si="29"/>
        <v>0.96468609999999999</v>
      </c>
      <c r="S80" s="12">
        <v>0</v>
      </c>
      <c r="T80" s="12">
        <v>0</v>
      </c>
      <c r="U80" s="12">
        <v>0</v>
      </c>
      <c r="V80" s="12">
        <v>20</v>
      </c>
      <c r="W80" s="12">
        <v>0</v>
      </c>
      <c r="X80" s="12">
        <v>0</v>
      </c>
      <c r="Y80" s="12">
        <v>1</v>
      </c>
      <c r="Z80">
        <f t="shared" si="30"/>
        <v>-4.3437000000000003E-2</v>
      </c>
      <c r="AA80" s="12">
        <v>0.26050000000000001</v>
      </c>
      <c r="AB80" s="12">
        <v>0</v>
      </c>
      <c r="AC80" s="12">
        <v>0</v>
      </c>
      <c r="AD80" s="12">
        <v>17</v>
      </c>
      <c r="AE80" s="12">
        <v>0</v>
      </c>
      <c r="AF80" s="12">
        <v>0</v>
      </c>
      <c r="AG80" s="12">
        <v>0</v>
      </c>
      <c r="AH80" s="12">
        <v>1E-4</v>
      </c>
      <c r="AI80" s="12">
        <v>0</v>
      </c>
      <c r="AJ80" s="12">
        <v>0</v>
      </c>
      <c r="AK80" s="12">
        <v>1</v>
      </c>
      <c r="AL80">
        <f t="shared" si="31"/>
        <v>-0.37088600000000005</v>
      </c>
      <c r="AM80">
        <f t="shared" si="32"/>
        <v>2.7349100000000002</v>
      </c>
      <c r="AN80" s="12">
        <v>0</v>
      </c>
      <c r="AO80" s="12">
        <v>1</v>
      </c>
      <c r="AP80">
        <f t="shared" si="33"/>
        <v>-8.3781999999999995E-2</v>
      </c>
      <c r="AQ80">
        <f t="shared" si="34"/>
        <v>0.71521199999999996</v>
      </c>
      <c r="AR80" s="12">
        <v>0</v>
      </c>
      <c r="AS80" s="12">
        <v>1</v>
      </c>
      <c r="AT80">
        <f t="shared" si="35"/>
        <v>-0.338453</v>
      </c>
      <c r="AU80">
        <f t="shared" si="36"/>
        <v>4.20655</v>
      </c>
      <c r="AV80" s="12">
        <v>0</v>
      </c>
      <c r="AW80" s="12">
        <v>1</v>
      </c>
      <c r="AX80">
        <f t="shared" si="37"/>
        <v>-4.8944500000000002E-2</v>
      </c>
      <c r="AY80">
        <f t="shared" si="38"/>
        <v>0.71377800000000002</v>
      </c>
      <c r="AZ80" s="12">
        <v>0</v>
      </c>
      <c r="BA80" s="12">
        <v>0</v>
      </c>
      <c r="BB80" s="12">
        <v>44.89</v>
      </c>
      <c r="BC80" s="12">
        <v>0</v>
      </c>
      <c r="BD80" s="12">
        <v>0</v>
      </c>
      <c r="BE80" s="12">
        <v>1</v>
      </c>
      <c r="BF80">
        <f t="shared" si="39"/>
        <v>-4.9635700000000005E-2</v>
      </c>
      <c r="BG80" s="12">
        <f t="shared" si="40"/>
        <v>0.38547999999999999</v>
      </c>
      <c r="BH80" s="12">
        <v>0</v>
      </c>
      <c r="BI80" s="12">
        <v>0</v>
      </c>
      <c r="BJ80" s="12">
        <v>0.35149999999999998</v>
      </c>
      <c r="BK80" s="12">
        <v>0</v>
      </c>
      <c r="BL80" s="12">
        <v>0</v>
      </c>
      <c r="BM80" s="12">
        <v>0</v>
      </c>
      <c r="BN80">
        <f t="shared" si="41"/>
        <v>0.68392199999999992</v>
      </c>
      <c r="BO80" s="12">
        <v>0</v>
      </c>
      <c r="BP80" s="17">
        <v>0</v>
      </c>
      <c r="BQ80">
        <f t="shared" si="22"/>
        <v>78</v>
      </c>
      <c r="BR80">
        <f t="shared" si="23"/>
        <v>0.78</v>
      </c>
      <c r="BS80">
        <f t="shared" si="42"/>
        <v>78</v>
      </c>
    </row>
    <row r="81" spans="1:71" x14ac:dyDescent="0.25">
      <c r="A81" t="str">
        <f t="shared" si="43"/>
        <v>EW_sand_Ruled_79</v>
      </c>
      <c r="B81" s="13" t="s">
        <v>141</v>
      </c>
      <c r="C81" s="12" t="s">
        <v>144</v>
      </c>
      <c r="D81" s="13" t="s">
        <v>145</v>
      </c>
      <c r="E81" s="12">
        <v>0</v>
      </c>
      <c r="F81">
        <f t="shared" si="24"/>
        <v>74.254199999999997</v>
      </c>
      <c r="G81" s="12">
        <v>0</v>
      </c>
      <c r="H81" s="12">
        <v>0</v>
      </c>
      <c r="I81" s="12">
        <v>1</v>
      </c>
      <c r="J81">
        <f t="shared" si="25"/>
        <v>-6.6044999999999998</v>
      </c>
      <c r="K81" s="12">
        <f t="shared" si="26"/>
        <v>20.560900000000004</v>
      </c>
      <c r="L81" s="12">
        <v>0</v>
      </c>
      <c r="M81" s="12">
        <v>1</v>
      </c>
      <c r="N81">
        <f t="shared" si="27"/>
        <v>-0.91779999999999995</v>
      </c>
      <c r="O81">
        <f t="shared" si="28"/>
        <v>8.1854040000000001</v>
      </c>
      <c r="P81" s="12">
        <v>0</v>
      </c>
      <c r="Q81" s="12">
        <v>0</v>
      </c>
      <c r="R81">
        <f t="shared" si="29"/>
        <v>0.96530540000000009</v>
      </c>
      <c r="S81" s="12">
        <v>0</v>
      </c>
      <c r="T81" s="12">
        <v>0</v>
      </c>
      <c r="U81" s="12">
        <v>0</v>
      </c>
      <c r="V81" s="12">
        <v>20</v>
      </c>
      <c r="W81" s="12">
        <v>0</v>
      </c>
      <c r="X81" s="12">
        <v>0</v>
      </c>
      <c r="Y81" s="12">
        <v>1</v>
      </c>
      <c r="Z81">
        <f t="shared" si="30"/>
        <v>-4.1417999999999983E-2</v>
      </c>
      <c r="AA81" s="12">
        <v>0.26050000000000001</v>
      </c>
      <c r="AB81" s="12">
        <v>0</v>
      </c>
      <c r="AC81" s="12">
        <v>0</v>
      </c>
      <c r="AD81" s="12">
        <v>17</v>
      </c>
      <c r="AE81" s="12">
        <v>0</v>
      </c>
      <c r="AF81" s="12">
        <v>0</v>
      </c>
      <c r="AG81" s="12">
        <v>0</v>
      </c>
      <c r="AH81" s="12">
        <v>1E-4</v>
      </c>
      <c r="AI81" s="12">
        <v>0</v>
      </c>
      <c r="AJ81" s="12">
        <v>0</v>
      </c>
      <c r="AK81" s="12">
        <v>1</v>
      </c>
      <c r="AL81">
        <f t="shared" si="31"/>
        <v>-0.37790400000000002</v>
      </c>
      <c r="AM81">
        <f t="shared" si="32"/>
        <v>2.7637400000000003</v>
      </c>
      <c r="AN81" s="12">
        <v>0</v>
      </c>
      <c r="AO81" s="12">
        <v>1</v>
      </c>
      <c r="AP81">
        <f t="shared" si="33"/>
        <v>-8.5387999999999992E-2</v>
      </c>
      <c r="AQ81">
        <f t="shared" si="34"/>
        <v>0.72320800000000007</v>
      </c>
      <c r="AR81" s="12">
        <v>0</v>
      </c>
      <c r="AS81" s="12">
        <v>1</v>
      </c>
      <c r="AT81">
        <f t="shared" si="35"/>
        <v>-0.34274500000000002</v>
      </c>
      <c r="AU81">
        <f t="shared" si="36"/>
        <v>4.1767000000000003</v>
      </c>
      <c r="AV81" s="12">
        <v>0</v>
      </c>
      <c r="AW81" s="12">
        <v>1</v>
      </c>
      <c r="AX81">
        <f t="shared" si="37"/>
        <v>-4.9645000000000002E-2</v>
      </c>
      <c r="AY81">
        <f t="shared" si="38"/>
        <v>0.72175199999999995</v>
      </c>
      <c r="AZ81" s="12">
        <v>0</v>
      </c>
      <c r="BA81" s="12">
        <v>0</v>
      </c>
      <c r="BB81" s="12">
        <v>44.89</v>
      </c>
      <c r="BC81" s="12">
        <v>0</v>
      </c>
      <c r="BD81" s="12">
        <v>0</v>
      </c>
      <c r="BE81" s="12">
        <v>1</v>
      </c>
      <c r="BF81">
        <f t="shared" si="39"/>
        <v>-5.053980000000001E-2</v>
      </c>
      <c r="BG81" s="12">
        <f t="shared" si="40"/>
        <v>0.38919000000000004</v>
      </c>
      <c r="BH81" s="12">
        <v>0</v>
      </c>
      <c r="BI81" s="12">
        <v>0</v>
      </c>
      <c r="BJ81" s="12">
        <v>0.35149999999999998</v>
      </c>
      <c r="BK81" s="12">
        <v>0</v>
      </c>
      <c r="BL81" s="12">
        <v>0</v>
      </c>
      <c r="BM81" s="12">
        <v>0</v>
      </c>
      <c r="BN81">
        <f t="shared" si="41"/>
        <v>0.68890799999999996</v>
      </c>
      <c r="BO81" s="12">
        <v>0</v>
      </c>
      <c r="BP81" s="17">
        <v>0</v>
      </c>
      <c r="BQ81">
        <f t="shared" si="22"/>
        <v>79</v>
      </c>
      <c r="BR81">
        <f t="shared" si="23"/>
        <v>0.79</v>
      </c>
      <c r="BS81">
        <f t="shared" si="42"/>
        <v>79</v>
      </c>
    </row>
    <row r="82" spans="1:71" x14ac:dyDescent="0.25">
      <c r="A82" t="str">
        <f t="shared" si="43"/>
        <v>EW_sand_Ruled_80</v>
      </c>
      <c r="B82" s="13" t="s">
        <v>141</v>
      </c>
      <c r="C82" s="12" t="s">
        <v>144</v>
      </c>
      <c r="D82" s="13" t="s">
        <v>145</v>
      </c>
      <c r="E82" s="12">
        <v>0</v>
      </c>
      <c r="F82">
        <f t="shared" si="24"/>
        <v>73.333099999999988</v>
      </c>
      <c r="G82" s="12">
        <v>0</v>
      </c>
      <c r="H82" s="12">
        <v>0</v>
      </c>
      <c r="I82" s="12">
        <v>1</v>
      </c>
      <c r="J82">
        <f t="shared" si="25"/>
        <v>-6.6935000000000002</v>
      </c>
      <c r="K82" s="12">
        <f t="shared" si="26"/>
        <v>20.819800000000004</v>
      </c>
      <c r="L82" s="12">
        <v>0</v>
      </c>
      <c r="M82" s="12">
        <v>1</v>
      </c>
      <c r="N82">
        <f t="shared" si="27"/>
        <v>-0.91779999999999995</v>
      </c>
      <c r="O82">
        <f t="shared" si="28"/>
        <v>8.1784220000000012</v>
      </c>
      <c r="P82" s="12">
        <v>0</v>
      </c>
      <c r="Q82" s="12">
        <v>0</v>
      </c>
      <c r="R82">
        <f t="shared" si="29"/>
        <v>0.96592470000000008</v>
      </c>
      <c r="S82" s="12">
        <v>0</v>
      </c>
      <c r="T82" s="12">
        <v>0</v>
      </c>
      <c r="U82" s="12">
        <v>0</v>
      </c>
      <c r="V82" s="12">
        <v>20</v>
      </c>
      <c r="W82" s="12">
        <v>0</v>
      </c>
      <c r="X82" s="12">
        <v>0</v>
      </c>
      <c r="Y82" s="12">
        <v>1</v>
      </c>
      <c r="Z82">
        <f t="shared" si="30"/>
        <v>-3.939899999999999E-2</v>
      </c>
      <c r="AA82" s="12">
        <v>0.26050000000000001</v>
      </c>
      <c r="AB82" s="12">
        <v>0</v>
      </c>
      <c r="AC82" s="12">
        <v>0</v>
      </c>
      <c r="AD82" s="12">
        <v>17</v>
      </c>
      <c r="AE82" s="12">
        <v>0</v>
      </c>
      <c r="AF82" s="12">
        <v>0</v>
      </c>
      <c r="AG82" s="12">
        <v>0</v>
      </c>
      <c r="AH82" s="12">
        <v>1E-4</v>
      </c>
      <c r="AI82" s="12">
        <v>0</v>
      </c>
      <c r="AJ82" s="12">
        <v>0</v>
      </c>
      <c r="AK82" s="12">
        <v>1</v>
      </c>
      <c r="AL82">
        <f t="shared" si="31"/>
        <v>-0.38492199999999999</v>
      </c>
      <c r="AM82">
        <f t="shared" si="32"/>
        <v>2.7925700000000004</v>
      </c>
      <c r="AN82" s="12">
        <v>0</v>
      </c>
      <c r="AO82" s="12">
        <v>1</v>
      </c>
      <c r="AP82">
        <f t="shared" si="33"/>
        <v>-8.6993999999999988E-2</v>
      </c>
      <c r="AQ82">
        <f t="shared" si="34"/>
        <v>0.73120399999999997</v>
      </c>
      <c r="AR82" s="12">
        <v>0</v>
      </c>
      <c r="AS82" s="12">
        <v>1</v>
      </c>
      <c r="AT82">
        <f t="shared" si="35"/>
        <v>-0.34703700000000004</v>
      </c>
      <c r="AU82">
        <f t="shared" si="36"/>
        <v>4.1468499999999997</v>
      </c>
      <c r="AV82" s="12">
        <v>0</v>
      </c>
      <c r="AW82" s="12">
        <v>1</v>
      </c>
      <c r="AX82">
        <f t="shared" si="37"/>
        <v>-5.0345500000000008E-2</v>
      </c>
      <c r="AY82">
        <f t="shared" si="38"/>
        <v>0.72972599999999999</v>
      </c>
      <c r="AZ82" s="12">
        <v>0</v>
      </c>
      <c r="BA82" s="12">
        <v>0</v>
      </c>
      <c r="BB82" s="12">
        <v>44.89</v>
      </c>
      <c r="BC82" s="12">
        <v>0</v>
      </c>
      <c r="BD82" s="12">
        <v>0</v>
      </c>
      <c r="BE82" s="12">
        <v>1</v>
      </c>
      <c r="BF82">
        <f t="shared" si="39"/>
        <v>-5.1443900000000015E-2</v>
      </c>
      <c r="BG82" s="12">
        <f t="shared" si="40"/>
        <v>0.39290000000000003</v>
      </c>
      <c r="BH82" s="12">
        <v>0</v>
      </c>
      <c r="BI82" s="12">
        <v>0</v>
      </c>
      <c r="BJ82" s="12">
        <v>0.35149999999999998</v>
      </c>
      <c r="BK82" s="12">
        <v>0</v>
      </c>
      <c r="BL82" s="12">
        <v>0</v>
      </c>
      <c r="BM82" s="12">
        <v>0</v>
      </c>
      <c r="BN82">
        <f t="shared" si="41"/>
        <v>0.69389400000000001</v>
      </c>
      <c r="BO82" s="12">
        <v>0</v>
      </c>
      <c r="BP82" s="17">
        <v>0</v>
      </c>
      <c r="BQ82">
        <f t="shared" si="22"/>
        <v>80</v>
      </c>
      <c r="BR82">
        <f t="shared" si="23"/>
        <v>0.8</v>
      </c>
      <c r="BS82">
        <f t="shared" si="42"/>
        <v>80</v>
      </c>
    </row>
    <row r="83" spans="1:71" x14ac:dyDescent="0.25">
      <c r="A83" t="str">
        <f t="shared" si="43"/>
        <v>EW_sand_Ruled_81</v>
      </c>
      <c r="B83" s="13" t="s">
        <v>141</v>
      </c>
      <c r="C83" s="12" t="s">
        <v>144</v>
      </c>
      <c r="D83" s="13" t="s">
        <v>145</v>
      </c>
      <c r="E83" s="12">
        <v>0</v>
      </c>
      <c r="F83">
        <f t="shared" si="24"/>
        <v>72.411999999999992</v>
      </c>
      <c r="G83" s="12">
        <v>0</v>
      </c>
      <c r="H83" s="12">
        <v>0</v>
      </c>
      <c r="I83" s="12">
        <v>1</v>
      </c>
      <c r="J83">
        <f t="shared" si="25"/>
        <v>-6.7825000000000006</v>
      </c>
      <c r="K83" s="12">
        <f t="shared" si="26"/>
        <v>21.078700000000005</v>
      </c>
      <c r="L83" s="12">
        <v>0</v>
      </c>
      <c r="M83" s="12">
        <v>1</v>
      </c>
      <c r="N83">
        <f t="shared" si="27"/>
        <v>-0.91779999999999995</v>
      </c>
      <c r="O83">
        <f t="shared" si="28"/>
        <v>8.1714400000000005</v>
      </c>
      <c r="P83" s="12">
        <v>0</v>
      </c>
      <c r="Q83" s="12">
        <v>0</v>
      </c>
      <c r="R83">
        <f t="shared" si="29"/>
        <v>0.96654400000000007</v>
      </c>
      <c r="S83" s="12">
        <v>0</v>
      </c>
      <c r="T83" s="12">
        <v>0</v>
      </c>
      <c r="U83" s="12">
        <v>0</v>
      </c>
      <c r="V83" s="12">
        <v>20</v>
      </c>
      <c r="W83" s="12">
        <v>0</v>
      </c>
      <c r="X83" s="12">
        <v>0</v>
      </c>
      <c r="Y83" s="12">
        <v>1</v>
      </c>
      <c r="Z83">
        <f t="shared" si="30"/>
        <v>-3.7379999999999997E-2</v>
      </c>
      <c r="AA83" s="12">
        <v>0.26050000000000001</v>
      </c>
      <c r="AB83" s="12">
        <v>0</v>
      </c>
      <c r="AC83" s="12">
        <v>0</v>
      </c>
      <c r="AD83" s="12">
        <v>17</v>
      </c>
      <c r="AE83" s="12">
        <v>0</v>
      </c>
      <c r="AF83" s="12">
        <v>0</v>
      </c>
      <c r="AG83" s="12">
        <v>0</v>
      </c>
      <c r="AH83" s="12">
        <v>1E-4</v>
      </c>
      <c r="AI83" s="12">
        <v>0</v>
      </c>
      <c r="AJ83" s="12">
        <v>0</v>
      </c>
      <c r="AK83" s="12">
        <v>1</v>
      </c>
      <c r="AL83">
        <f t="shared" si="31"/>
        <v>-0.39194000000000007</v>
      </c>
      <c r="AM83">
        <f t="shared" si="32"/>
        <v>2.8214000000000001</v>
      </c>
      <c r="AN83" s="12">
        <v>0</v>
      </c>
      <c r="AO83" s="12">
        <v>1</v>
      </c>
      <c r="AP83">
        <f t="shared" si="33"/>
        <v>-8.8600000000000012E-2</v>
      </c>
      <c r="AQ83">
        <f t="shared" si="34"/>
        <v>0.73920000000000008</v>
      </c>
      <c r="AR83" s="12">
        <v>0</v>
      </c>
      <c r="AS83" s="12">
        <v>1</v>
      </c>
      <c r="AT83">
        <f t="shared" si="35"/>
        <v>-0.35132900000000006</v>
      </c>
      <c r="AU83">
        <f t="shared" si="36"/>
        <v>4.117</v>
      </c>
      <c r="AV83" s="12">
        <v>0</v>
      </c>
      <c r="AW83" s="12">
        <v>1</v>
      </c>
      <c r="AX83">
        <f t="shared" si="37"/>
        <v>-5.1046000000000008E-2</v>
      </c>
      <c r="AY83">
        <f t="shared" si="38"/>
        <v>0.73770000000000002</v>
      </c>
      <c r="AZ83" s="12">
        <v>0</v>
      </c>
      <c r="BA83" s="12">
        <v>0</v>
      </c>
      <c r="BB83" s="12">
        <v>44.89</v>
      </c>
      <c r="BC83" s="12">
        <v>0</v>
      </c>
      <c r="BD83" s="12">
        <v>0</v>
      </c>
      <c r="BE83" s="12">
        <v>1</v>
      </c>
      <c r="BF83">
        <f t="shared" si="39"/>
        <v>-5.2348000000000006E-2</v>
      </c>
      <c r="BG83" s="12">
        <f t="shared" si="40"/>
        <v>0.39661000000000002</v>
      </c>
      <c r="BH83" s="12">
        <v>0</v>
      </c>
      <c r="BI83" s="12">
        <v>0</v>
      </c>
      <c r="BJ83" s="12">
        <v>0.35149999999999998</v>
      </c>
      <c r="BK83" s="12">
        <v>0</v>
      </c>
      <c r="BL83" s="12">
        <v>0</v>
      </c>
      <c r="BM83" s="12">
        <v>0</v>
      </c>
      <c r="BN83">
        <f t="shared" si="41"/>
        <v>0.69887999999999995</v>
      </c>
      <c r="BO83" s="12">
        <v>0</v>
      </c>
      <c r="BP83" s="17">
        <v>0</v>
      </c>
      <c r="BQ83">
        <f t="shared" si="22"/>
        <v>81</v>
      </c>
      <c r="BR83">
        <f t="shared" si="23"/>
        <v>0.81</v>
      </c>
      <c r="BS83">
        <f t="shared" si="42"/>
        <v>81</v>
      </c>
    </row>
    <row r="84" spans="1:71" x14ac:dyDescent="0.25">
      <c r="A84" t="str">
        <f t="shared" si="43"/>
        <v>EW_sand_Ruled_82</v>
      </c>
      <c r="B84" s="13" t="s">
        <v>141</v>
      </c>
      <c r="C84" s="12" t="s">
        <v>144</v>
      </c>
      <c r="D84" s="13" t="s">
        <v>145</v>
      </c>
      <c r="E84" s="12">
        <v>0</v>
      </c>
      <c r="F84">
        <f t="shared" si="24"/>
        <v>71.490899999999996</v>
      </c>
      <c r="G84" s="12">
        <v>0</v>
      </c>
      <c r="H84" s="12">
        <v>0</v>
      </c>
      <c r="I84" s="12">
        <v>1</v>
      </c>
      <c r="J84">
        <f t="shared" si="25"/>
        <v>-6.8715000000000002</v>
      </c>
      <c r="K84" s="12">
        <f t="shared" si="26"/>
        <v>21.337600000000002</v>
      </c>
      <c r="L84" s="12">
        <v>0</v>
      </c>
      <c r="M84" s="12">
        <v>1</v>
      </c>
      <c r="N84">
        <f t="shared" si="27"/>
        <v>-0.91779999999999995</v>
      </c>
      <c r="O84">
        <f t="shared" si="28"/>
        <v>8.1644579999999998</v>
      </c>
      <c r="P84" s="12">
        <v>0</v>
      </c>
      <c r="Q84" s="12">
        <v>0</v>
      </c>
      <c r="R84">
        <f t="shared" si="29"/>
        <v>0.96716330000000006</v>
      </c>
      <c r="S84" s="12">
        <v>0</v>
      </c>
      <c r="T84" s="12">
        <v>0</v>
      </c>
      <c r="U84" s="12">
        <v>0</v>
      </c>
      <c r="V84" s="12">
        <v>20</v>
      </c>
      <c r="W84" s="12">
        <v>0</v>
      </c>
      <c r="X84" s="12">
        <v>0</v>
      </c>
      <c r="Y84" s="12">
        <v>1</v>
      </c>
      <c r="Z84">
        <f t="shared" si="30"/>
        <v>-3.5360999999999976E-2</v>
      </c>
      <c r="AA84" s="12">
        <v>0.26050000000000001</v>
      </c>
      <c r="AB84" s="12">
        <v>0</v>
      </c>
      <c r="AC84" s="12">
        <v>0</v>
      </c>
      <c r="AD84" s="12">
        <v>17</v>
      </c>
      <c r="AE84" s="12">
        <v>0</v>
      </c>
      <c r="AF84" s="12">
        <v>0</v>
      </c>
      <c r="AG84" s="12">
        <v>0</v>
      </c>
      <c r="AH84" s="12">
        <v>1E-4</v>
      </c>
      <c r="AI84" s="12">
        <v>0</v>
      </c>
      <c r="AJ84" s="12">
        <v>0</v>
      </c>
      <c r="AK84" s="12">
        <v>1</v>
      </c>
      <c r="AL84">
        <f t="shared" si="31"/>
        <v>-0.39895800000000003</v>
      </c>
      <c r="AM84">
        <f t="shared" si="32"/>
        <v>2.8502300000000003</v>
      </c>
      <c r="AN84" s="12">
        <v>0</v>
      </c>
      <c r="AO84" s="12">
        <v>1</v>
      </c>
      <c r="AP84">
        <f t="shared" si="33"/>
        <v>-9.0206000000000008E-2</v>
      </c>
      <c r="AQ84">
        <f t="shared" si="34"/>
        <v>0.74719599999999997</v>
      </c>
      <c r="AR84" s="12">
        <v>0</v>
      </c>
      <c r="AS84" s="12">
        <v>1</v>
      </c>
      <c r="AT84">
        <f t="shared" si="35"/>
        <v>-0.35562100000000002</v>
      </c>
      <c r="AU84">
        <f t="shared" si="36"/>
        <v>4.0871499999999994</v>
      </c>
      <c r="AV84" s="12">
        <v>0</v>
      </c>
      <c r="AW84" s="12">
        <v>1</v>
      </c>
      <c r="AX84">
        <f t="shared" si="37"/>
        <v>-5.1746500000000008E-2</v>
      </c>
      <c r="AY84">
        <f t="shared" si="38"/>
        <v>0.74567400000000006</v>
      </c>
      <c r="AZ84" s="12">
        <v>0</v>
      </c>
      <c r="BA84" s="12">
        <v>0</v>
      </c>
      <c r="BB84" s="12">
        <v>44.89</v>
      </c>
      <c r="BC84" s="12">
        <v>0</v>
      </c>
      <c r="BD84" s="12">
        <v>0</v>
      </c>
      <c r="BE84" s="12">
        <v>1</v>
      </c>
      <c r="BF84">
        <f t="shared" si="39"/>
        <v>-5.3252100000000011E-2</v>
      </c>
      <c r="BG84" s="12">
        <f t="shared" si="40"/>
        <v>0.40032000000000001</v>
      </c>
      <c r="BH84" s="12">
        <v>0</v>
      </c>
      <c r="BI84" s="12">
        <v>0</v>
      </c>
      <c r="BJ84" s="12">
        <v>0.35149999999999998</v>
      </c>
      <c r="BK84" s="12">
        <v>0</v>
      </c>
      <c r="BL84" s="12">
        <v>0</v>
      </c>
      <c r="BM84" s="12">
        <v>0</v>
      </c>
      <c r="BN84">
        <f t="shared" si="41"/>
        <v>0.70386599999999999</v>
      </c>
      <c r="BO84" s="12">
        <v>0</v>
      </c>
      <c r="BP84" s="17">
        <v>0</v>
      </c>
      <c r="BQ84">
        <f t="shared" si="22"/>
        <v>82</v>
      </c>
      <c r="BR84">
        <f t="shared" si="23"/>
        <v>0.82</v>
      </c>
      <c r="BS84">
        <f t="shared" si="42"/>
        <v>82</v>
      </c>
    </row>
    <row r="85" spans="1:71" x14ac:dyDescent="0.25">
      <c r="A85" t="str">
        <f t="shared" si="43"/>
        <v>EW_sand_Ruled_83</v>
      </c>
      <c r="B85" s="13" t="s">
        <v>141</v>
      </c>
      <c r="C85" s="12" t="s">
        <v>144</v>
      </c>
      <c r="D85" s="13" t="s">
        <v>145</v>
      </c>
      <c r="E85" s="12">
        <v>0</v>
      </c>
      <c r="F85">
        <f t="shared" si="24"/>
        <v>70.569800000000001</v>
      </c>
      <c r="G85" s="12">
        <v>0</v>
      </c>
      <c r="H85" s="12">
        <v>0</v>
      </c>
      <c r="I85" s="12">
        <v>1</v>
      </c>
      <c r="J85">
        <f t="shared" si="25"/>
        <v>-6.9604999999999997</v>
      </c>
      <c r="K85" s="12">
        <f t="shared" si="26"/>
        <v>21.596500000000002</v>
      </c>
      <c r="L85" s="12">
        <v>0</v>
      </c>
      <c r="M85" s="12">
        <v>1</v>
      </c>
      <c r="N85">
        <f t="shared" si="27"/>
        <v>-0.91779999999999995</v>
      </c>
      <c r="O85">
        <f t="shared" si="28"/>
        <v>8.1574760000000008</v>
      </c>
      <c r="P85" s="12">
        <v>0</v>
      </c>
      <c r="Q85" s="12">
        <v>0</v>
      </c>
      <c r="R85">
        <f t="shared" si="29"/>
        <v>0.96778260000000005</v>
      </c>
      <c r="S85" s="12">
        <v>0</v>
      </c>
      <c r="T85" s="12">
        <v>0</v>
      </c>
      <c r="U85" s="12">
        <v>0</v>
      </c>
      <c r="V85" s="12">
        <v>20</v>
      </c>
      <c r="W85" s="12">
        <v>0</v>
      </c>
      <c r="X85" s="12">
        <v>0</v>
      </c>
      <c r="Y85" s="12">
        <v>1</v>
      </c>
      <c r="Z85">
        <f t="shared" si="30"/>
        <v>-3.3342000000000011E-2</v>
      </c>
      <c r="AA85" s="12">
        <v>0.26050000000000001</v>
      </c>
      <c r="AB85" s="12">
        <v>0</v>
      </c>
      <c r="AC85" s="12">
        <v>0</v>
      </c>
      <c r="AD85" s="12">
        <v>17</v>
      </c>
      <c r="AE85" s="12">
        <v>0</v>
      </c>
      <c r="AF85" s="12">
        <v>0</v>
      </c>
      <c r="AG85" s="12">
        <v>0</v>
      </c>
      <c r="AH85" s="12">
        <v>1E-4</v>
      </c>
      <c r="AI85" s="12">
        <v>0</v>
      </c>
      <c r="AJ85" s="12">
        <v>0</v>
      </c>
      <c r="AK85" s="12">
        <v>1</v>
      </c>
      <c r="AL85">
        <f t="shared" si="31"/>
        <v>-0.405976</v>
      </c>
      <c r="AM85">
        <f t="shared" si="32"/>
        <v>2.87906</v>
      </c>
      <c r="AN85" s="12">
        <v>0</v>
      </c>
      <c r="AO85" s="12">
        <v>1</v>
      </c>
      <c r="AP85">
        <f t="shared" si="33"/>
        <v>-9.1811999999999977E-2</v>
      </c>
      <c r="AQ85">
        <f t="shared" si="34"/>
        <v>0.75519199999999986</v>
      </c>
      <c r="AR85" s="12">
        <v>0</v>
      </c>
      <c r="AS85" s="12">
        <v>1</v>
      </c>
      <c r="AT85">
        <f t="shared" si="35"/>
        <v>-0.35991299999999998</v>
      </c>
      <c r="AU85">
        <f t="shared" si="36"/>
        <v>4.0572999999999997</v>
      </c>
      <c r="AV85" s="12">
        <v>0</v>
      </c>
      <c r="AW85" s="12">
        <v>1</v>
      </c>
      <c r="AX85">
        <f t="shared" si="37"/>
        <v>-5.2447000000000001E-2</v>
      </c>
      <c r="AY85">
        <f t="shared" si="38"/>
        <v>0.75364799999999998</v>
      </c>
      <c r="AZ85" s="12">
        <v>0</v>
      </c>
      <c r="BA85" s="12">
        <v>0</v>
      </c>
      <c r="BB85" s="12">
        <v>44.89</v>
      </c>
      <c r="BC85" s="12">
        <v>0</v>
      </c>
      <c r="BD85" s="12">
        <v>0</v>
      </c>
      <c r="BE85" s="12">
        <v>1</v>
      </c>
      <c r="BF85">
        <f t="shared" si="39"/>
        <v>-5.4156200000000002E-2</v>
      </c>
      <c r="BG85" s="12">
        <f t="shared" si="40"/>
        <v>0.40403</v>
      </c>
      <c r="BH85" s="12">
        <v>0</v>
      </c>
      <c r="BI85" s="12">
        <v>0</v>
      </c>
      <c r="BJ85" s="12">
        <v>0.35149999999999998</v>
      </c>
      <c r="BK85" s="12">
        <v>0</v>
      </c>
      <c r="BL85" s="12">
        <v>0</v>
      </c>
      <c r="BM85" s="12">
        <v>0</v>
      </c>
      <c r="BN85">
        <f t="shared" si="41"/>
        <v>0.70885200000000004</v>
      </c>
      <c r="BO85" s="12">
        <v>0</v>
      </c>
      <c r="BP85" s="17">
        <v>0</v>
      </c>
      <c r="BQ85">
        <f t="shared" si="22"/>
        <v>83</v>
      </c>
      <c r="BR85">
        <f t="shared" si="23"/>
        <v>0.83</v>
      </c>
      <c r="BS85">
        <f t="shared" si="42"/>
        <v>83</v>
      </c>
    </row>
    <row r="86" spans="1:71" x14ac:dyDescent="0.25">
      <c r="A86" t="str">
        <f t="shared" si="43"/>
        <v>EW_sand_Ruled_84</v>
      </c>
      <c r="B86" s="13" t="s">
        <v>141</v>
      </c>
      <c r="C86" s="12" t="s">
        <v>144</v>
      </c>
      <c r="D86" s="13" t="s">
        <v>145</v>
      </c>
      <c r="E86" s="12">
        <v>0</v>
      </c>
      <c r="F86">
        <f t="shared" si="24"/>
        <v>69.648700000000005</v>
      </c>
      <c r="G86" s="12">
        <v>0</v>
      </c>
      <c r="H86" s="12">
        <v>0</v>
      </c>
      <c r="I86" s="12">
        <v>1</v>
      </c>
      <c r="J86">
        <f t="shared" si="25"/>
        <v>-7.0494999999999992</v>
      </c>
      <c r="K86" s="12">
        <f t="shared" si="26"/>
        <v>21.855399999999999</v>
      </c>
      <c r="L86" s="12">
        <v>0</v>
      </c>
      <c r="M86" s="12">
        <v>1</v>
      </c>
      <c r="N86">
        <f t="shared" si="27"/>
        <v>-0.91779999999999995</v>
      </c>
      <c r="O86">
        <f t="shared" si="28"/>
        <v>8.1504940000000001</v>
      </c>
      <c r="P86" s="12">
        <v>0</v>
      </c>
      <c r="Q86" s="12">
        <v>0</v>
      </c>
      <c r="R86">
        <f t="shared" si="29"/>
        <v>0.96840190000000004</v>
      </c>
      <c r="S86" s="12">
        <v>0</v>
      </c>
      <c r="T86" s="12">
        <v>0</v>
      </c>
      <c r="U86" s="12">
        <v>0</v>
      </c>
      <c r="V86" s="12">
        <v>20</v>
      </c>
      <c r="W86" s="12">
        <v>0</v>
      </c>
      <c r="X86" s="12">
        <v>0</v>
      </c>
      <c r="Y86" s="12">
        <v>1</v>
      </c>
      <c r="Z86">
        <f t="shared" si="30"/>
        <v>-3.1323000000000017E-2</v>
      </c>
      <c r="AA86" s="12">
        <v>0.26050000000000001</v>
      </c>
      <c r="AB86" s="12">
        <v>0</v>
      </c>
      <c r="AC86" s="12">
        <v>0</v>
      </c>
      <c r="AD86" s="12">
        <v>17</v>
      </c>
      <c r="AE86" s="12">
        <v>0</v>
      </c>
      <c r="AF86" s="12">
        <v>0</v>
      </c>
      <c r="AG86" s="12">
        <v>0</v>
      </c>
      <c r="AH86" s="12">
        <v>1E-4</v>
      </c>
      <c r="AI86" s="12">
        <v>0</v>
      </c>
      <c r="AJ86" s="12">
        <v>0</v>
      </c>
      <c r="AK86" s="12">
        <v>1</v>
      </c>
      <c r="AL86">
        <f t="shared" si="31"/>
        <v>-0.41299399999999997</v>
      </c>
      <c r="AM86">
        <f t="shared" si="32"/>
        <v>2.9078900000000001</v>
      </c>
      <c r="AN86" s="12">
        <v>0</v>
      </c>
      <c r="AO86" s="12">
        <v>1</v>
      </c>
      <c r="AP86">
        <f t="shared" si="33"/>
        <v>-9.3418000000000001E-2</v>
      </c>
      <c r="AQ86">
        <f t="shared" si="34"/>
        <v>0.76318799999999998</v>
      </c>
      <c r="AR86" s="12">
        <v>0</v>
      </c>
      <c r="AS86" s="12">
        <v>1</v>
      </c>
      <c r="AT86">
        <f t="shared" si="35"/>
        <v>-0.364205</v>
      </c>
      <c r="AU86">
        <f t="shared" si="36"/>
        <v>4.02745</v>
      </c>
      <c r="AV86" s="12">
        <v>0</v>
      </c>
      <c r="AW86" s="12">
        <v>1</v>
      </c>
      <c r="AX86">
        <f t="shared" si="37"/>
        <v>-5.31475E-2</v>
      </c>
      <c r="AY86">
        <f t="shared" si="38"/>
        <v>0.76162199999999991</v>
      </c>
      <c r="AZ86" s="12">
        <v>0</v>
      </c>
      <c r="BA86" s="12">
        <v>0</v>
      </c>
      <c r="BB86" s="12">
        <v>44.89</v>
      </c>
      <c r="BC86" s="12">
        <v>0</v>
      </c>
      <c r="BD86" s="12">
        <v>0</v>
      </c>
      <c r="BE86" s="12">
        <v>1</v>
      </c>
      <c r="BF86">
        <f t="shared" si="39"/>
        <v>-5.5060300000000006E-2</v>
      </c>
      <c r="BG86" s="12">
        <f t="shared" si="40"/>
        <v>0.40773999999999999</v>
      </c>
      <c r="BH86" s="12">
        <v>0</v>
      </c>
      <c r="BI86" s="12">
        <v>0</v>
      </c>
      <c r="BJ86" s="12">
        <v>0.35149999999999998</v>
      </c>
      <c r="BK86" s="12">
        <v>0</v>
      </c>
      <c r="BL86" s="12">
        <v>0</v>
      </c>
      <c r="BM86" s="12">
        <v>0</v>
      </c>
      <c r="BN86">
        <f t="shared" si="41"/>
        <v>0.71383799999999997</v>
      </c>
      <c r="BO86" s="12">
        <v>0</v>
      </c>
      <c r="BP86" s="17">
        <v>0</v>
      </c>
      <c r="BQ86">
        <f t="shared" si="22"/>
        <v>84</v>
      </c>
      <c r="BR86">
        <f t="shared" si="23"/>
        <v>0.84</v>
      </c>
      <c r="BS86">
        <f t="shared" si="42"/>
        <v>84</v>
      </c>
    </row>
    <row r="87" spans="1:71" x14ac:dyDescent="0.25">
      <c r="A87" t="str">
        <f t="shared" si="43"/>
        <v>EW_sand_Ruled_85</v>
      </c>
      <c r="B87" s="13" t="s">
        <v>141</v>
      </c>
      <c r="C87" s="12" t="s">
        <v>144</v>
      </c>
      <c r="D87" s="13" t="s">
        <v>145</v>
      </c>
      <c r="E87" s="12">
        <v>0</v>
      </c>
      <c r="F87">
        <f t="shared" si="24"/>
        <v>68.727599999999995</v>
      </c>
      <c r="G87" s="12">
        <v>0</v>
      </c>
      <c r="H87" s="12">
        <v>0</v>
      </c>
      <c r="I87" s="12">
        <v>1</v>
      </c>
      <c r="J87">
        <f t="shared" si="25"/>
        <v>-7.1384999999999996</v>
      </c>
      <c r="K87" s="12">
        <f t="shared" si="26"/>
        <v>22.1143</v>
      </c>
      <c r="L87" s="12">
        <v>0</v>
      </c>
      <c r="M87" s="12">
        <v>1</v>
      </c>
      <c r="N87">
        <f t="shared" si="27"/>
        <v>-0.91779999999999995</v>
      </c>
      <c r="O87">
        <f t="shared" si="28"/>
        <v>8.1435120000000012</v>
      </c>
      <c r="P87" s="12">
        <v>0</v>
      </c>
      <c r="Q87" s="12">
        <v>0</v>
      </c>
      <c r="R87">
        <f t="shared" si="29"/>
        <v>0.96902120000000003</v>
      </c>
      <c r="S87" s="12">
        <v>0</v>
      </c>
      <c r="T87" s="12">
        <v>0</v>
      </c>
      <c r="U87" s="12">
        <v>0</v>
      </c>
      <c r="V87" s="12">
        <v>20</v>
      </c>
      <c r="W87" s="12">
        <v>0</v>
      </c>
      <c r="X87" s="12">
        <v>0</v>
      </c>
      <c r="Y87" s="12">
        <v>1</v>
      </c>
      <c r="Z87">
        <f t="shared" si="30"/>
        <v>-2.9303999999999997E-2</v>
      </c>
      <c r="AA87" s="12">
        <v>0.26050000000000001</v>
      </c>
      <c r="AB87" s="12">
        <v>0</v>
      </c>
      <c r="AC87" s="12">
        <v>0</v>
      </c>
      <c r="AD87" s="12">
        <v>17</v>
      </c>
      <c r="AE87" s="12">
        <v>0</v>
      </c>
      <c r="AF87" s="12">
        <v>0</v>
      </c>
      <c r="AG87" s="12">
        <v>0</v>
      </c>
      <c r="AH87" s="12">
        <v>1E-4</v>
      </c>
      <c r="AI87" s="12">
        <v>0</v>
      </c>
      <c r="AJ87" s="12">
        <v>0</v>
      </c>
      <c r="AK87" s="12">
        <v>1</v>
      </c>
      <c r="AL87">
        <f t="shared" si="31"/>
        <v>-0.42001199999999994</v>
      </c>
      <c r="AM87">
        <f t="shared" si="32"/>
        <v>2.9367200000000002</v>
      </c>
      <c r="AN87" s="12">
        <v>0</v>
      </c>
      <c r="AO87" s="12">
        <v>1</v>
      </c>
      <c r="AP87">
        <f t="shared" si="33"/>
        <v>-9.5023999999999997E-2</v>
      </c>
      <c r="AQ87">
        <f t="shared" si="34"/>
        <v>0.77118399999999987</v>
      </c>
      <c r="AR87" s="12">
        <v>0</v>
      </c>
      <c r="AS87" s="12">
        <v>1</v>
      </c>
      <c r="AT87">
        <f t="shared" si="35"/>
        <v>-0.36849700000000002</v>
      </c>
      <c r="AU87">
        <f t="shared" si="36"/>
        <v>3.9976000000000003</v>
      </c>
      <c r="AV87" s="12">
        <v>0</v>
      </c>
      <c r="AW87" s="12">
        <v>1</v>
      </c>
      <c r="AX87">
        <f t="shared" si="37"/>
        <v>-5.3848E-2</v>
      </c>
      <c r="AY87">
        <f t="shared" si="38"/>
        <v>0.76959599999999995</v>
      </c>
      <c r="AZ87" s="12">
        <v>0</v>
      </c>
      <c r="BA87" s="12">
        <v>0</v>
      </c>
      <c r="BB87" s="12">
        <v>44.89</v>
      </c>
      <c r="BC87" s="12">
        <v>0</v>
      </c>
      <c r="BD87" s="12">
        <v>0</v>
      </c>
      <c r="BE87" s="12">
        <v>1</v>
      </c>
      <c r="BF87">
        <f t="shared" si="39"/>
        <v>-5.5964399999999997E-2</v>
      </c>
      <c r="BG87" s="12">
        <f t="shared" si="40"/>
        <v>0.41144999999999998</v>
      </c>
      <c r="BH87" s="12">
        <v>0</v>
      </c>
      <c r="BI87" s="12">
        <v>0</v>
      </c>
      <c r="BJ87" s="12">
        <v>0.35149999999999998</v>
      </c>
      <c r="BK87" s="12">
        <v>0</v>
      </c>
      <c r="BL87" s="12">
        <v>0</v>
      </c>
      <c r="BM87" s="12">
        <v>0</v>
      </c>
      <c r="BN87">
        <f t="shared" si="41"/>
        <v>0.71882399999999991</v>
      </c>
      <c r="BO87" s="12">
        <v>0</v>
      </c>
      <c r="BP87" s="17">
        <v>0</v>
      </c>
      <c r="BQ87">
        <f t="shared" si="22"/>
        <v>85</v>
      </c>
      <c r="BR87">
        <f t="shared" si="23"/>
        <v>0.85</v>
      </c>
      <c r="BS87">
        <f t="shared" si="42"/>
        <v>85</v>
      </c>
    </row>
    <row r="88" spans="1:71" x14ac:dyDescent="0.25">
      <c r="A88" t="str">
        <f t="shared" si="43"/>
        <v>EW_sand_Ruled_86</v>
      </c>
      <c r="B88" s="13" t="s">
        <v>141</v>
      </c>
      <c r="C88" s="12" t="s">
        <v>144</v>
      </c>
      <c r="D88" s="13" t="s">
        <v>145</v>
      </c>
      <c r="E88" s="12">
        <v>0</v>
      </c>
      <c r="F88">
        <f t="shared" si="24"/>
        <v>67.8065</v>
      </c>
      <c r="G88" s="12">
        <v>0</v>
      </c>
      <c r="H88" s="12">
        <v>0</v>
      </c>
      <c r="I88" s="12">
        <v>1</v>
      </c>
      <c r="J88">
        <f t="shared" si="25"/>
        <v>-7.2275</v>
      </c>
      <c r="K88" s="12">
        <f t="shared" si="26"/>
        <v>22.373200000000001</v>
      </c>
      <c r="L88" s="12">
        <v>0</v>
      </c>
      <c r="M88" s="12">
        <v>1</v>
      </c>
      <c r="N88">
        <f t="shared" si="27"/>
        <v>-0.91779999999999995</v>
      </c>
      <c r="O88">
        <f t="shared" si="28"/>
        <v>8.1365300000000005</v>
      </c>
      <c r="P88" s="12">
        <v>0</v>
      </c>
      <c r="Q88" s="12">
        <v>0</v>
      </c>
      <c r="R88">
        <f t="shared" si="29"/>
        <v>0.96964050000000002</v>
      </c>
      <c r="S88" s="12">
        <v>0</v>
      </c>
      <c r="T88" s="12">
        <v>0</v>
      </c>
      <c r="U88" s="12">
        <v>0</v>
      </c>
      <c r="V88" s="12">
        <v>20</v>
      </c>
      <c r="W88" s="12">
        <v>0</v>
      </c>
      <c r="X88" s="12">
        <v>0</v>
      </c>
      <c r="Y88" s="12">
        <v>1</v>
      </c>
      <c r="Z88">
        <f t="shared" si="30"/>
        <v>-2.7285000000000004E-2</v>
      </c>
      <c r="AA88" s="12">
        <v>0.26050000000000001</v>
      </c>
      <c r="AB88" s="12">
        <v>0</v>
      </c>
      <c r="AC88" s="12">
        <v>0</v>
      </c>
      <c r="AD88" s="12">
        <v>17</v>
      </c>
      <c r="AE88" s="12">
        <v>0</v>
      </c>
      <c r="AF88" s="12">
        <v>0</v>
      </c>
      <c r="AG88" s="12">
        <v>0</v>
      </c>
      <c r="AH88" s="12">
        <v>1E-4</v>
      </c>
      <c r="AI88" s="12">
        <v>0</v>
      </c>
      <c r="AJ88" s="12">
        <v>0</v>
      </c>
      <c r="AK88" s="12">
        <v>1</v>
      </c>
      <c r="AL88">
        <f t="shared" si="31"/>
        <v>-0.42703000000000002</v>
      </c>
      <c r="AM88">
        <f t="shared" si="32"/>
        <v>2.9655499999999999</v>
      </c>
      <c r="AN88" s="12">
        <v>0</v>
      </c>
      <c r="AO88" s="12">
        <v>1</v>
      </c>
      <c r="AP88">
        <f t="shared" si="33"/>
        <v>-9.6629999999999994E-2</v>
      </c>
      <c r="AQ88">
        <f t="shared" si="34"/>
        <v>0.77917999999999998</v>
      </c>
      <c r="AR88" s="12">
        <v>0</v>
      </c>
      <c r="AS88" s="12">
        <v>1</v>
      </c>
      <c r="AT88">
        <f t="shared" si="35"/>
        <v>-0.37278900000000004</v>
      </c>
      <c r="AU88">
        <f t="shared" si="36"/>
        <v>3.9677500000000001</v>
      </c>
      <c r="AV88" s="12">
        <v>0</v>
      </c>
      <c r="AW88" s="12">
        <v>1</v>
      </c>
      <c r="AX88">
        <f t="shared" si="37"/>
        <v>-5.45485E-2</v>
      </c>
      <c r="AY88">
        <f t="shared" si="38"/>
        <v>0.77756999999999998</v>
      </c>
      <c r="AZ88" s="12">
        <v>0</v>
      </c>
      <c r="BA88" s="12">
        <v>0</v>
      </c>
      <c r="BB88" s="12">
        <v>44.89</v>
      </c>
      <c r="BC88" s="12">
        <v>0</v>
      </c>
      <c r="BD88" s="12">
        <v>0</v>
      </c>
      <c r="BE88" s="12">
        <v>1</v>
      </c>
      <c r="BF88">
        <f t="shared" si="39"/>
        <v>-5.6868500000000002E-2</v>
      </c>
      <c r="BG88" s="12">
        <f t="shared" si="40"/>
        <v>0.41515999999999997</v>
      </c>
      <c r="BH88" s="12">
        <v>0</v>
      </c>
      <c r="BI88" s="12">
        <v>0</v>
      </c>
      <c r="BJ88" s="12">
        <v>0.35149999999999998</v>
      </c>
      <c r="BK88" s="12">
        <v>0</v>
      </c>
      <c r="BL88" s="12">
        <v>0</v>
      </c>
      <c r="BM88" s="12">
        <v>0</v>
      </c>
      <c r="BN88">
        <f t="shared" si="41"/>
        <v>0.72380999999999995</v>
      </c>
      <c r="BO88" s="12">
        <v>0</v>
      </c>
      <c r="BP88" s="17">
        <v>0</v>
      </c>
      <c r="BQ88">
        <f t="shared" si="22"/>
        <v>86</v>
      </c>
      <c r="BR88">
        <f t="shared" si="23"/>
        <v>0.86</v>
      </c>
      <c r="BS88">
        <f t="shared" si="42"/>
        <v>86</v>
      </c>
    </row>
    <row r="89" spans="1:71" x14ac:dyDescent="0.25">
      <c r="A89" t="str">
        <f t="shared" si="43"/>
        <v>EW_sand_Ruled_87</v>
      </c>
      <c r="B89" s="13" t="s">
        <v>141</v>
      </c>
      <c r="C89" s="12" t="s">
        <v>144</v>
      </c>
      <c r="D89" s="13" t="s">
        <v>145</v>
      </c>
      <c r="E89" s="12">
        <v>0</v>
      </c>
      <c r="F89">
        <f t="shared" si="24"/>
        <v>66.88539999999999</v>
      </c>
      <c r="G89" s="12">
        <v>0</v>
      </c>
      <c r="H89" s="12">
        <v>0</v>
      </c>
      <c r="I89" s="12">
        <v>1</v>
      </c>
      <c r="J89">
        <f t="shared" si="25"/>
        <v>-7.3164999999999996</v>
      </c>
      <c r="K89" s="12">
        <f t="shared" si="26"/>
        <v>22.632100000000001</v>
      </c>
      <c r="L89" s="12">
        <v>0</v>
      </c>
      <c r="M89" s="12">
        <v>1</v>
      </c>
      <c r="N89">
        <f t="shared" si="27"/>
        <v>-0.91779999999999995</v>
      </c>
      <c r="O89">
        <f t="shared" si="28"/>
        <v>8.1295479999999998</v>
      </c>
      <c r="P89" s="12">
        <v>0</v>
      </c>
      <c r="Q89" s="12">
        <v>0</v>
      </c>
      <c r="R89">
        <f t="shared" si="29"/>
        <v>0.97025980000000001</v>
      </c>
      <c r="S89" s="12">
        <v>0</v>
      </c>
      <c r="T89" s="12">
        <v>0</v>
      </c>
      <c r="U89" s="12">
        <v>0</v>
      </c>
      <c r="V89" s="12">
        <v>20</v>
      </c>
      <c r="W89" s="12">
        <v>0</v>
      </c>
      <c r="X89" s="12">
        <v>0</v>
      </c>
      <c r="Y89" s="12">
        <v>1</v>
      </c>
      <c r="Z89">
        <f t="shared" si="30"/>
        <v>-2.5266000000000011E-2</v>
      </c>
      <c r="AA89" s="12">
        <v>0.26050000000000001</v>
      </c>
      <c r="AB89" s="12">
        <v>0</v>
      </c>
      <c r="AC89" s="12">
        <v>0</v>
      </c>
      <c r="AD89" s="12">
        <v>17</v>
      </c>
      <c r="AE89" s="12">
        <v>0</v>
      </c>
      <c r="AF89" s="12">
        <v>0</v>
      </c>
      <c r="AG89" s="12">
        <v>0</v>
      </c>
      <c r="AH89" s="12">
        <v>1E-4</v>
      </c>
      <c r="AI89" s="12">
        <v>0</v>
      </c>
      <c r="AJ89" s="12">
        <v>0</v>
      </c>
      <c r="AK89" s="12">
        <v>1</v>
      </c>
      <c r="AL89">
        <f t="shared" si="31"/>
        <v>-0.43404799999999999</v>
      </c>
      <c r="AM89">
        <f t="shared" si="32"/>
        <v>2.99438</v>
      </c>
      <c r="AN89" s="12">
        <v>0</v>
      </c>
      <c r="AO89" s="12">
        <v>1</v>
      </c>
      <c r="AP89">
        <f t="shared" si="33"/>
        <v>-9.823599999999999E-2</v>
      </c>
      <c r="AQ89">
        <f t="shared" si="34"/>
        <v>0.78717599999999988</v>
      </c>
      <c r="AR89" s="12">
        <v>0</v>
      </c>
      <c r="AS89" s="12">
        <v>1</v>
      </c>
      <c r="AT89">
        <f t="shared" si="35"/>
        <v>-0.377081</v>
      </c>
      <c r="AU89">
        <f t="shared" si="36"/>
        <v>3.9379</v>
      </c>
      <c r="AV89" s="12">
        <v>0</v>
      </c>
      <c r="AW89" s="12">
        <v>1</v>
      </c>
      <c r="AX89">
        <f t="shared" si="37"/>
        <v>-5.5248999999999999E-2</v>
      </c>
      <c r="AY89">
        <f t="shared" si="38"/>
        <v>0.78554400000000002</v>
      </c>
      <c r="AZ89" s="12">
        <v>0</v>
      </c>
      <c r="BA89" s="12">
        <v>0</v>
      </c>
      <c r="BB89" s="12">
        <v>44.89</v>
      </c>
      <c r="BC89" s="12">
        <v>0</v>
      </c>
      <c r="BD89" s="12">
        <v>0</v>
      </c>
      <c r="BE89" s="12">
        <v>1</v>
      </c>
      <c r="BF89">
        <f t="shared" si="39"/>
        <v>-5.7772600000000007E-2</v>
      </c>
      <c r="BG89" s="12">
        <f t="shared" si="40"/>
        <v>0.41887000000000002</v>
      </c>
      <c r="BH89" s="12">
        <v>0</v>
      </c>
      <c r="BI89" s="12">
        <v>0</v>
      </c>
      <c r="BJ89" s="12">
        <v>0.35149999999999998</v>
      </c>
      <c r="BK89" s="12">
        <v>0</v>
      </c>
      <c r="BL89" s="12">
        <v>0</v>
      </c>
      <c r="BM89" s="12">
        <v>0</v>
      </c>
      <c r="BN89">
        <f t="shared" si="41"/>
        <v>0.728796</v>
      </c>
      <c r="BO89" s="12">
        <v>0</v>
      </c>
      <c r="BP89" s="17">
        <v>0</v>
      </c>
      <c r="BQ89">
        <f t="shared" si="22"/>
        <v>87</v>
      </c>
      <c r="BR89">
        <f t="shared" si="23"/>
        <v>0.87</v>
      </c>
      <c r="BS89">
        <f t="shared" si="42"/>
        <v>87</v>
      </c>
    </row>
    <row r="90" spans="1:71" x14ac:dyDescent="0.25">
      <c r="A90" t="str">
        <f t="shared" si="43"/>
        <v>EW_sand_Ruled_88</v>
      </c>
      <c r="B90" s="13" t="s">
        <v>141</v>
      </c>
      <c r="C90" s="12" t="s">
        <v>144</v>
      </c>
      <c r="D90" s="13" t="s">
        <v>145</v>
      </c>
      <c r="E90" s="12">
        <v>0</v>
      </c>
      <c r="F90">
        <f t="shared" si="24"/>
        <v>65.964299999999994</v>
      </c>
      <c r="G90" s="12">
        <v>0</v>
      </c>
      <c r="H90" s="12">
        <v>0</v>
      </c>
      <c r="I90" s="12">
        <v>1</v>
      </c>
      <c r="J90">
        <f t="shared" si="25"/>
        <v>-7.4055</v>
      </c>
      <c r="K90" s="12">
        <f t="shared" si="26"/>
        <v>22.891000000000002</v>
      </c>
      <c r="L90" s="12">
        <v>0</v>
      </c>
      <c r="M90" s="12">
        <v>1</v>
      </c>
      <c r="N90">
        <f t="shared" si="27"/>
        <v>-0.91779999999999995</v>
      </c>
      <c r="O90">
        <f t="shared" si="28"/>
        <v>8.1225660000000008</v>
      </c>
      <c r="P90" s="12">
        <v>0</v>
      </c>
      <c r="Q90" s="12">
        <v>0</v>
      </c>
      <c r="R90">
        <f t="shared" si="29"/>
        <v>0.97087909999999999</v>
      </c>
      <c r="S90" s="12">
        <v>0</v>
      </c>
      <c r="T90" s="12">
        <v>0</v>
      </c>
      <c r="U90" s="12">
        <v>0</v>
      </c>
      <c r="V90" s="12">
        <v>20</v>
      </c>
      <c r="W90" s="12">
        <v>0</v>
      </c>
      <c r="X90" s="12">
        <v>0</v>
      </c>
      <c r="Y90" s="12">
        <v>1</v>
      </c>
      <c r="Z90">
        <f t="shared" si="30"/>
        <v>-2.324699999999999E-2</v>
      </c>
      <c r="AA90" s="12">
        <v>0.26050000000000001</v>
      </c>
      <c r="AB90" s="12">
        <v>0</v>
      </c>
      <c r="AC90" s="12">
        <v>0</v>
      </c>
      <c r="AD90" s="12">
        <v>17</v>
      </c>
      <c r="AE90" s="12">
        <v>0</v>
      </c>
      <c r="AF90" s="12">
        <v>0</v>
      </c>
      <c r="AG90" s="12">
        <v>0</v>
      </c>
      <c r="AH90" s="12">
        <v>1E-4</v>
      </c>
      <c r="AI90" s="12">
        <v>0</v>
      </c>
      <c r="AJ90" s="12">
        <v>0</v>
      </c>
      <c r="AK90" s="12">
        <v>1</v>
      </c>
      <c r="AL90">
        <f t="shared" si="31"/>
        <v>-0.44106599999999996</v>
      </c>
      <c r="AM90">
        <f t="shared" si="32"/>
        <v>3.0232100000000002</v>
      </c>
      <c r="AN90" s="12">
        <v>0</v>
      </c>
      <c r="AO90" s="12">
        <v>1</v>
      </c>
      <c r="AP90">
        <f t="shared" si="33"/>
        <v>-9.9841999999999986E-2</v>
      </c>
      <c r="AQ90">
        <f t="shared" si="34"/>
        <v>0.79517199999999999</v>
      </c>
      <c r="AR90" s="12">
        <v>0</v>
      </c>
      <c r="AS90" s="12">
        <v>1</v>
      </c>
      <c r="AT90">
        <f t="shared" si="35"/>
        <v>-0.38137300000000002</v>
      </c>
      <c r="AU90">
        <f t="shared" si="36"/>
        <v>3.9080499999999998</v>
      </c>
      <c r="AV90" s="12">
        <v>0</v>
      </c>
      <c r="AW90" s="12">
        <v>1</v>
      </c>
      <c r="AX90">
        <f t="shared" si="37"/>
        <v>-5.5949499999999999E-2</v>
      </c>
      <c r="AY90">
        <f t="shared" si="38"/>
        <v>0.79351799999999995</v>
      </c>
      <c r="AZ90" s="12">
        <v>0</v>
      </c>
      <c r="BA90" s="12">
        <v>0</v>
      </c>
      <c r="BB90" s="12">
        <v>44.89</v>
      </c>
      <c r="BC90" s="12">
        <v>0</v>
      </c>
      <c r="BD90" s="12">
        <v>0</v>
      </c>
      <c r="BE90" s="12">
        <v>1</v>
      </c>
      <c r="BF90">
        <f t="shared" si="39"/>
        <v>-5.8676700000000012E-2</v>
      </c>
      <c r="BG90" s="12">
        <f t="shared" si="40"/>
        <v>0.42258000000000001</v>
      </c>
      <c r="BH90" s="12">
        <v>0</v>
      </c>
      <c r="BI90" s="12">
        <v>0</v>
      </c>
      <c r="BJ90" s="12">
        <v>0.35149999999999998</v>
      </c>
      <c r="BK90" s="12">
        <v>0</v>
      </c>
      <c r="BL90" s="12">
        <v>0</v>
      </c>
      <c r="BM90" s="12">
        <v>0</v>
      </c>
      <c r="BN90">
        <f t="shared" si="41"/>
        <v>0.73378199999999993</v>
      </c>
      <c r="BO90" s="12">
        <v>0</v>
      </c>
      <c r="BP90" s="17">
        <v>0</v>
      </c>
      <c r="BQ90">
        <f t="shared" si="22"/>
        <v>88</v>
      </c>
      <c r="BR90">
        <f t="shared" si="23"/>
        <v>0.88</v>
      </c>
      <c r="BS90">
        <f t="shared" si="42"/>
        <v>88</v>
      </c>
    </row>
    <row r="91" spans="1:71" x14ac:dyDescent="0.25">
      <c r="A91" t="str">
        <f t="shared" si="43"/>
        <v>EW_sand_Ruled_89</v>
      </c>
      <c r="B91" s="13" t="s">
        <v>141</v>
      </c>
      <c r="C91" s="12" t="s">
        <v>144</v>
      </c>
      <c r="D91" s="13" t="s">
        <v>145</v>
      </c>
      <c r="E91" s="12">
        <v>0</v>
      </c>
      <c r="F91">
        <f t="shared" si="24"/>
        <v>65.043199999999999</v>
      </c>
      <c r="G91" s="12">
        <v>0</v>
      </c>
      <c r="H91" s="12">
        <v>0</v>
      </c>
      <c r="I91" s="12">
        <v>1</v>
      </c>
      <c r="J91">
        <f t="shared" si="25"/>
        <v>-7.4945000000000004</v>
      </c>
      <c r="K91" s="12">
        <f t="shared" si="26"/>
        <v>23.149900000000002</v>
      </c>
      <c r="L91" s="12">
        <v>0</v>
      </c>
      <c r="M91" s="12">
        <v>1</v>
      </c>
      <c r="N91">
        <f t="shared" si="27"/>
        <v>-0.91779999999999995</v>
      </c>
      <c r="O91">
        <f t="shared" si="28"/>
        <v>8.1155840000000001</v>
      </c>
      <c r="P91" s="12">
        <v>0</v>
      </c>
      <c r="Q91" s="12">
        <v>0</v>
      </c>
      <c r="R91">
        <f t="shared" si="29"/>
        <v>0.97149839999999998</v>
      </c>
      <c r="S91" s="12">
        <v>0</v>
      </c>
      <c r="T91" s="12">
        <v>0</v>
      </c>
      <c r="U91" s="12">
        <v>0</v>
      </c>
      <c r="V91" s="12">
        <v>20</v>
      </c>
      <c r="W91" s="12">
        <v>0</v>
      </c>
      <c r="X91" s="12">
        <v>0</v>
      </c>
      <c r="Y91" s="12">
        <v>1</v>
      </c>
      <c r="Z91">
        <f t="shared" si="30"/>
        <v>-2.1227999999999997E-2</v>
      </c>
      <c r="AA91" s="12">
        <v>0.26050000000000001</v>
      </c>
      <c r="AB91" s="12">
        <v>0</v>
      </c>
      <c r="AC91" s="12">
        <v>0</v>
      </c>
      <c r="AD91" s="12">
        <v>17</v>
      </c>
      <c r="AE91" s="12">
        <v>0</v>
      </c>
      <c r="AF91" s="12">
        <v>0</v>
      </c>
      <c r="AG91" s="12">
        <v>0</v>
      </c>
      <c r="AH91" s="12">
        <v>1E-4</v>
      </c>
      <c r="AI91" s="12">
        <v>0</v>
      </c>
      <c r="AJ91" s="12">
        <v>0</v>
      </c>
      <c r="AK91" s="12">
        <v>1</v>
      </c>
      <c r="AL91">
        <f t="shared" si="31"/>
        <v>-0.44808400000000004</v>
      </c>
      <c r="AM91">
        <f t="shared" si="32"/>
        <v>3.0520400000000003</v>
      </c>
      <c r="AN91" s="12">
        <v>0</v>
      </c>
      <c r="AO91" s="12">
        <v>1</v>
      </c>
      <c r="AP91">
        <f t="shared" si="33"/>
        <v>-0.10144799999999998</v>
      </c>
      <c r="AQ91">
        <f t="shared" si="34"/>
        <v>0.80316799999999988</v>
      </c>
      <c r="AR91" s="12">
        <v>0</v>
      </c>
      <c r="AS91" s="12">
        <v>1</v>
      </c>
      <c r="AT91">
        <f t="shared" si="35"/>
        <v>-0.38566500000000004</v>
      </c>
      <c r="AU91">
        <f t="shared" si="36"/>
        <v>3.8782000000000001</v>
      </c>
      <c r="AV91" s="12">
        <v>0</v>
      </c>
      <c r="AW91" s="12">
        <v>1</v>
      </c>
      <c r="AX91">
        <f t="shared" si="37"/>
        <v>-5.6650000000000006E-2</v>
      </c>
      <c r="AY91">
        <f t="shared" si="38"/>
        <v>0.80149199999999998</v>
      </c>
      <c r="AZ91" s="12">
        <v>0</v>
      </c>
      <c r="BA91" s="12">
        <v>0</v>
      </c>
      <c r="BB91" s="12">
        <v>44.89</v>
      </c>
      <c r="BC91" s="12">
        <v>0</v>
      </c>
      <c r="BD91" s="12">
        <v>0</v>
      </c>
      <c r="BE91" s="12">
        <v>1</v>
      </c>
      <c r="BF91">
        <f t="shared" si="39"/>
        <v>-5.9580800000000003E-2</v>
      </c>
      <c r="BG91" s="12">
        <f t="shared" si="40"/>
        <v>0.42629</v>
      </c>
      <c r="BH91" s="12">
        <v>0</v>
      </c>
      <c r="BI91" s="12">
        <v>0</v>
      </c>
      <c r="BJ91" s="12">
        <v>0.35149999999999998</v>
      </c>
      <c r="BK91" s="12">
        <v>0</v>
      </c>
      <c r="BL91" s="12">
        <v>0</v>
      </c>
      <c r="BM91" s="12">
        <v>0</v>
      </c>
      <c r="BN91">
        <f t="shared" si="41"/>
        <v>0.73876799999999998</v>
      </c>
      <c r="BO91" s="12">
        <v>0</v>
      </c>
      <c r="BP91" s="17">
        <v>0</v>
      </c>
      <c r="BQ91">
        <f t="shared" si="22"/>
        <v>89</v>
      </c>
      <c r="BR91">
        <f t="shared" si="23"/>
        <v>0.89</v>
      </c>
      <c r="BS91">
        <f t="shared" si="42"/>
        <v>89</v>
      </c>
    </row>
    <row r="92" spans="1:71" x14ac:dyDescent="0.25">
      <c r="A92" t="str">
        <f t="shared" si="43"/>
        <v>EW_sand_Ruled_90</v>
      </c>
      <c r="B92" s="13" t="s">
        <v>141</v>
      </c>
      <c r="C92" s="12" t="s">
        <v>144</v>
      </c>
      <c r="D92" s="13" t="s">
        <v>145</v>
      </c>
      <c r="E92" s="12">
        <v>0</v>
      </c>
      <c r="F92">
        <f t="shared" si="24"/>
        <v>64.122099999999989</v>
      </c>
      <c r="G92" s="12">
        <v>0</v>
      </c>
      <c r="H92" s="12">
        <v>0</v>
      </c>
      <c r="I92" s="12">
        <v>1</v>
      </c>
      <c r="J92">
        <f t="shared" si="25"/>
        <v>-7.5834999999999999</v>
      </c>
      <c r="K92" s="12">
        <f t="shared" si="26"/>
        <v>23.408800000000003</v>
      </c>
      <c r="L92" s="12">
        <v>0</v>
      </c>
      <c r="M92" s="12">
        <v>1</v>
      </c>
      <c r="N92">
        <f t="shared" si="27"/>
        <v>-0.91779999999999995</v>
      </c>
      <c r="O92">
        <f t="shared" si="28"/>
        <v>8.1086020000000012</v>
      </c>
      <c r="P92" s="12">
        <v>0</v>
      </c>
      <c r="Q92" s="12">
        <v>0</v>
      </c>
      <c r="R92">
        <f t="shared" si="29"/>
        <v>0.97211770000000008</v>
      </c>
      <c r="S92" s="12">
        <v>0</v>
      </c>
      <c r="T92" s="12">
        <v>0</v>
      </c>
      <c r="U92" s="12">
        <v>0</v>
      </c>
      <c r="V92" s="12">
        <v>20</v>
      </c>
      <c r="W92" s="12">
        <v>0</v>
      </c>
      <c r="X92" s="12">
        <v>0</v>
      </c>
      <c r="Y92" s="12">
        <v>1</v>
      </c>
      <c r="Z92">
        <f t="shared" si="30"/>
        <v>-1.9209000000000004E-2</v>
      </c>
      <c r="AA92" s="12">
        <v>0.26050000000000001</v>
      </c>
      <c r="AB92" s="12">
        <v>0</v>
      </c>
      <c r="AC92" s="12">
        <v>0</v>
      </c>
      <c r="AD92" s="12">
        <v>17</v>
      </c>
      <c r="AE92" s="12">
        <v>0</v>
      </c>
      <c r="AF92" s="12">
        <v>0</v>
      </c>
      <c r="AG92" s="12">
        <v>0</v>
      </c>
      <c r="AH92" s="12">
        <v>1E-4</v>
      </c>
      <c r="AI92" s="12">
        <v>0</v>
      </c>
      <c r="AJ92" s="12">
        <v>0</v>
      </c>
      <c r="AK92" s="12">
        <v>1</v>
      </c>
      <c r="AL92">
        <f t="shared" si="31"/>
        <v>-0.45510200000000001</v>
      </c>
      <c r="AM92">
        <f t="shared" si="32"/>
        <v>3.08087</v>
      </c>
      <c r="AN92" s="12">
        <v>0</v>
      </c>
      <c r="AO92" s="12">
        <v>1</v>
      </c>
      <c r="AP92">
        <f t="shared" si="33"/>
        <v>-0.10305400000000001</v>
      </c>
      <c r="AQ92">
        <f t="shared" si="34"/>
        <v>0.811164</v>
      </c>
      <c r="AR92" s="12">
        <v>0</v>
      </c>
      <c r="AS92" s="12">
        <v>1</v>
      </c>
      <c r="AT92">
        <f t="shared" si="35"/>
        <v>-0.38995700000000005</v>
      </c>
      <c r="AU92">
        <f t="shared" si="36"/>
        <v>3.8483499999999999</v>
      </c>
      <c r="AV92" s="12">
        <v>0</v>
      </c>
      <c r="AW92" s="12">
        <v>1</v>
      </c>
      <c r="AX92">
        <f t="shared" si="37"/>
        <v>-5.7350500000000006E-2</v>
      </c>
      <c r="AY92">
        <f t="shared" si="38"/>
        <v>0.80946600000000002</v>
      </c>
      <c r="AZ92" s="12">
        <v>0</v>
      </c>
      <c r="BA92" s="12">
        <v>0</v>
      </c>
      <c r="BB92" s="12">
        <v>44.89</v>
      </c>
      <c r="BC92" s="12">
        <v>0</v>
      </c>
      <c r="BD92" s="12">
        <v>0</v>
      </c>
      <c r="BE92" s="12">
        <v>1</v>
      </c>
      <c r="BF92">
        <f t="shared" si="39"/>
        <v>-6.0484900000000008E-2</v>
      </c>
      <c r="BG92" s="12">
        <f t="shared" si="40"/>
        <v>0.43</v>
      </c>
      <c r="BH92" s="12">
        <v>0</v>
      </c>
      <c r="BI92" s="12">
        <v>0</v>
      </c>
      <c r="BJ92" s="12">
        <v>0.35149999999999998</v>
      </c>
      <c r="BK92" s="12">
        <v>0</v>
      </c>
      <c r="BL92" s="12">
        <v>0</v>
      </c>
      <c r="BM92" s="12">
        <v>0</v>
      </c>
      <c r="BN92">
        <f t="shared" si="41"/>
        <v>0.74375400000000003</v>
      </c>
      <c r="BO92" s="12">
        <v>0</v>
      </c>
      <c r="BP92" s="17">
        <v>0</v>
      </c>
      <c r="BQ92">
        <f t="shared" si="22"/>
        <v>90</v>
      </c>
      <c r="BR92">
        <f t="shared" si="23"/>
        <v>0.9</v>
      </c>
      <c r="BS92">
        <f t="shared" si="42"/>
        <v>90</v>
      </c>
    </row>
    <row r="93" spans="1:71" x14ac:dyDescent="0.25">
      <c r="A93" t="str">
        <f t="shared" si="43"/>
        <v>EW_sand_Ruled_91</v>
      </c>
      <c r="B93" s="13" t="s">
        <v>141</v>
      </c>
      <c r="C93" s="12" t="s">
        <v>144</v>
      </c>
      <c r="D93" s="13" t="s">
        <v>145</v>
      </c>
      <c r="E93" s="12">
        <v>0</v>
      </c>
      <c r="F93">
        <f t="shared" si="24"/>
        <v>63.200999999999993</v>
      </c>
      <c r="G93" s="12">
        <v>0</v>
      </c>
      <c r="H93" s="12">
        <v>0</v>
      </c>
      <c r="I93" s="12">
        <v>1</v>
      </c>
      <c r="J93">
        <f t="shared" si="25"/>
        <v>-7.6724999999999994</v>
      </c>
      <c r="K93" s="12">
        <f t="shared" si="26"/>
        <v>23.667700000000004</v>
      </c>
      <c r="L93" s="12">
        <v>0</v>
      </c>
      <c r="M93" s="12">
        <v>1</v>
      </c>
      <c r="N93">
        <f t="shared" si="27"/>
        <v>-0.91779999999999995</v>
      </c>
      <c r="O93">
        <f t="shared" si="28"/>
        <v>8.1016200000000005</v>
      </c>
      <c r="P93" s="12">
        <v>0</v>
      </c>
      <c r="Q93" s="12">
        <v>0</v>
      </c>
      <c r="R93">
        <f t="shared" si="29"/>
        <v>0.97273700000000007</v>
      </c>
      <c r="S93" s="12">
        <v>0</v>
      </c>
      <c r="T93" s="12">
        <v>0</v>
      </c>
      <c r="U93" s="12">
        <v>0</v>
      </c>
      <c r="V93" s="12">
        <v>20</v>
      </c>
      <c r="W93" s="12">
        <v>0</v>
      </c>
      <c r="X93" s="12">
        <v>0</v>
      </c>
      <c r="Y93" s="12">
        <v>1</v>
      </c>
      <c r="Z93">
        <f t="shared" si="30"/>
        <v>-1.7189999999999983E-2</v>
      </c>
      <c r="AA93" s="12">
        <v>0.26050000000000001</v>
      </c>
      <c r="AB93" s="12">
        <v>0</v>
      </c>
      <c r="AC93" s="12">
        <v>0</v>
      </c>
      <c r="AD93" s="12">
        <v>17</v>
      </c>
      <c r="AE93" s="12">
        <v>0</v>
      </c>
      <c r="AF93" s="12">
        <v>0</v>
      </c>
      <c r="AG93" s="12">
        <v>0</v>
      </c>
      <c r="AH93" s="12">
        <v>1E-4</v>
      </c>
      <c r="AI93" s="12">
        <v>0</v>
      </c>
      <c r="AJ93" s="12">
        <v>0</v>
      </c>
      <c r="AK93" s="12">
        <v>1</v>
      </c>
      <c r="AL93">
        <f t="shared" si="31"/>
        <v>-0.46211999999999998</v>
      </c>
      <c r="AM93">
        <f t="shared" si="32"/>
        <v>3.1097000000000001</v>
      </c>
      <c r="AN93" s="12">
        <v>0</v>
      </c>
      <c r="AO93" s="12">
        <v>1</v>
      </c>
      <c r="AP93">
        <f t="shared" si="33"/>
        <v>-0.10466</v>
      </c>
      <c r="AQ93">
        <f t="shared" si="34"/>
        <v>0.81915999999999989</v>
      </c>
      <c r="AR93" s="12">
        <v>0</v>
      </c>
      <c r="AS93" s="12">
        <v>1</v>
      </c>
      <c r="AT93">
        <f t="shared" si="35"/>
        <v>-0.39424900000000002</v>
      </c>
      <c r="AU93">
        <f t="shared" si="36"/>
        <v>3.8184999999999998</v>
      </c>
      <c r="AV93" s="12">
        <v>0</v>
      </c>
      <c r="AW93" s="12">
        <v>1</v>
      </c>
      <c r="AX93">
        <f t="shared" si="37"/>
        <v>-5.8051000000000005E-2</v>
      </c>
      <c r="AY93">
        <f t="shared" si="38"/>
        <v>0.81743999999999994</v>
      </c>
      <c r="AZ93" s="12">
        <v>0</v>
      </c>
      <c r="BA93" s="12">
        <v>0</v>
      </c>
      <c r="BB93" s="12">
        <v>44.89</v>
      </c>
      <c r="BC93" s="12">
        <v>0</v>
      </c>
      <c r="BD93" s="12">
        <v>0</v>
      </c>
      <c r="BE93" s="12">
        <v>1</v>
      </c>
      <c r="BF93">
        <f t="shared" si="39"/>
        <v>-6.1389000000000013E-2</v>
      </c>
      <c r="BG93" s="12">
        <f t="shared" si="40"/>
        <v>0.43371000000000004</v>
      </c>
      <c r="BH93" s="12">
        <v>0</v>
      </c>
      <c r="BI93" s="12">
        <v>0</v>
      </c>
      <c r="BJ93" s="12">
        <v>0.35149999999999998</v>
      </c>
      <c r="BK93" s="12">
        <v>0</v>
      </c>
      <c r="BL93" s="12">
        <v>0</v>
      </c>
      <c r="BM93" s="12">
        <v>0</v>
      </c>
      <c r="BN93">
        <f t="shared" si="41"/>
        <v>0.74873999999999996</v>
      </c>
      <c r="BO93" s="12">
        <v>0</v>
      </c>
      <c r="BP93" s="17">
        <v>0</v>
      </c>
      <c r="BQ93">
        <f t="shared" si="22"/>
        <v>91</v>
      </c>
      <c r="BR93">
        <f t="shared" si="23"/>
        <v>0.91</v>
      </c>
      <c r="BS93">
        <f t="shared" si="42"/>
        <v>91</v>
      </c>
    </row>
    <row r="94" spans="1:71" x14ac:dyDescent="0.25">
      <c r="A94" t="str">
        <f t="shared" si="43"/>
        <v>EW_sand_Ruled_92</v>
      </c>
      <c r="B94" s="13" t="s">
        <v>141</v>
      </c>
      <c r="C94" s="12" t="s">
        <v>144</v>
      </c>
      <c r="D94" s="13" t="s">
        <v>145</v>
      </c>
      <c r="E94" s="12">
        <v>0</v>
      </c>
      <c r="F94">
        <f t="shared" si="24"/>
        <v>62.279899999999998</v>
      </c>
      <c r="G94" s="12">
        <v>0</v>
      </c>
      <c r="H94" s="12">
        <v>0</v>
      </c>
      <c r="I94" s="12">
        <v>1</v>
      </c>
      <c r="J94">
        <f t="shared" si="25"/>
        <v>-7.7614999999999998</v>
      </c>
      <c r="K94" s="12">
        <f t="shared" si="26"/>
        <v>23.926600000000004</v>
      </c>
      <c r="L94" s="12">
        <v>0</v>
      </c>
      <c r="M94" s="12">
        <v>1</v>
      </c>
      <c r="N94">
        <f t="shared" si="27"/>
        <v>-0.91779999999999995</v>
      </c>
      <c r="O94">
        <f t="shared" si="28"/>
        <v>8.0946379999999998</v>
      </c>
      <c r="P94" s="12">
        <v>0</v>
      </c>
      <c r="Q94" s="12">
        <v>0</v>
      </c>
      <c r="R94">
        <f t="shared" si="29"/>
        <v>0.97335630000000006</v>
      </c>
      <c r="S94" s="12">
        <v>0</v>
      </c>
      <c r="T94" s="12">
        <v>0</v>
      </c>
      <c r="U94" s="12">
        <v>0</v>
      </c>
      <c r="V94" s="12">
        <v>20</v>
      </c>
      <c r="W94" s="12">
        <v>0</v>
      </c>
      <c r="X94" s="12">
        <v>0</v>
      </c>
      <c r="Y94" s="12">
        <v>1</v>
      </c>
      <c r="Z94">
        <f t="shared" si="30"/>
        <v>-1.517099999999999E-2</v>
      </c>
      <c r="AA94" s="12">
        <v>0.26050000000000001</v>
      </c>
      <c r="AB94" s="12">
        <v>0</v>
      </c>
      <c r="AC94" s="12">
        <v>0</v>
      </c>
      <c r="AD94" s="12">
        <v>17</v>
      </c>
      <c r="AE94" s="12">
        <v>0</v>
      </c>
      <c r="AF94" s="12">
        <v>0</v>
      </c>
      <c r="AG94" s="12">
        <v>0</v>
      </c>
      <c r="AH94" s="12">
        <v>1E-4</v>
      </c>
      <c r="AI94" s="12">
        <v>0</v>
      </c>
      <c r="AJ94" s="12">
        <v>0</v>
      </c>
      <c r="AK94" s="12">
        <v>1</v>
      </c>
      <c r="AL94">
        <f t="shared" si="31"/>
        <v>-0.46913800000000005</v>
      </c>
      <c r="AM94">
        <f t="shared" si="32"/>
        <v>3.1385300000000003</v>
      </c>
      <c r="AN94" s="12">
        <v>0</v>
      </c>
      <c r="AO94" s="12">
        <v>1</v>
      </c>
      <c r="AP94">
        <f t="shared" si="33"/>
        <v>-0.106266</v>
      </c>
      <c r="AQ94">
        <f t="shared" si="34"/>
        <v>0.827156</v>
      </c>
      <c r="AR94" s="12">
        <v>0</v>
      </c>
      <c r="AS94" s="12">
        <v>1</v>
      </c>
      <c r="AT94">
        <f t="shared" si="35"/>
        <v>-0.39854100000000003</v>
      </c>
      <c r="AU94">
        <f t="shared" si="36"/>
        <v>3.7886500000000001</v>
      </c>
      <c r="AV94" s="12">
        <v>0</v>
      </c>
      <c r="AW94" s="12">
        <v>1</v>
      </c>
      <c r="AX94">
        <f t="shared" si="37"/>
        <v>-5.8751499999999998E-2</v>
      </c>
      <c r="AY94">
        <f t="shared" si="38"/>
        <v>0.82541399999999998</v>
      </c>
      <c r="AZ94" s="12">
        <v>0</v>
      </c>
      <c r="BA94" s="12">
        <v>0</v>
      </c>
      <c r="BB94" s="12">
        <v>44.89</v>
      </c>
      <c r="BC94" s="12">
        <v>0</v>
      </c>
      <c r="BD94" s="12">
        <v>0</v>
      </c>
      <c r="BE94" s="12">
        <v>1</v>
      </c>
      <c r="BF94">
        <f t="shared" si="39"/>
        <v>-6.2293100000000004E-2</v>
      </c>
      <c r="BG94" s="12">
        <f t="shared" si="40"/>
        <v>0.43742000000000003</v>
      </c>
      <c r="BH94" s="12">
        <v>0</v>
      </c>
      <c r="BI94" s="12">
        <v>0</v>
      </c>
      <c r="BJ94" s="12">
        <v>0.35149999999999998</v>
      </c>
      <c r="BK94" s="12">
        <v>0</v>
      </c>
      <c r="BL94" s="12">
        <v>0</v>
      </c>
      <c r="BM94" s="12">
        <v>0</v>
      </c>
      <c r="BN94">
        <f t="shared" si="41"/>
        <v>0.75372600000000001</v>
      </c>
      <c r="BO94" s="12">
        <v>0</v>
      </c>
      <c r="BP94" s="17">
        <v>0</v>
      </c>
      <c r="BQ94">
        <f t="shared" si="22"/>
        <v>92</v>
      </c>
      <c r="BR94">
        <f t="shared" si="23"/>
        <v>0.92</v>
      </c>
      <c r="BS94">
        <f t="shared" si="42"/>
        <v>92</v>
      </c>
    </row>
    <row r="95" spans="1:71" x14ac:dyDescent="0.25">
      <c r="A95" t="str">
        <f t="shared" si="43"/>
        <v>EW_sand_Ruled_93</v>
      </c>
      <c r="B95" s="13" t="s">
        <v>141</v>
      </c>
      <c r="C95" s="12" t="s">
        <v>144</v>
      </c>
      <c r="D95" s="13" t="s">
        <v>145</v>
      </c>
      <c r="E95" s="12">
        <v>0</v>
      </c>
      <c r="F95">
        <f t="shared" si="24"/>
        <v>61.358799999999988</v>
      </c>
      <c r="G95" s="12">
        <v>0</v>
      </c>
      <c r="H95" s="12">
        <v>0</v>
      </c>
      <c r="I95" s="12">
        <v>1</v>
      </c>
      <c r="J95">
        <f t="shared" si="25"/>
        <v>-7.8505000000000003</v>
      </c>
      <c r="K95" s="12">
        <f t="shared" si="26"/>
        <v>24.185500000000005</v>
      </c>
      <c r="L95" s="12">
        <v>0</v>
      </c>
      <c r="M95" s="12">
        <v>1</v>
      </c>
      <c r="N95">
        <f t="shared" si="27"/>
        <v>-0.91779999999999995</v>
      </c>
      <c r="O95">
        <f t="shared" si="28"/>
        <v>8.0876560000000008</v>
      </c>
      <c r="P95" s="12">
        <v>0</v>
      </c>
      <c r="Q95" s="12">
        <v>0</v>
      </c>
      <c r="R95">
        <f t="shared" si="29"/>
        <v>0.97397560000000005</v>
      </c>
      <c r="S95" s="12">
        <v>0</v>
      </c>
      <c r="T95" s="12">
        <v>0</v>
      </c>
      <c r="U95" s="12">
        <v>0</v>
      </c>
      <c r="V95" s="12">
        <v>20</v>
      </c>
      <c r="W95" s="12">
        <v>0</v>
      </c>
      <c r="X95" s="12">
        <v>0</v>
      </c>
      <c r="Y95" s="12">
        <v>1</v>
      </c>
      <c r="Z95">
        <f t="shared" si="30"/>
        <v>-1.3151999999999997E-2</v>
      </c>
      <c r="AA95" s="12">
        <v>0.26050000000000001</v>
      </c>
      <c r="AB95" s="12">
        <v>0</v>
      </c>
      <c r="AC95" s="12">
        <v>0</v>
      </c>
      <c r="AD95" s="12">
        <v>17</v>
      </c>
      <c r="AE95" s="12">
        <v>0</v>
      </c>
      <c r="AF95" s="12">
        <v>0</v>
      </c>
      <c r="AG95" s="12">
        <v>0</v>
      </c>
      <c r="AH95" s="12">
        <v>1E-4</v>
      </c>
      <c r="AI95" s="12">
        <v>0</v>
      </c>
      <c r="AJ95" s="12">
        <v>0</v>
      </c>
      <c r="AK95" s="12">
        <v>1</v>
      </c>
      <c r="AL95">
        <f t="shared" si="31"/>
        <v>-0.47615600000000002</v>
      </c>
      <c r="AM95">
        <f t="shared" si="32"/>
        <v>3.1673600000000004</v>
      </c>
      <c r="AN95" s="12">
        <v>0</v>
      </c>
      <c r="AO95" s="12">
        <v>1</v>
      </c>
      <c r="AP95">
        <f t="shared" si="33"/>
        <v>-0.107872</v>
      </c>
      <c r="AQ95">
        <f t="shared" si="34"/>
        <v>0.83515200000000012</v>
      </c>
      <c r="AR95" s="12">
        <v>0</v>
      </c>
      <c r="AS95" s="12">
        <v>1</v>
      </c>
      <c r="AT95">
        <f t="shared" si="35"/>
        <v>-0.40283300000000005</v>
      </c>
      <c r="AU95">
        <f t="shared" si="36"/>
        <v>3.7587999999999999</v>
      </c>
      <c r="AV95" s="12">
        <v>0</v>
      </c>
      <c r="AW95" s="12">
        <v>1</v>
      </c>
      <c r="AX95">
        <f t="shared" si="37"/>
        <v>-5.9452000000000005E-2</v>
      </c>
      <c r="AY95">
        <f t="shared" si="38"/>
        <v>0.83338800000000002</v>
      </c>
      <c r="AZ95" s="12">
        <v>0</v>
      </c>
      <c r="BA95" s="12">
        <v>0</v>
      </c>
      <c r="BB95" s="12">
        <v>44.89</v>
      </c>
      <c r="BC95" s="12">
        <v>0</v>
      </c>
      <c r="BD95" s="12">
        <v>0</v>
      </c>
      <c r="BE95" s="12">
        <v>1</v>
      </c>
      <c r="BF95">
        <f t="shared" si="39"/>
        <v>-6.3197200000000009E-2</v>
      </c>
      <c r="BG95" s="12">
        <f t="shared" si="40"/>
        <v>0.44113000000000002</v>
      </c>
      <c r="BH95" s="12">
        <v>0</v>
      </c>
      <c r="BI95" s="12">
        <v>0</v>
      </c>
      <c r="BJ95" s="12">
        <v>0.35149999999999998</v>
      </c>
      <c r="BK95" s="12">
        <v>0</v>
      </c>
      <c r="BL95" s="12">
        <v>0</v>
      </c>
      <c r="BM95" s="12">
        <v>0</v>
      </c>
      <c r="BN95">
        <f t="shared" si="41"/>
        <v>0.75871200000000005</v>
      </c>
      <c r="BO95" s="12">
        <v>0</v>
      </c>
      <c r="BP95" s="17">
        <v>0</v>
      </c>
      <c r="BQ95">
        <f t="shared" si="22"/>
        <v>93</v>
      </c>
      <c r="BR95">
        <f t="shared" si="23"/>
        <v>0.93</v>
      </c>
      <c r="BS95">
        <f t="shared" si="42"/>
        <v>93</v>
      </c>
    </row>
    <row r="96" spans="1:71" x14ac:dyDescent="0.25">
      <c r="A96" t="str">
        <f t="shared" si="43"/>
        <v>EW_sand_Ruled_94</v>
      </c>
      <c r="B96" s="13" t="s">
        <v>141</v>
      </c>
      <c r="C96" s="12" t="s">
        <v>144</v>
      </c>
      <c r="D96" s="13" t="s">
        <v>145</v>
      </c>
      <c r="E96" s="12">
        <v>0</v>
      </c>
      <c r="F96">
        <f t="shared" si="24"/>
        <v>60.437699999999992</v>
      </c>
      <c r="G96" s="12">
        <v>0</v>
      </c>
      <c r="H96" s="12">
        <v>0</v>
      </c>
      <c r="I96" s="12">
        <v>1</v>
      </c>
      <c r="J96">
        <f t="shared" si="25"/>
        <v>-7.9395000000000007</v>
      </c>
      <c r="K96" s="12">
        <f t="shared" si="26"/>
        <v>24.444400000000002</v>
      </c>
      <c r="L96" s="12">
        <v>0</v>
      </c>
      <c r="M96" s="12">
        <v>1</v>
      </c>
      <c r="N96">
        <f t="shared" si="27"/>
        <v>-0.91779999999999995</v>
      </c>
      <c r="O96">
        <f t="shared" si="28"/>
        <v>8.0806740000000001</v>
      </c>
      <c r="P96" s="12">
        <v>0</v>
      </c>
      <c r="Q96" s="12">
        <v>0</v>
      </c>
      <c r="R96">
        <f t="shared" si="29"/>
        <v>0.97459490000000004</v>
      </c>
      <c r="S96" s="12">
        <v>0</v>
      </c>
      <c r="T96" s="12">
        <v>0</v>
      </c>
      <c r="U96" s="12">
        <v>0</v>
      </c>
      <c r="V96" s="12">
        <v>20</v>
      </c>
      <c r="W96" s="12">
        <v>0</v>
      </c>
      <c r="X96" s="12">
        <v>0</v>
      </c>
      <c r="Y96" s="12">
        <v>1</v>
      </c>
      <c r="Z96">
        <f t="shared" si="30"/>
        <v>-1.1132999999999976E-2</v>
      </c>
      <c r="AA96" s="12">
        <v>0.26050000000000001</v>
      </c>
      <c r="AB96" s="12">
        <v>0</v>
      </c>
      <c r="AC96" s="12">
        <v>0</v>
      </c>
      <c r="AD96" s="12">
        <v>17</v>
      </c>
      <c r="AE96" s="12">
        <v>0</v>
      </c>
      <c r="AF96" s="12">
        <v>0</v>
      </c>
      <c r="AG96" s="12">
        <v>0</v>
      </c>
      <c r="AH96" s="12">
        <v>1E-4</v>
      </c>
      <c r="AI96" s="12">
        <v>0</v>
      </c>
      <c r="AJ96" s="12">
        <v>0</v>
      </c>
      <c r="AK96" s="12">
        <v>1</v>
      </c>
      <c r="AL96">
        <f t="shared" si="31"/>
        <v>-0.48317399999999999</v>
      </c>
      <c r="AM96">
        <f t="shared" si="32"/>
        <v>3.1961900000000001</v>
      </c>
      <c r="AN96" s="12">
        <v>0</v>
      </c>
      <c r="AO96" s="12">
        <v>1</v>
      </c>
      <c r="AP96">
        <f t="shared" si="33"/>
        <v>-0.10947799999999999</v>
      </c>
      <c r="AQ96">
        <f t="shared" si="34"/>
        <v>0.84314800000000001</v>
      </c>
      <c r="AR96" s="12">
        <v>0</v>
      </c>
      <c r="AS96" s="12">
        <v>1</v>
      </c>
      <c r="AT96">
        <f t="shared" si="35"/>
        <v>-0.40712500000000007</v>
      </c>
      <c r="AU96">
        <f t="shared" si="36"/>
        <v>3.7289499999999998</v>
      </c>
      <c r="AV96" s="12">
        <v>0</v>
      </c>
      <c r="AW96" s="12">
        <v>1</v>
      </c>
      <c r="AX96">
        <f t="shared" si="37"/>
        <v>-6.0152500000000012E-2</v>
      </c>
      <c r="AY96">
        <f t="shared" si="38"/>
        <v>0.84136200000000005</v>
      </c>
      <c r="AZ96" s="12">
        <v>0</v>
      </c>
      <c r="BA96" s="12">
        <v>0</v>
      </c>
      <c r="BB96" s="12">
        <v>44.89</v>
      </c>
      <c r="BC96" s="12">
        <v>0</v>
      </c>
      <c r="BD96" s="12">
        <v>0</v>
      </c>
      <c r="BE96" s="12">
        <v>1</v>
      </c>
      <c r="BF96">
        <f t="shared" si="39"/>
        <v>-6.4101300000000014E-2</v>
      </c>
      <c r="BG96" s="12">
        <f t="shared" si="40"/>
        <v>0.44484000000000001</v>
      </c>
      <c r="BH96" s="12">
        <v>0</v>
      </c>
      <c r="BI96" s="12">
        <v>0</v>
      </c>
      <c r="BJ96" s="12">
        <v>0.35149999999999998</v>
      </c>
      <c r="BK96" s="12">
        <v>0</v>
      </c>
      <c r="BL96" s="12">
        <v>0</v>
      </c>
      <c r="BM96" s="12">
        <v>0</v>
      </c>
      <c r="BN96">
        <f t="shared" si="41"/>
        <v>0.76369799999999999</v>
      </c>
      <c r="BO96" s="12">
        <v>0</v>
      </c>
      <c r="BP96" s="17">
        <v>0</v>
      </c>
      <c r="BQ96">
        <f t="shared" si="22"/>
        <v>94</v>
      </c>
      <c r="BR96">
        <f t="shared" si="23"/>
        <v>0.94</v>
      </c>
      <c r="BS96">
        <f t="shared" si="42"/>
        <v>94</v>
      </c>
    </row>
    <row r="97" spans="1:71" x14ac:dyDescent="0.25">
      <c r="A97" t="str">
        <f t="shared" si="43"/>
        <v>EW_sand_Ruled_95</v>
      </c>
      <c r="B97" s="13" t="s">
        <v>141</v>
      </c>
      <c r="C97" s="12" t="s">
        <v>144</v>
      </c>
      <c r="D97" s="13" t="s">
        <v>145</v>
      </c>
      <c r="E97" s="12">
        <v>0</v>
      </c>
      <c r="F97">
        <f t="shared" si="24"/>
        <v>59.516599999999997</v>
      </c>
      <c r="G97" s="12">
        <v>0</v>
      </c>
      <c r="H97" s="12">
        <v>0</v>
      </c>
      <c r="I97" s="12">
        <v>1</v>
      </c>
      <c r="J97">
        <f t="shared" si="25"/>
        <v>-8.0284999999999993</v>
      </c>
      <c r="K97" s="12">
        <f t="shared" si="26"/>
        <v>24.703300000000002</v>
      </c>
      <c r="L97" s="12">
        <v>0</v>
      </c>
      <c r="M97" s="12">
        <v>1</v>
      </c>
      <c r="N97">
        <f t="shared" si="27"/>
        <v>-0.91779999999999995</v>
      </c>
      <c r="O97">
        <f t="shared" si="28"/>
        <v>8.0736920000000012</v>
      </c>
      <c r="P97" s="12">
        <v>0</v>
      </c>
      <c r="Q97" s="12">
        <v>0</v>
      </c>
      <c r="R97">
        <f t="shared" si="29"/>
        <v>0.97521420000000003</v>
      </c>
      <c r="S97" s="12">
        <v>0</v>
      </c>
      <c r="T97" s="12">
        <v>0</v>
      </c>
      <c r="U97" s="12">
        <v>0</v>
      </c>
      <c r="V97" s="12">
        <v>20</v>
      </c>
      <c r="W97" s="12">
        <v>0</v>
      </c>
      <c r="X97" s="12">
        <v>0</v>
      </c>
      <c r="Y97" s="12">
        <v>1</v>
      </c>
      <c r="Z97">
        <f t="shared" si="30"/>
        <v>-9.114000000000011E-3</v>
      </c>
      <c r="AA97" s="12">
        <v>0.26050000000000001</v>
      </c>
      <c r="AB97" s="12">
        <v>0</v>
      </c>
      <c r="AC97" s="12">
        <v>0</v>
      </c>
      <c r="AD97" s="12">
        <v>17</v>
      </c>
      <c r="AE97" s="12">
        <v>0</v>
      </c>
      <c r="AF97" s="12">
        <v>0</v>
      </c>
      <c r="AG97" s="12">
        <v>0</v>
      </c>
      <c r="AH97" s="12">
        <v>1E-4</v>
      </c>
      <c r="AI97" s="12">
        <v>0</v>
      </c>
      <c r="AJ97" s="12">
        <v>0</v>
      </c>
      <c r="AK97" s="12">
        <v>1</v>
      </c>
      <c r="AL97">
        <f t="shared" si="31"/>
        <v>-0.49019199999999996</v>
      </c>
      <c r="AM97">
        <f t="shared" si="32"/>
        <v>3.2250199999999998</v>
      </c>
      <c r="AN97" s="12">
        <v>0</v>
      </c>
      <c r="AO97" s="12">
        <v>1</v>
      </c>
      <c r="AP97">
        <f t="shared" si="33"/>
        <v>-0.11108399999999999</v>
      </c>
      <c r="AQ97">
        <f t="shared" si="34"/>
        <v>0.8511439999999999</v>
      </c>
      <c r="AR97" s="12">
        <v>0</v>
      </c>
      <c r="AS97" s="12">
        <v>1</v>
      </c>
      <c r="AT97">
        <f t="shared" si="35"/>
        <v>-0.41141700000000003</v>
      </c>
      <c r="AU97">
        <f t="shared" si="36"/>
        <v>3.6991000000000001</v>
      </c>
      <c r="AV97" s="12">
        <v>0</v>
      </c>
      <c r="AW97" s="12">
        <v>1</v>
      </c>
      <c r="AX97">
        <f t="shared" si="37"/>
        <v>-6.0853000000000004E-2</v>
      </c>
      <c r="AY97">
        <f t="shared" si="38"/>
        <v>0.84933599999999998</v>
      </c>
      <c r="AZ97" s="12">
        <v>0</v>
      </c>
      <c r="BA97" s="12">
        <v>0</v>
      </c>
      <c r="BB97" s="12">
        <v>44.89</v>
      </c>
      <c r="BC97" s="12">
        <v>0</v>
      </c>
      <c r="BD97" s="12">
        <v>0</v>
      </c>
      <c r="BE97" s="12">
        <v>1</v>
      </c>
      <c r="BF97">
        <f t="shared" si="39"/>
        <v>-6.5005400000000005E-2</v>
      </c>
      <c r="BG97" s="12">
        <f t="shared" si="40"/>
        <v>0.44855</v>
      </c>
      <c r="BH97" s="12">
        <v>0</v>
      </c>
      <c r="BI97" s="12">
        <v>0</v>
      </c>
      <c r="BJ97" s="12">
        <v>0.35149999999999998</v>
      </c>
      <c r="BK97" s="12">
        <v>0</v>
      </c>
      <c r="BL97" s="12">
        <v>0</v>
      </c>
      <c r="BM97" s="12">
        <v>0</v>
      </c>
      <c r="BN97">
        <f t="shared" si="41"/>
        <v>0.76868399999999992</v>
      </c>
      <c r="BO97" s="12">
        <v>0</v>
      </c>
      <c r="BP97" s="17">
        <v>0</v>
      </c>
      <c r="BQ97">
        <f t="shared" si="22"/>
        <v>95</v>
      </c>
      <c r="BR97">
        <f t="shared" si="23"/>
        <v>0.95</v>
      </c>
      <c r="BS97">
        <f t="shared" si="42"/>
        <v>95</v>
      </c>
    </row>
    <row r="98" spans="1:71" x14ac:dyDescent="0.25">
      <c r="A98" t="str">
        <f t="shared" si="43"/>
        <v>EW_sand_Ruled_96</v>
      </c>
      <c r="B98" s="13" t="s">
        <v>141</v>
      </c>
      <c r="C98" s="12" t="s">
        <v>144</v>
      </c>
      <c r="D98" s="13" t="s">
        <v>145</v>
      </c>
      <c r="E98" s="12">
        <v>0</v>
      </c>
      <c r="F98">
        <f t="shared" si="24"/>
        <v>58.595500000000001</v>
      </c>
      <c r="G98" s="12">
        <v>0</v>
      </c>
      <c r="H98" s="12">
        <v>0</v>
      </c>
      <c r="I98" s="12">
        <v>1</v>
      </c>
      <c r="J98">
        <f t="shared" si="25"/>
        <v>-8.1174999999999997</v>
      </c>
      <c r="K98" s="12">
        <f t="shared" si="26"/>
        <v>24.962199999999999</v>
      </c>
      <c r="L98" s="12">
        <v>0</v>
      </c>
      <c r="M98" s="12">
        <v>1</v>
      </c>
      <c r="N98">
        <f t="shared" si="27"/>
        <v>-0.91779999999999995</v>
      </c>
      <c r="O98">
        <f t="shared" si="28"/>
        <v>8.0667100000000005</v>
      </c>
      <c r="P98" s="12">
        <v>0</v>
      </c>
      <c r="Q98" s="12">
        <v>0</v>
      </c>
      <c r="R98">
        <f t="shared" si="29"/>
        <v>0.97583350000000002</v>
      </c>
      <c r="S98" s="12">
        <v>0</v>
      </c>
      <c r="T98" s="12">
        <v>0</v>
      </c>
      <c r="U98" s="12">
        <v>0</v>
      </c>
      <c r="V98" s="12">
        <v>20</v>
      </c>
      <c r="W98" s="12">
        <v>0</v>
      </c>
      <c r="X98" s="12">
        <v>0</v>
      </c>
      <c r="Y98" s="12">
        <v>1</v>
      </c>
      <c r="Z98">
        <f t="shared" si="30"/>
        <v>-7.095000000000018E-3</v>
      </c>
      <c r="AA98" s="12">
        <v>0.26050000000000001</v>
      </c>
      <c r="AB98" s="12">
        <v>0</v>
      </c>
      <c r="AC98" s="12">
        <v>0</v>
      </c>
      <c r="AD98" s="12">
        <v>17</v>
      </c>
      <c r="AE98" s="12">
        <v>0</v>
      </c>
      <c r="AF98" s="12">
        <v>0</v>
      </c>
      <c r="AG98" s="12">
        <v>0</v>
      </c>
      <c r="AH98" s="12">
        <v>1E-4</v>
      </c>
      <c r="AI98" s="12">
        <v>0</v>
      </c>
      <c r="AJ98" s="12">
        <v>0</v>
      </c>
      <c r="AK98" s="12">
        <v>1</v>
      </c>
      <c r="AL98">
        <f t="shared" si="31"/>
        <v>-0.49720999999999993</v>
      </c>
      <c r="AM98">
        <f t="shared" si="32"/>
        <v>3.2538499999999999</v>
      </c>
      <c r="AN98" s="12">
        <v>0</v>
      </c>
      <c r="AO98" s="12">
        <v>1</v>
      </c>
      <c r="AP98">
        <f t="shared" si="33"/>
        <v>-0.11268999999999998</v>
      </c>
      <c r="AQ98">
        <f t="shared" si="34"/>
        <v>0.85914000000000001</v>
      </c>
      <c r="AR98" s="12">
        <v>0</v>
      </c>
      <c r="AS98" s="12">
        <v>1</v>
      </c>
      <c r="AT98">
        <f t="shared" si="35"/>
        <v>-0.415709</v>
      </c>
      <c r="AU98">
        <f t="shared" si="36"/>
        <v>3.6692500000000003</v>
      </c>
      <c r="AV98" s="12">
        <v>0</v>
      </c>
      <c r="AW98" s="12">
        <v>1</v>
      </c>
      <c r="AX98">
        <f t="shared" si="37"/>
        <v>-6.1553499999999997E-2</v>
      </c>
      <c r="AY98">
        <f t="shared" si="38"/>
        <v>0.85730999999999991</v>
      </c>
      <c r="AZ98" s="12">
        <v>0</v>
      </c>
      <c r="BA98" s="12">
        <v>0</v>
      </c>
      <c r="BB98" s="12">
        <v>44.89</v>
      </c>
      <c r="BC98" s="12">
        <v>0</v>
      </c>
      <c r="BD98" s="12">
        <v>0</v>
      </c>
      <c r="BE98" s="12">
        <v>1</v>
      </c>
      <c r="BF98">
        <f t="shared" si="39"/>
        <v>-6.5909499999999996E-2</v>
      </c>
      <c r="BG98" s="12">
        <f t="shared" si="40"/>
        <v>0.45226</v>
      </c>
      <c r="BH98" s="12">
        <v>0</v>
      </c>
      <c r="BI98" s="12">
        <v>0</v>
      </c>
      <c r="BJ98" s="12">
        <v>0.35149999999999998</v>
      </c>
      <c r="BK98" s="12">
        <v>0</v>
      </c>
      <c r="BL98" s="12">
        <v>0</v>
      </c>
      <c r="BM98" s="12">
        <v>0</v>
      </c>
      <c r="BN98">
        <f t="shared" si="41"/>
        <v>0.77366999999999997</v>
      </c>
      <c r="BO98" s="12">
        <v>0</v>
      </c>
      <c r="BP98" s="17">
        <v>0</v>
      </c>
      <c r="BQ98">
        <f t="shared" si="22"/>
        <v>96</v>
      </c>
      <c r="BR98">
        <f t="shared" si="23"/>
        <v>0.96</v>
      </c>
      <c r="BS98">
        <f t="shared" si="42"/>
        <v>96</v>
      </c>
    </row>
    <row r="99" spans="1:71" x14ac:dyDescent="0.25">
      <c r="A99" t="str">
        <f t="shared" si="43"/>
        <v>EW_sand_Ruled_97</v>
      </c>
      <c r="B99" s="13" t="s">
        <v>141</v>
      </c>
      <c r="C99" s="12" t="s">
        <v>144</v>
      </c>
      <c r="D99" s="13" t="s">
        <v>145</v>
      </c>
      <c r="E99" s="12">
        <v>0</v>
      </c>
      <c r="F99">
        <f t="shared" si="24"/>
        <v>57.674399999999991</v>
      </c>
      <c r="G99" s="12">
        <v>0</v>
      </c>
      <c r="H99" s="12">
        <v>0</v>
      </c>
      <c r="I99" s="12">
        <v>1</v>
      </c>
      <c r="J99">
        <f t="shared" si="25"/>
        <v>-8.2065000000000001</v>
      </c>
      <c r="K99" s="12">
        <f t="shared" si="26"/>
        <v>25.2211</v>
      </c>
      <c r="L99" s="12">
        <v>0</v>
      </c>
      <c r="M99" s="12">
        <v>1</v>
      </c>
      <c r="N99">
        <f t="shared" si="27"/>
        <v>-0.91779999999999995</v>
      </c>
      <c r="O99">
        <f t="shared" si="28"/>
        <v>8.0597279999999998</v>
      </c>
      <c r="P99" s="12">
        <v>0</v>
      </c>
      <c r="Q99" s="12">
        <v>0</v>
      </c>
      <c r="R99">
        <f t="shared" si="29"/>
        <v>0.97645280000000001</v>
      </c>
      <c r="S99" s="12">
        <v>0</v>
      </c>
      <c r="T99" s="12">
        <v>0</v>
      </c>
      <c r="U99" s="12">
        <v>0</v>
      </c>
      <c r="V99" s="12">
        <v>20</v>
      </c>
      <c r="W99" s="12">
        <v>0</v>
      </c>
      <c r="X99" s="12">
        <v>0</v>
      </c>
      <c r="Y99" s="12">
        <v>1</v>
      </c>
      <c r="Z99">
        <f t="shared" si="30"/>
        <v>-5.0759999999999972E-3</v>
      </c>
      <c r="AA99" s="12">
        <v>0.26050000000000001</v>
      </c>
      <c r="AB99" s="12">
        <v>0</v>
      </c>
      <c r="AC99" s="12">
        <v>0</v>
      </c>
      <c r="AD99" s="12">
        <v>17</v>
      </c>
      <c r="AE99" s="12">
        <v>0</v>
      </c>
      <c r="AF99" s="12">
        <v>0</v>
      </c>
      <c r="AG99" s="12">
        <v>0</v>
      </c>
      <c r="AH99" s="12">
        <v>1E-4</v>
      </c>
      <c r="AI99" s="12">
        <v>0</v>
      </c>
      <c r="AJ99" s="12">
        <v>0</v>
      </c>
      <c r="AK99" s="12">
        <v>1</v>
      </c>
      <c r="AL99">
        <f t="shared" si="31"/>
        <v>-0.50422800000000001</v>
      </c>
      <c r="AM99">
        <f t="shared" si="32"/>
        <v>3.28268</v>
      </c>
      <c r="AN99" s="12">
        <v>0</v>
      </c>
      <c r="AO99" s="12">
        <v>1</v>
      </c>
      <c r="AP99">
        <f t="shared" si="33"/>
        <v>-0.11429599999999998</v>
      </c>
      <c r="AQ99">
        <f t="shared" si="34"/>
        <v>0.86713599999999991</v>
      </c>
      <c r="AR99" s="12">
        <v>0</v>
      </c>
      <c r="AS99" s="12">
        <v>1</v>
      </c>
      <c r="AT99">
        <f t="shared" si="35"/>
        <v>-0.42000100000000001</v>
      </c>
      <c r="AU99">
        <f t="shared" si="36"/>
        <v>3.6394000000000002</v>
      </c>
      <c r="AV99" s="12">
        <v>0</v>
      </c>
      <c r="AW99" s="12">
        <v>1</v>
      </c>
      <c r="AX99">
        <f t="shared" si="37"/>
        <v>-6.2254000000000004E-2</v>
      </c>
      <c r="AY99">
        <f t="shared" si="38"/>
        <v>0.86528399999999994</v>
      </c>
      <c r="AZ99" s="12">
        <v>0</v>
      </c>
      <c r="BA99" s="12">
        <v>0</v>
      </c>
      <c r="BB99" s="12">
        <v>44.89</v>
      </c>
      <c r="BC99" s="12">
        <v>0</v>
      </c>
      <c r="BD99" s="12">
        <v>0</v>
      </c>
      <c r="BE99" s="12">
        <v>1</v>
      </c>
      <c r="BF99">
        <f t="shared" si="39"/>
        <v>-6.6813600000000001E-2</v>
      </c>
      <c r="BG99" s="12">
        <f t="shared" si="40"/>
        <v>0.45596999999999999</v>
      </c>
      <c r="BH99" s="12">
        <v>0</v>
      </c>
      <c r="BI99" s="12">
        <v>0</v>
      </c>
      <c r="BJ99" s="12">
        <v>0.35149999999999998</v>
      </c>
      <c r="BK99" s="12">
        <v>0</v>
      </c>
      <c r="BL99" s="12">
        <v>0</v>
      </c>
      <c r="BM99" s="12">
        <v>0</v>
      </c>
      <c r="BN99">
        <f t="shared" si="41"/>
        <v>0.77865600000000001</v>
      </c>
      <c r="BO99" s="12">
        <v>0</v>
      </c>
      <c r="BP99" s="17">
        <v>0</v>
      </c>
      <c r="BQ99">
        <f t="shared" si="22"/>
        <v>97</v>
      </c>
      <c r="BR99">
        <f t="shared" si="23"/>
        <v>0.97</v>
      </c>
      <c r="BS99">
        <f t="shared" si="42"/>
        <v>97</v>
      </c>
    </row>
    <row r="100" spans="1:71" x14ac:dyDescent="0.25">
      <c r="A100" t="str">
        <f t="shared" si="43"/>
        <v>EW_sand_Ruled_98</v>
      </c>
      <c r="B100" s="13" t="s">
        <v>141</v>
      </c>
      <c r="C100" s="12" t="s">
        <v>144</v>
      </c>
      <c r="D100" s="13" t="s">
        <v>145</v>
      </c>
      <c r="E100" s="12">
        <v>0</v>
      </c>
      <c r="F100">
        <f t="shared" si="24"/>
        <v>56.753299999999996</v>
      </c>
      <c r="G100" s="12">
        <v>0</v>
      </c>
      <c r="H100" s="12">
        <v>0</v>
      </c>
      <c r="I100" s="12">
        <v>1</v>
      </c>
      <c r="J100">
        <f t="shared" si="25"/>
        <v>-8.2955000000000005</v>
      </c>
      <c r="K100" s="12">
        <f t="shared" si="26"/>
        <v>25.48</v>
      </c>
      <c r="L100" s="12">
        <v>0</v>
      </c>
      <c r="M100" s="12">
        <v>1</v>
      </c>
      <c r="N100">
        <f t="shared" si="27"/>
        <v>-0.91779999999999995</v>
      </c>
      <c r="O100">
        <f t="shared" si="28"/>
        <v>8.0527460000000008</v>
      </c>
      <c r="P100" s="12">
        <v>0</v>
      </c>
      <c r="Q100" s="12">
        <v>0</v>
      </c>
      <c r="R100">
        <f t="shared" si="29"/>
        <v>0.9770721</v>
      </c>
      <c r="S100" s="12">
        <v>0</v>
      </c>
      <c r="T100" s="12">
        <v>0</v>
      </c>
      <c r="U100" s="12">
        <v>0</v>
      </c>
      <c r="V100" s="12">
        <v>20</v>
      </c>
      <c r="W100" s="12">
        <v>0</v>
      </c>
      <c r="X100" s="12">
        <v>0</v>
      </c>
      <c r="Y100" s="12">
        <v>1</v>
      </c>
      <c r="Z100">
        <f t="shared" si="30"/>
        <v>-3.0570000000000042E-3</v>
      </c>
      <c r="AA100" s="12">
        <v>0.26050000000000001</v>
      </c>
      <c r="AB100" s="12">
        <v>0</v>
      </c>
      <c r="AC100" s="12">
        <v>0</v>
      </c>
      <c r="AD100" s="12">
        <v>17</v>
      </c>
      <c r="AE100" s="12">
        <v>0</v>
      </c>
      <c r="AF100" s="12">
        <v>0</v>
      </c>
      <c r="AG100" s="12">
        <v>0</v>
      </c>
      <c r="AH100" s="12">
        <v>1E-4</v>
      </c>
      <c r="AI100" s="12">
        <v>0</v>
      </c>
      <c r="AJ100" s="12">
        <v>0</v>
      </c>
      <c r="AK100" s="12">
        <v>1</v>
      </c>
      <c r="AL100">
        <f t="shared" si="31"/>
        <v>-0.51124599999999998</v>
      </c>
      <c r="AM100">
        <f t="shared" si="32"/>
        <v>3.3115100000000002</v>
      </c>
      <c r="AN100" s="12">
        <v>0</v>
      </c>
      <c r="AO100" s="12">
        <v>1</v>
      </c>
      <c r="AP100">
        <f t="shared" si="33"/>
        <v>-0.11590199999999998</v>
      </c>
      <c r="AQ100">
        <f t="shared" si="34"/>
        <v>0.87513200000000002</v>
      </c>
      <c r="AR100" s="12">
        <v>0</v>
      </c>
      <c r="AS100" s="12">
        <v>1</v>
      </c>
      <c r="AT100">
        <f t="shared" si="35"/>
        <v>-0.42429300000000003</v>
      </c>
      <c r="AU100">
        <f t="shared" si="36"/>
        <v>3.60955</v>
      </c>
      <c r="AV100" s="12">
        <v>0</v>
      </c>
      <c r="AW100" s="12">
        <v>1</v>
      </c>
      <c r="AX100">
        <f t="shared" si="37"/>
        <v>-6.2954499999999997E-2</v>
      </c>
      <c r="AY100">
        <f t="shared" si="38"/>
        <v>0.87325799999999998</v>
      </c>
      <c r="AZ100" s="12">
        <v>0</v>
      </c>
      <c r="BA100" s="12">
        <v>0</v>
      </c>
      <c r="BB100" s="12">
        <v>44.89</v>
      </c>
      <c r="BC100" s="12">
        <v>0</v>
      </c>
      <c r="BD100" s="12">
        <v>0</v>
      </c>
      <c r="BE100" s="12">
        <v>1</v>
      </c>
      <c r="BF100">
        <f t="shared" si="39"/>
        <v>-6.7717700000000006E-2</v>
      </c>
      <c r="BG100" s="12">
        <f t="shared" si="40"/>
        <v>0.45967999999999998</v>
      </c>
      <c r="BH100" s="12">
        <v>0</v>
      </c>
      <c r="BI100" s="12">
        <v>0</v>
      </c>
      <c r="BJ100" s="12">
        <v>0.35149999999999998</v>
      </c>
      <c r="BK100" s="12">
        <v>0</v>
      </c>
      <c r="BL100" s="12">
        <v>0</v>
      </c>
      <c r="BM100" s="12">
        <v>0</v>
      </c>
      <c r="BN100">
        <f t="shared" si="41"/>
        <v>0.78364199999999995</v>
      </c>
      <c r="BO100" s="12">
        <v>0</v>
      </c>
      <c r="BP100" s="17">
        <v>0</v>
      </c>
      <c r="BQ100">
        <f t="shared" si="22"/>
        <v>98</v>
      </c>
      <c r="BR100">
        <f t="shared" si="23"/>
        <v>0.98</v>
      </c>
      <c r="BS100">
        <f t="shared" si="42"/>
        <v>98</v>
      </c>
    </row>
    <row r="101" spans="1:71" x14ac:dyDescent="0.25">
      <c r="A101" t="str">
        <f t="shared" si="43"/>
        <v>EW_sand_Ruled_99</v>
      </c>
      <c r="B101" s="13" t="s">
        <v>141</v>
      </c>
      <c r="C101" s="12" t="s">
        <v>144</v>
      </c>
      <c r="D101" s="13" t="s">
        <v>145</v>
      </c>
      <c r="E101" s="12">
        <v>0</v>
      </c>
      <c r="F101">
        <f t="shared" si="24"/>
        <v>55.8322</v>
      </c>
      <c r="G101" s="12">
        <v>0</v>
      </c>
      <c r="H101" s="12">
        <v>0</v>
      </c>
      <c r="I101" s="12">
        <v>1</v>
      </c>
      <c r="J101">
        <f t="shared" si="25"/>
        <v>-8.3844999999999992</v>
      </c>
      <c r="K101" s="12">
        <f t="shared" si="26"/>
        <v>25.738900000000001</v>
      </c>
      <c r="L101" s="12">
        <v>0</v>
      </c>
      <c r="M101" s="12">
        <v>1</v>
      </c>
      <c r="N101">
        <f t="shared" si="27"/>
        <v>-0.91779999999999995</v>
      </c>
      <c r="O101">
        <f t="shared" si="28"/>
        <v>8.0457640000000001</v>
      </c>
      <c r="P101" s="12">
        <v>0</v>
      </c>
      <c r="Q101" s="12">
        <v>0</v>
      </c>
      <c r="R101">
        <f t="shared" si="29"/>
        <v>0.97769139999999999</v>
      </c>
      <c r="S101" s="12">
        <v>0</v>
      </c>
      <c r="T101" s="12">
        <v>0</v>
      </c>
      <c r="U101" s="12">
        <v>0</v>
      </c>
      <c r="V101" s="12">
        <v>20</v>
      </c>
      <c r="W101" s="12">
        <v>0</v>
      </c>
      <c r="X101" s="12">
        <v>0</v>
      </c>
      <c r="Y101" s="12">
        <v>1</v>
      </c>
      <c r="Z101">
        <f t="shared" si="30"/>
        <v>-1.0380000000000111E-3</v>
      </c>
      <c r="AA101" s="12">
        <v>0.26050000000000001</v>
      </c>
      <c r="AB101" s="12">
        <v>0</v>
      </c>
      <c r="AC101" s="12">
        <v>0</v>
      </c>
      <c r="AD101" s="12">
        <v>17</v>
      </c>
      <c r="AE101" s="12">
        <v>0</v>
      </c>
      <c r="AF101" s="12">
        <v>0</v>
      </c>
      <c r="AG101" s="12">
        <v>0</v>
      </c>
      <c r="AH101" s="12">
        <v>1E-4</v>
      </c>
      <c r="AI101" s="12">
        <v>0</v>
      </c>
      <c r="AJ101" s="12">
        <v>0</v>
      </c>
      <c r="AK101" s="12">
        <v>1</v>
      </c>
      <c r="AL101">
        <f t="shared" si="31"/>
        <v>-0.51826399999999995</v>
      </c>
      <c r="AM101">
        <f t="shared" si="32"/>
        <v>3.3403399999999999</v>
      </c>
      <c r="AN101" s="12">
        <v>0</v>
      </c>
      <c r="AO101" s="12">
        <v>1</v>
      </c>
      <c r="AP101">
        <f t="shared" si="33"/>
        <v>-0.117508</v>
      </c>
      <c r="AQ101">
        <f t="shared" si="34"/>
        <v>0.88312799999999991</v>
      </c>
      <c r="AR101" s="12">
        <v>0</v>
      </c>
      <c r="AS101" s="12">
        <v>1</v>
      </c>
      <c r="AT101">
        <f t="shared" si="35"/>
        <v>-0.42858500000000005</v>
      </c>
      <c r="AU101">
        <f t="shared" si="36"/>
        <v>3.5796999999999999</v>
      </c>
      <c r="AV101" s="12">
        <v>0</v>
      </c>
      <c r="AW101" s="12">
        <v>1</v>
      </c>
      <c r="AX101">
        <f t="shared" si="37"/>
        <v>-6.3655000000000003E-2</v>
      </c>
      <c r="AY101">
        <f t="shared" si="38"/>
        <v>0.88123200000000002</v>
      </c>
      <c r="AZ101" s="12">
        <v>0</v>
      </c>
      <c r="BA101" s="12">
        <v>0</v>
      </c>
      <c r="BB101" s="12">
        <v>44.89</v>
      </c>
      <c r="BC101" s="12">
        <v>0</v>
      </c>
      <c r="BD101" s="12">
        <v>0</v>
      </c>
      <c r="BE101" s="12">
        <v>1</v>
      </c>
      <c r="BF101">
        <f t="shared" si="39"/>
        <v>-6.8621800000000011E-2</v>
      </c>
      <c r="BG101" s="12">
        <f t="shared" si="40"/>
        <v>0.46339000000000002</v>
      </c>
      <c r="BH101" s="12">
        <v>0</v>
      </c>
      <c r="BI101" s="12">
        <v>0</v>
      </c>
      <c r="BJ101" s="12">
        <v>0.35149999999999998</v>
      </c>
      <c r="BK101" s="12">
        <v>0</v>
      </c>
      <c r="BL101" s="12">
        <v>0</v>
      </c>
      <c r="BM101" s="12">
        <v>0</v>
      </c>
      <c r="BN101">
        <f t="shared" si="41"/>
        <v>0.788628</v>
      </c>
      <c r="BO101" s="12">
        <v>0</v>
      </c>
      <c r="BP101" s="17">
        <v>0</v>
      </c>
      <c r="BQ101">
        <f t="shared" si="22"/>
        <v>99</v>
      </c>
      <c r="BR101">
        <f t="shared" si="23"/>
        <v>0.99</v>
      </c>
      <c r="BS101">
        <f t="shared" si="42"/>
        <v>99</v>
      </c>
    </row>
    <row r="102" spans="1:71" x14ac:dyDescent="0.25">
      <c r="A102" t="str">
        <f t="shared" si="43"/>
        <v>EW_sand_Ruled_</v>
      </c>
      <c r="B102" s="13" t="s">
        <v>141</v>
      </c>
      <c r="C102" s="12" t="s">
        <v>144</v>
      </c>
      <c r="D102" s="13" t="s">
        <v>145</v>
      </c>
      <c r="E102" s="12">
        <v>0</v>
      </c>
      <c r="F102">
        <f t="shared" si="24"/>
        <v>54.91109999999999</v>
      </c>
      <c r="G102" s="12">
        <v>0</v>
      </c>
      <c r="H102" s="12">
        <v>0</v>
      </c>
      <c r="I102" s="12">
        <v>1</v>
      </c>
      <c r="J102">
        <f t="shared" si="25"/>
        <v>-8.4734999999999996</v>
      </c>
      <c r="K102" s="12">
        <f t="shared" si="26"/>
        <v>25.997800000000002</v>
      </c>
      <c r="L102" s="12">
        <v>0</v>
      </c>
      <c r="M102" s="12">
        <v>1</v>
      </c>
      <c r="N102">
        <f t="shared" si="27"/>
        <v>-0.91779999999999995</v>
      </c>
      <c r="O102">
        <f t="shared" si="28"/>
        <v>8.0387820000000012</v>
      </c>
      <c r="P102" s="12">
        <v>0</v>
      </c>
      <c r="Q102" s="12">
        <v>0</v>
      </c>
      <c r="R102">
        <f t="shared" si="29"/>
        <v>0.97831069999999998</v>
      </c>
      <c r="S102" s="12">
        <v>0</v>
      </c>
      <c r="T102" s="12">
        <v>0</v>
      </c>
      <c r="U102" s="12">
        <v>0</v>
      </c>
      <c r="V102" s="12">
        <v>20</v>
      </c>
      <c r="W102" s="12">
        <v>0</v>
      </c>
      <c r="X102" s="12">
        <v>0</v>
      </c>
      <c r="Y102" s="12">
        <v>1</v>
      </c>
      <c r="Z102">
        <f t="shared" si="30"/>
        <v>9.8100000000000964E-4</v>
      </c>
      <c r="AA102" s="12">
        <v>0.26050000000000001</v>
      </c>
      <c r="AB102" s="12">
        <v>0</v>
      </c>
      <c r="AC102" s="12">
        <v>0</v>
      </c>
      <c r="AD102" s="12">
        <v>17</v>
      </c>
      <c r="AE102" s="12">
        <v>0</v>
      </c>
      <c r="AF102" s="12">
        <v>0</v>
      </c>
      <c r="AG102" s="12">
        <v>0</v>
      </c>
      <c r="AH102" s="12">
        <v>1E-4</v>
      </c>
      <c r="AI102" s="12">
        <v>0</v>
      </c>
      <c r="AJ102" s="12">
        <v>0</v>
      </c>
      <c r="AK102" s="12">
        <v>1</v>
      </c>
      <c r="AL102">
        <f t="shared" si="31"/>
        <v>-0.52528200000000003</v>
      </c>
      <c r="AM102">
        <f t="shared" si="32"/>
        <v>3.36917</v>
      </c>
      <c r="AN102" s="12">
        <v>0</v>
      </c>
      <c r="AO102" s="12">
        <v>1</v>
      </c>
      <c r="AP102">
        <f t="shared" si="33"/>
        <v>-0.119114</v>
      </c>
      <c r="AQ102">
        <f t="shared" si="34"/>
        <v>0.89112400000000003</v>
      </c>
      <c r="AR102" s="12">
        <v>0</v>
      </c>
      <c r="AS102" s="12">
        <v>1</v>
      </c>
      <c r="AT102">
        <f t="shared" si="35"/>
        <v>-0.43287700000000001</v>
      </c>
      <c r="AU102">
        <f t="shared" si="36"/>
        <v>3.5498500000000002</v>
      </c>
      <c r="AV102" s="12">
        <v>0</v>
      </c>
      <c r="AW102" s="12">
        <v>1</v>
      </c>
      <c r="AX102">
        <f t="shared" si="37"/>
        <v>-6.4355499999999996E-2</v>
      </c>
      <c r="AY102">
        <f t="shared" si="38"/>
        <v>0.88920599999999994</v>
      </c>
      <c r="AZ102" s="12">
        <v>0</v>
      </c>
      <c r="BA102" s="12">
        <v>0</v>
      </c>
      <c r="BB102" s="12">
        <v>44.89</v>
      </c>
      <c r="BC102" s="12">
        <v>0</v>
      </c>
      <c r="BD102" s="12">
        <v>0</v>
      </c>
      <c r="BE102" s="12">
        <v>1</v>
      </c>
      <c r="BF102">
        <f t="shared" si="39"/>
        <v>-6.9525900000000002E-2</v>
      </c>
      <c r="BG102" s="12">
        <f t="shared" si="40"/>
        <v>0.46710000000000002</v>
      </c>
      <c r="BH102" s="12">
        <v>0</v>
      </c>
      <c r="BI102" s="12">
        <v>0</v>
      </c>
      <c r="BJ102" s="12">
        <v>0.35149999999999998</v>
      </c>
      <c r="BK102" s="12">
        <v>0</v>
      </c>
      <c r="BL102" s="12">
        <v>0</v>
      </c>
      <c r="BM102" s="12">
        <v>0</v>
      </c>
      <c r="BN102">
        <f t="shared" si="41"/>
        <v>0.79361400000000004</v>
      </c>
      <c r="BO102" s="12">
        <v>0</v>
      </c>
      <c r="BP102" s="1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80"/>
  <sheetViews>
    <sheetView topLeftCell="AF70" workbookViewId="0">
      <selection activeCell="AT88" sqref="AT88"/>
    </sheetView>
  </sheetViews>
  <sheetFormatPr defaultRowHeight="15" x14ac:dyDescent="0.25"/>
  <sheetData>
    <row r="1" spans="1:60" x14ac:dyDescent="0.25">
      <c r="A1" t="s">
        <v>0</v>
      </c>
      <c r="AL1" t="s">
        <v>1</v>
      </c>
      <c r="AR1" t="s">
        <v>2</v>
      </c>
      <c r="BB1" t="s">
        <v>3</v>
      </c>
      <c r="BE1" t="s">
        <v>4</v>
      </c>
      <c r="BH1" t="s">
        <v>5</v>
      </c>
    </row>
    <row r="2" spans="1:6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B2" t="s">
        <v>56</v>
      </c>
      <c r="BC2" t="s">
        <v>57</v>
      </c>
      <c r="BE2" t="s">
        <v>58</v>
      </c>
      <c r="BF2" t="s">
        <v>59</v>
      </c>
      <c r="BH2" t="s">
        <v>5</v>
      </c>
    </row>
    <row r="3" spans="1:60" x14ac:dyDescent="0.25">
      <c r="A3" t="s">
        <v>60</v>
      </c>
      <c r="B3" t="s">
        <v>61</v>
      </c>
      <c r="C3" t="s">
        <v>62</v>
      </c>
      <c r="D3" t="s">
        <v>63</v>
      </c>
      <c r="E3">
        <v>0</v>
      </c>
      <c r="F3">
        <v>12</v>
      </c>
      <c r="G3">
        <v>-25.3</v>
      </c>
      <c r="H3">
        <v>35</v>
      </c>
      <c r="I3">
        <v>9.6999999999999993</v>
      </c>
      <c r="J3">
        <v>31.2072</v>
      </c>
      <c r="K3">
        <v>1.1333</v>
      </c>
      <c r="L3">
        <v>180.41139999999999</v>
      </c>
      <c r="M3">
        <v>0.99587999999999999</v>
      </c>
      <c r="N3">
        <v>1034.8898999999999</v>
      </c>
      <c r="O3">
        <v>3.9211999999999997E-2</v>
      </c>
      <c r="P3">
        <v>39.3369</v>
      </c>
      <c r="Q3">
        <v>2.3873999999999999E-14</v>
      </c>
      <c r="R3">
        <v>1.3755999999999999</v>
      </c>
      <c r="S3">
        <v>0.03</v>
      </c>
      <c r="T3">
        <v>3.2574000000000001</v>
      </c>
      <c r="U3">
        <v>0.50448999999999999</v>
      </c>
      <c r="V3">
        <v>44.89</v>
      </c>
      <c r="W3">
        <v>0.02</v>
      </c>
      <c r="X3">
        <v>0.35149999999999998</v>
      </c>
      <c r="Y3">
        <v>0.65400999999999998</v>
      </c>
      <c r="Z3">
        <v>0.32</v>
      </c>
      <c r="AA3">
        <v>71</v>
      </c>
      <c r="AB3">
        <v>29</v>
      </c>
      <c r="AC3">
        <v>0</v>
      </c>
      <c r="AD3">
        <v>278000</v>
      </c>
      <c r="AE3">
        <v>216.39</v>
      </c>
      <c r="AF3">
        <v>0.38</v>
      </c>
      <c r="AG3">
        <v>1</v>
      </c>
      <c r="AH3">
        <v>0.85343000000000002</v>
      </c>
      <c r="AI3">
        <v>1.2539</v>
      </c>
      <c r="AJ3" t="s">
        <v>64</v>
      </c>
      <c r="AL3" t="s">
        <v>16</v>
      </c>
      <c r="AM3">
        <f>($AR$7+$AS$7*AA3/100)</f>
        <v>1.4915836517615126</v>
      </c>
      <c r="AN3">
        <f>($AT$7+$AU$7*AA3/100)</f>
        <v>-2.3569142083994308</v>
      </c>
      <c r="AO3">
        <f>($AV$7+$AW$7*AA3/100)</f>
        <v>-7.4437998778522996</v>
      </c>
      <c r="AP3">
        <f t="shared" ref="AP3" si="0">AM3+AN3*EXP(AO3*-G3/H3)</f>
        <v>1.4807321379513692</v>
      </c>
      <c r="AQ3" s="22" cm="1">
        <f t="array" aca="1" ref="AQ3" ca="1">INDIRECT(CONCATENATE("Sheet1!K",AA3+2))+INDIRECT(CONCATENATE("Sheet1!J",AA3))*-PM3_Pu_NGI_AYBR!G3/PM3_Pu_NGI_AYBR!H3</f>
        <v>14.358932857142857</v>
      </c>
      <c r="AR3">
        <v>6.5987979487301613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 t="s">
        <v>32</v>
      </c>
      <c r="BC3" t="s">
        <v>65</v>
      </c>
      <c r="BE3" t="s">
        <v>66</v>
      </c>
      <c r="BF3" t="s">
        <v>66</v>
      </c>
      <c r="BH3">
        <v>6.2300569980073792</v>
      </c>
    </row>
    <row r="4" spans="1:60" x14ac:dyDescent="0.25">
      <c r="A4" t="s">
        <v>60</v>
      </c>
      <c r="B4" t="s">
        <v>61</v>
      </c>
      <c r="C4" t="s">
        <v>62</v>
      </c>
      <c r="D4" t="s">
        <v>63</v>
      </c>
      <c r="E4">
        <v>0</v>
      </c>
      <c r="F4">
        <v>12</v>
      </c>
      <c r="G4">
        <v>-25.3</v>
      </c>
      <c r="H4">
        <v>40</v>
      </c>
      <c r="I4">
        <v>9.6999999999999993</v>
      </c>
      <c r="J4">
        <v>31.2072</v>
      </c>
      <c r="K4">
        <v>1.7739</v>
      </c>
      <c r="L4">
        <v>180.41139999999999</v>
      </c>
      <c r="M4">
        <v>0.99587999999999999</v>
      </c>
      <c r="N4">
        <v>859.64689999999996</v>
      </c>
      <c r="O4">
        <v>4.6810999999999998E-2</v>
      </c>
      <c r="P4">
        <v>39.3369</v>
      </c>
      <c r="Q4">
        <v>2.3873999999999999E-14</v>
      </c>
      <c r="R4">
        <v>1.2060999999999999</v>
      </c>
      <c r="S4">
        <v>0.03</v>
      </c>
      <c r="T4">
        <v>3.0962000000000001</v>
      </c>
      <c r="U4">
        <v>0.48143000000000002</v>
      </c>
      <c r="V4">
        <v>44.89</v>
      </c>
      <c r="W4">
        <v>0.02</v>
      </c>
      <c r="X4">
        <v>0.35149999999999998</v>
      </c>
      <c r="Y4">
        <v>0.65400999999999998</v>
      </c>
      <c r="Z4">
        <v>0.32</v>
      </c>
      <c r="AA4">
        <v>71</v>
      </c>
      <c r="AB4">
        <v>29</v>
      </c>
      <c r="AC4">
        <v>0</v>
      </c>
      <c r="AD4">
        <v>278000</v>
      </c>
      <c r="AE4">
        <v>216.39</v>
      </c>
      <c r="AF4">
        <v>0.38</v>
      </c>
      <c r="AG4">
        <v>1</v>
      </c>
      <c r="AH4">
        <v>0.85343000000000002</v>
      </c>
      <c r="AI4">
        <v>1.2539</v>
      </c>
      <c r="AJ4" t="s">
        <v>64</v>
      </c>
      <c r="AL4" t="s">
        <v>16</v>
      </c>
      <c r="AM4">
        <f t="shared" ref="AM4:AM67" si="1">($AR$7+$AS$7*AA4/100)</f>
        <v>1.4915836517615126</v>
      </c>
      <c r="AN4">
        <f t="shared" ref="AN4:AN67" si="2">($AT$7+$AU$7*AA4/100)</f>
        <v>-2.3569142083994308</v>
      </c>
      <c r="AO4">
        <f t="shared" ref="AO4:AO67" si="3">($AV$7+$AW$7*AA4/100)</f>
        <v>-7.4437998778522996</v>
      </c>
      <c r="AP4">
        <f t="shared" ref="AP4:AP67" si="4">AM4+AN4*EXP(AO4*-G4/H4)</f>
        <v>1.4703219996257577</v>
      </c>
      <c r="AQ4" s="22" cm="1">
        <f t="array" aca="1" ref="AQ4" ca="1">INDIRECT(CONCATENATE("Sheet1!K",AA4+2))+INDIRECT(CONCATENATE("Sheet1!J",AA4))*-PM3_Pu_NGI_AYBR!G4/PM3_Pu_NGI_AYBR!H4</f>
        <v>14.87527875</v>
      </c>
      <c r="AR4">
        <v>-34.594787525909517</v>
      </c>
      <c r="AS4">
        <v>60.170405749455853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 t="s">
        <v>32</v>
      </c>
      <c r="BC4" t="s">
        <v>65</v>
      </c>
      <c r="BE4" t="s">
        <v>67</v>
      </c>
      <c r="BF4" t="s">
        <v>66</v>
      </c>
      <c r="BH4">
        <v>3.4837705290179839</v>
      </c>
    </row>
    <row r="5" spans="1:60" x14ac:dyDescent="0.25">
      <c r="A5" t="s">
        <v>60</v>
      </c>
      <c r="B5" t="s">
        <v>61</v>
      </c>
      <c r="C5" t="s">
        <v>62</v>
      </c>
      <c r="D5" t="s">
        <v>63</v>
      </c>
      <c r="E5">
        <v>0</v>
      </c>
      <c r="F5">
        <v>12</v>
      </c>
      <c r="G5">
        <v>-24.8</v>
      </c>
      <c r="H5">
        <v>35</v>
      </c>
      <c r="I5">
        <v>9.6999999999999993</v>
      </c>
      <c r="J5">
        <v>31.2072</v>
      </c>
      <c r="K5">
        <v>1.2345999999999999</v>
      </c>
      <c r="L5">
        <v>177.83410000000001</v>
      </c>
      <c r="M5">
        <v>0.99587999999999999</v>
      </c>
      <c r="N5">
        <v>1003.1839</v>
      </c>
      <c r="O5">
        <v>4.0412999999999998E-2</v>
      </c>
      <c r="P5">
        <v>39.3369</v>
      </c>
      <c r="Q5">
        <v>2.3873999999999999E-14</v>
      </c>
      <c r="R5">
        <v>1.3755999999999999</v>
      </c>
      <c r="S5">
        <v>0.03</v>
      </c>
      <c r="T5">
        <v>3.2574000000000001</v>
      </c>
      <c r="U5">
        <v>0.50448999999999999</v>
      </c>
      <c r="V5">
        <v>44.89</v>
      </c>
      <c r="W5">
        <v>0.02</v>
      </c>
      <c r="X5">
        <v>0.35149999999999998</v>
      </c>
      <c r="Y5">
        <v>0.65400999999999998</v>
      </c>
      <c r="Z5">
        <v>0.32</v>
      </c>
      <c r="AA5">
        <v>71</v>
      </c>
      <c r="AB5">
        <v>29</v>
      </c>
      <c r="AC5">
        <v>0</v>
      </c>
      <c r="AD5">
        <v>278000</v>
      </c>
      <c r="AE5">
        <v>216.39</v>
      </c>
      <c r="AF5">
        <v>0.38</v>
      </c>
      <c r="AG5">
        <v>1</v>
      </c>
      <c r="AH5">
        <v>0.85343000000000002</v>
      </c>
      <c r="AI5">
        <v>1.2539</v>
      </c>
      <c r="AJ5" t="s">
        <v>64</v>
      </c>
      <c r="AL5" t="s">
        <v>16</v>
      </c>
      <c r="AM5">
        <f t="shared" si="1"/>
        <v>1.4915836517615126</v>
      </c>
      <c r="AN5">
        <f t="shared" si="2"/>
        <v>-2.3569142083994308</v>
      </c>
      <c r="AO5">
        <f t="shared" si="3"/>
        <v>-7.4437998778522996</v>
      </c>
      <c r="AP5">
        <f t="shared" si="4"/>
        <v>1.4795145985546572</v>
      </c>
      <c r="AQ5" s="22" cm="1">
        <f t="array" aca="1" ref="AQ5" ca="1">INDIRECT(CONCATENATE("Sheet1!K",AA5+2))+INDIRECT(CONCATENATE("Sheet1!J",AA5))*-PM3_Pu_NGI_AYBR!G5/PM3_Pu_NGI_AYBR!H5</f>
        <v>14.440568571428571</v>
      </c>
      <c r="AR5">
        <v>-8.3609054563688154</v>
      </c>
      <c r="AS5">
        <v>18.590931673826159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 t="s">
        <v>32</v>
      </c>
      <c r="BC5" t="s">
        <v>65</v>
      </c>
      <c r="BE5" t="s">
        <v>66</v>
      </c>
      <c r="BF5" t="s">
        <v>67</v>
      </c>
      <c r="BH5">
        <v>5.7852804882991578</v>
      </c>
    </row>
    <row r="6" spans="1:60" x14ac:dyDescent="0.25">
      <c r="A6" t="s">
        <v>60</v>
      </c>
      <c r="B6" t="s">
        <v>61</v>
      </c>
      <c r="C6" t="s">
        <v>62</v>
      </c>
      <c r="D6" t="s">
        <v>63</v>
      </c>
      <c r="E6">
        <v>0</v>
      </c>
      <c r="F6">
        <v>12</v>
      </c>
      <c r="G6">
        <v>-24.8</v>
      </c>
      <c r="H6">
        <v>40</v>
      </c>
      <c r="I6">
        <v>9.6999999999999993</v>
      </c>
      <c r="J6">
        <v>31.2072</v>
      </c>
      <c r="K6">
        <v>1.8625</v>
      </c>
      <c r="L6">
        <v>177.83410000000001</v>
      </c>
      <c r="M6">
        <v>0.99587999999999999</v>
      </c>
      <c r="N6">
        <v>840.34270000000004</v>
      </c>
      <c r="O6">
        <v>4.7862000000000002E-2</v>
      </c>
      <c r="P6">
        <v>39.3369</v>
      </c>
      <c r="Q6">
        <v>2.3873999999999999E-14</v>
      </c>
      <c r="R6">
        <v>1.2060999999999999</v>
      </c>
      <c r="S6">
        <v>0.03</v>
      </c>
      <c r="T6">
        <v>3.0962000000000001</v>
      </c>
      <c r="U6">
        <v>0.48143000000000002</v>
      </c>
      <c r="V6">
        <v>44.89</v>
      </c>
      <c r="W6">
        <v>0.02</v>
      </c>
      <c r="X6">
        <v>0.35149999999999998</v>
      </c>
      <c r="Y6">
        <v>0.65400999999999998</v>
      </c>
      <c r="Z6">
        <v>0.32</v>
      </c>
      <c r="AA6">
        <v>71</v>
      </c>
      <c r="AB6">
        <v>29</v>
      </c>
      <c r="AC6">
        <v>0</v>
      </c>
      <c r="AD6">
        <v>278000</v>
      </c>
      <c r="AE6">
        <v>216.39</v>
      </c>
      <c r="AF6">
        <v>0.38</v>
      </c>
      <c r="AG6">
        <v>1</v>
      </c>
      <c r="AH6">
        <v>0.85343000000000002</v>
      </c>
      <c r="AI6">
        <v>1.2539</v>
      </c>
      <c r="AJ6" t="s">
        <v>64</v>
      </c>
      <c r="AL6" t="s">
        <v>16</v>
      </c>
      <c r="AM6">
        <f t="shared" si="1"/>
        <v>1.4915836517615126</v>
      </c>
      <c r="AN6">
        <f t="shared" si="2"/>
        <v>-2.3569142083994308</v>
      </c>
      <c r="AO6">
        <f t="shared" si="3"/>
        <v>-7.4437998778522996</v>
      </c>
      <c r="AP6">
        <f t="shared" si="4"/>
        <v>1.4682486937653874</v>
      </c>
      <c r="AQ6" s="22" cm="1">
        <f t="array" aca="1" ref="AQ6" ca="1">INDIRECT(CONCATENATE("Sheet1!K",AA6+2))+INDIRECT(CONCATENATE("Sheet1!J",AA6))*-PM3_Pu_NGI_AYBR!G6/PM3_Pu_NGI_AYBR!H6</f>
        <v>14.946709999999999</v>
      </c>
      <c r="AR6">
        <v>-201.2642856459259</v>
      </c>
      <c r="AS6">
        <v>278.64070450198358</v>
      </c>
      <c r="AT6">
        <v>197.8185322455582</v>
      </c>
      <c r="AU6">
        <v>-257.58740391113031</v>
      </c>
      <c r="AV6">
        <v>1</v>
      </c>
      <c r="AW6">
        <v>1</v>
      </c>
      <c r="AX6">
        <v>1</v>
      </c>
      <c r="AY6">
        <v>1</v>
      </c>
      <c r="AZ6">
        <v>1</v>
      </c>
      <c r="BB6" t="s">
        <v>32</v>
      </c>
      <c r="BC6" t="s">
        <v>65</v>
      </c>
      <c r="BE6" t="s">
        <v>67</v>
      </c>
      <c r="BF6" t="s">
        <v>67</v>
      </c>
      <c r="BH6">
        <v>2.873512987672405</v>
      </c>
    </row>
    <row r="7" spans="1:60" x14ac:dyDescent="0.25">
      <c r="A7" t="s">
        <v>60</v>
      </c>
      <c r="B7" t="s">
        <v>61</v>
      </c>
      <c r="C7" t="s">
        <v>62</v>
      </c>
      <c r="D7" t="s">
        <v>63</v>
      </c>
      <c r="E7">
        <v>0</v>
      </c>
      <c r="F7">
        <v>12</v>
      </c>
      <c r="G7">
        <v>-24.3</v>
      </c>
      <c r="H7">
        <v>35</v>
      </c>
      <c r="I7">
        <v>9.6999999999999993</v>
      </c>
      <c r="J7">
        <v>31.2072</v>
      </c>
      <c r="K7">
        <v>1.3358000000000001</v>
      </c>
      <c r="L7">
        <v>175.2568</v>
      </c>
      <c r="M7">
        <v>0.99587999999999999</v>
      </c>
      <c r="N7">
        <v>973.36289999999997</v>
      </c>
      <c r="O7">
        <v>4.1614999999999999E-2</v>
      </c>
      <c r="P7">
        <v>39.3369</v>
      </c>
      <c r="Q7">
        <v>2.3873999999999999E-14</v>
      </c>
      <c r="R7">
        <v>1.3755999999999999</v>
      </c>
      <c r="S7">
        <v>0.03</v>
      </c>
      <c r="T7">
        <v>3.2574000000000001</v>
      </c>
      <c r="U7">
        <v>0.50448999999999999</v>
      </c>
      <c r="V7">
        <v>44.89</v>
      </c>
      <c r="W7">
        <v>0.02</v>
      </c>
      <c r="X7">
        <v>0.35149999999999998</v>
      </c>
      <c r="Y7">
        <v>0.65400999999999998</v>
      </c>
      <c r="Z7">
        <v>0.32</v>
      </c>
      <c r="AA7">
        <v>71</v>
      </c>
      <c r="AB7">
        <v>29</v>
      </c>
      <c r="AC7">
        <v>0</v>
      </c>
      <c r="AD7">
        <v>278000</v>
      </c>
      <c r="AE7">
        <v>216.39</v>
      </c>
      <c r="AF7">
        <v>0.38</v>
      </c>
      <c r="AG7">
        <v>1</v>
      </c>
      <c r="AH7">
        <v>0.85343000000000002</v>
      </c>
      <c r="AI7">
        <v>1.2539</v>
      </c>
      <c r="AJ7" t="s">
        <v>64</v>
      </c>
      <c r="AL7" t="s">
        <v>16</v>
      </c>
      <c r="AM7">
        <f t="shared" si="1"/>
        <v>1.4915836517615126</v>
      </c>
      <c r="AN7">
        <f t="shared" si="2"/>
        <v>-2.3569142083994308</v>
      </c>
      <c r="AO7">
        <f t="shared" si="3"/>
        <v>-7.4437998778522996</v>
      </c>
      <c r="AP7">
        <f t="shared" si="4"/>
        <v>1.4781604512884368</v>
      </c>
      <c r="AQ7" s="22" cm="1">
        <f t="array" aca="1" ref="AQ7" ca="1">INDIRECT(CONCATENATE("Sheet1!K",AA7+2))+INDIRECT(CONCATENATE("Sheet1!J",AA7))*-PM3_Pu_NGI_AYBR!G7/PM3_Pu_NGI_AYBR!H7</f>
        <v>14.522204285714285</v>
      </c>
      <c r="AR7" s="23">
        <v>7.3004169175777056</v>
      </c>
      <c r="AS7" s="23">
        <v>-8.1814553039664677</v>
      </c>
      <c r="AT7" s="23">
        <v>-96.041120439151996</v>
      </c>
      <c r="AU7" s="23">
        <v>131.94958624049659</v>
      </c>
      <c r="AV7" s="23">
        <v>-85.533429962093024</v>
      </c>
      <c r="AW7" s="23">
        <v>109.9853944848461</v>
      </c>
      <c r="AX7" s="23">
        <v>1</v>
      </c>
      <c r="AY7" s="23">
        <v>1</v>
      </c>
      <c r="AZ7" s="23">
        <v>1</v>
      </c>
      <c r="BA7" s="23"/>
      <c r="BB7" s="23" t="s">
        <v>32</v>
      </c>
      <c r="BC7" s="23" t="s">
        <v>65</v>
      </c>
      <c r="BD7" s="23"/>
      <c r="BE7" s="23" t="s">
        <v>67</v>
      </c>
      <c r="BF7" s="23" t="s">
        <v>68</v>
      </c>
      <c r="BG7" s="23"/>
      <c r="BH7" s="23">
        <v>8.1709983503468978E-3</v>
      </c>
    </row>
    <row r="8" spans="1:60" x14ac:dyDescent="0.25">
      <c r="A8" t="s">
        <v>60</v>
      </c>
      <c r="B8" t="s">
        <v>61</v>
      </c>
      <c r="C8" t="s">
        <v>62</v>
      </c>
      <c r="D8" t="s">
        <v>63</v>
      </c>
      <c r="E8">
        <v>0</v>
      </c>
      <c r="F8">
        <v>12</v>
      </c>
      <c r="G8">
        <v>-24.3</v>
      </c>
      <c r="H8">
        <v>40</v>
      </c>
      <c r="I8">
        <v>9.6999999999999993</v>
      </c>
      <c r="J8">
        <v>31.2072</v>
      </c>
      <c r="K8">
        <v>1.9511000000000001</v>
      </c>
      <c r="L8">
        <v>175.2568</v>
      </c>
      <c r="M8">
        <v>0.99587999999999999</v>
      </c>
      <c r="N8">
        <v>821.88649999999996</v>
      </c>
      <c r="O8">
        <v>4.8912999999999998E-2</v>
      </c>
      <c r="P8">
        <v>39.3369</v>
      </c>
      <c r="Q8">
        <v>2.3873999999999999E-14</v>
      </c>
      <c r="R8">
        <v>1.2060999999999999</v>
      </c>
      <c r="S8">
        <v>0.03</v>
      </c>
      <c r="T8">
        <v>3.0962000000000001</v>
      </c>
      <c r="U8">
        <v>0.48143000000000002</v>
      </c>
      <c r="V8">
        <v>44.89</v>
      </c>
      <c r="W8">
        <v>0.02</v>
      </c>
      <c r="X8">
        <v>0.35149999999999998</v>
      </c>
      <c r="Y8">
        <v>0.65400999999999998</v>
      </c>
      <c r="Z8">
        <v>0.32</v>
      </c>
      <c r="AA8">
        <v>71</v>
      </c>
      <c r="AB8">
        <v>29</v>
      </c>
      <c r="AC8">
        <v>0</v>
      </c>
      <c r="AD8">
        <v>278000</v>
      </c>
      <c r="AE8">
        <v>216.39</v>
      </c>
      <c r="AF8">
        <v>0.38</v>
      </c>
      <c r="AG8">
        <v>1</v>
      </c>
      <c r="AH8">
        <v>0.85343000000000002</v>
      </c>
      <c r="AI8">
        <v>1.2539</v>
      </c>
      <c r="AJ8" t="s">
        <v>64</v>
      </c>
      <c r="AL8" t="s">
        <v>16</v>
      </c>
      <c r="AM8">
        <f t="shared" si="1"/>
        <v>1.4915836517615126</v>
      </c>
      <c r="AN8">
        <f t="shared" si="2"/>
        <v>-2.3569142083994308</v>
      </c>
      <c r="AO8">
        <f t="shared" si="3"/>
        <v>-7.4437998778522996</v>
      </c>
      <c r="AP8">
        <f t="shared" si="4"/>
        <v>1.4659732118387734</v>
      </c>
      <c r="AQ8" s="22" cm="1">
        <f t="array" aca="1" ref="AQ8" ca="1">INDIRECT(CONCATENATE("Sheet1!K",AA8+2))+INDIRECT(CONCATENATE("Sheet1!J",AA8))*-PM3_Pu_NGI_AYBR!G8/PM3_Pu_NGI_AYBR!H8</f>
        <v>15.018141249999999</v>
      </c>
      <c r="AR8">
        <v>6.5987979487301613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 t="s">
        <v>69</v>
      </c>
      <c r="BC8" t="s">
        <v>65</v>
      </c>
      <c r="BE8" t="s">
        <v>66</v>
      </c>
      <c r="BF8" t="s">
        <v>66</v>
      </c>
      <c r="BH8">
        <v>6.2300569980073792</v>
      </c>
    </row>
    <row r="9" spans="1:60" x14ac:dyDescent="0.25">
      <c r="A9" t="s">
        <v>60</v>
      </c>
      <c r="B9" t="s">
        <v>61</v>
      </c>
      <c r="C9" t="s">
        <v>62</v>
      </c>
      <c r="D9" t="s">
        <v>63</v>
      </c>
      <c r="E9">
        <v>0</v>
      </c>
      <c r="F9">
        <v>12</v>
      </c>
      <c r="G9">
        <v>-23.8</v>
      </c>
      <c r="H9">
        <v>35</v>
      </c>
      <c r="I9">
        <v>9.6999999999999993</v>
      </c>
      <c r="J9">
        <v>31.2072</v>
      </c>
      <c r="K9">
        <v>1.4371</v>
      </c>
      <c r="L9">
        <v>172.67949999999999</v>
      </c>
      <c r="M9">
        <v>0.99587999999999999</v>
      </c>
      <c r="N9">
        <v>945.26369999999997</v>
      </c>
      <c r="O9">
        <v>4.2816E-2</v>
      </c>
      <c r="P9">
        <v>39.3369</v>
      </c>
      <c r="Q9">
        <v>2.3873999999999999E-14</v>
      </c>
      <c r="R9">
        <v>1.3755999999999999</v>
      </c>
      <c r="S9">
        <v>0.03</v>
      </c>
      <c r="T9">
        <v>3.2574000000000001</v>
      </c>
      <c r="U9">
        <v>0.50448999999999999</v>
      </c>
      <c r="V9">
        <v>44.89</v>
      </c>
      <c r="W9">
        <v>0.02</v>
      </c>
      <c r="X9">
        <v>0.35149999999999998</v>
      </c>
      <c r="Y9">
        <v>0.65400999999999998</v>
      </c>
      <c r="Z9">
        <v>0.32</v>
      </c>
      <c r="AA9">
        <v>71</v>
      </c>
      <c r="AB9">
        <v>29</v>
      </c>
      <c r="AC9">
        <v>0</v>
      </c>
      <c r="AD9">
        <v>278000</v>
      </c>
      <c r="AE9">
        <v>216.39</v>
      </c>
      <c r="AF9">
        <v>0.38</v>
      </c>
      <c r="AG9">
        <v>1</v>
      </c>
      <c r="AH9">
        <v>0.85343000000000002</v>
      </c>
      <c r="AI9">
        <v>1.2539</v>
      </c>
      <c r="AJ9" t="s">
        <v>64</v>
      </c>
      <c r="AL9" t="s">
        <v>16</v>
      </c>
      <c r="AM9">
        <f t="shared" si="1"/>
        <v>1.4915836517615126</v>
      </c>
      <c r="AN9">
        <f t="shared" si="2"/>
        <v>-2.3569142083994308</v>
      </c>
      <c r="AO9">
        <f t="shared" si="3"/>
        <v>-7.4437998778522996</v>
      </c>
      <c r="AP9">
        <f t="shared" si="4"/>
        <v>1.476654368755449</v>
      </c>
      <c r="AQ9" s="22" cm="1">
        <f t="array" aca="1" ref="AQ9" ca="1">INDIRECT(CONCATENATE("Sheet1!K",AA9+2))+INDIRECT(CONCATENATE("Sheet1!J",AA9))*-PM3_Pu_NGI_AYBR!G9/PM3_Pu_NGI_AYBR!H9</f>
        <v>14.603839999999998</v>
      </c>
      <c r="AR9">
        <v>-322.54609876841738</v>
      </c>
      <c r="AS9">
        <v>585.67806282410538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 t="s">
        <v>69</v>
      </c>
      <c r="BC9" t="s">
        <v>65</v>
      </c>
      <c r="BE9" t="s">
        <v>67</v>
      </c>
      <c r="BF9" t="s">
        <v>66</v>
      </c>
      <c r="BH9">
        <v>2.0230533696129922</v>
      </c>
    </row>
    <row r="10" spans="1:60" x14ac:dyDescent="0.25">
      <c r="A10" t="s">
        <v>60</v>
      </c>
      <c r="B10" t="s">
        <v>61</v>
      </c>
      <c r="C10" t="s">
        <v>62</v>
      </c>
      <c r="D10" t="s">
        <v>63</v>
      </c>
      <c r="E10">
        <v>0</v>
      </c>
      <c r="F10">
        <v>12</v>
      </c>
      <c r="G10">
        <v>-23.8</v>
      </c>
      <c r="H10">
        <v>40</v>
      </c>
      <c r="I10">
        <v>9.6999999999999993</v>
      </c>
      <c r="J10">
        <v>31.2072</v>
      </c>
      <c r="K10">
        <v>2.0396999999999998</v>
      </c>
      <c r="L10">
        <v>172.67949999999999</v>
      </c>
      <c r="M10">
        <v>0.99587999999999999</v>
      </c>
      <c r="N10">
        <v>804.22349999999994</v>
      </c>
      <c r="O10">
        <v>4.9964000000000001E-2</v>
      </c>
      <c r="P10">
        <v>39.3369</v>
      </c>
      <c r="Q10">
        <v>2.3873999999999999E-14</v>
      </c>
      <c r="R10">
        <v>1.2060999999999999</v>
      </c>
      <c r="S10">
        <v>0.03</v>
      </c>
      <c r="T10">
        <v>3.0962000000000001</v>
      </c>
      <c r="U10">
        <v>0.48143000000000002</v>
      </c>
      <c r="V10">
        <v>44.89</v>
      </c>
      <c r="W10">
        <v>0.02</v>
      </c>
      <c r="X10">
        <v>0.35149999999999998</v>
      </c>
      <c r="Y10">
        <v>0.65400999999999998</v>
      </c>
      <c r="Z10">
        <v>0.32</v>
      </c>
      <c r="AA10">
        <v>71</v>
      </c>
      <c r="AB10">
        <v>29</v>
      </c>
      <c r="AC10">
        <v>0</v>
      </c>
      <c r="AD10">
        <v>278000</v>
      </c>
      <c r="AE10">
        <v>216.39</v>
      </c>
      <c r="AF10">
        <v>0.38</v>
      </c>
      <c r="AG10">
        <v>1</v>
      </c>
      <c r="AH10">
        <v>0.85343000000000002</v>
      </c>
      <c r="AI10">
        <v>1.2539</v>
      </c>
      <c r="AJ10" t="s">
        <v>64</v>
      </c>
      <c r="AL10" t="s">
        <v>16</v>
      </c>
      <c r="AM10">
        <f t="shared" si="1"/>
        <v>1.4915836517615126</v>
      </c>
      <c r="AN10">
        <f t="shared" si="2"/>
        <v>-2.3569142083994308</v>
      </c>
      <c r="AO10">
        <f t="shared" si="3"/>
        <v>-7.4437998778522996</v>
      </c>
      <c r="AP10">
        <f t="shared" si="4"/>
        <v>1.4634758388764353</v>
      </c>
      <c r="AQ10" s="22" cm="1">
        <f t="array" aca="1" ref="AQ10" ca="1">INDIRECT(CONCATENATE("Sheet1!K",AA10+2))+INDIRECT(CONCATENATE("Sheet1!J",AA10))*-PM3_Pu_NGI_AYBR!G10/PM3_Pu_NGI_AYBR!H10</f>
        <v>15.089572499999999</v>
      </c>
      <c r="AR10">
        <v>-81.531361765329237</v>
      </c>
      <c r="AS10">
        <v>2.2880077718623362</v>
      </c>
      <c r="AT10">
        <v>6.4923038921921004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 t="s">
        <v>69</v>
      </c>
      <c r="BC10" t="s">
        <v>65</v>
      </c>
      <c r="BE10" t="s">
        <v>68</v>
      </c>
      <c r="BF10" t="s">
        <v>66</v>
      </c>
      <c r="BH10">
        <v>2.0230533703024789</v>
      </c>
    </row>
    <row r="11" spans="1:60" x14ac:dyDescent="0.25">
      <c r="A11" t="s">
        <v>60</v>
      </c>
      <c r="B11" t="s">
        <v>61</v>
      </c>
      <c r="C11" t="s">
        <v>62</v>
      </c>
      <c r="D11" t="s">
        <v>63</v>
      </c>
      <c r="E11">
        <v>0</v>
      </c>
      <c r="F11">
        <v>12</v>
      </c>
      <c r="G11">
        <v>-23.3</v>
      </c>
      <c r="H11">
        <v>35</v>
      </c>
      <c r="I11">
        <v>9.6999999999999993</v>
      </c>
      <c r="J11">
        <v>31.2072</v>
      </c>
      <c r="K11">
        <v>1.5384</v>
      </c>
      <c r="L11">
        <v>170.10220000000001</v>
      </c>
      <c r="M11">
        <v>0.99587999999999999</v>
      </c>
      <c r="N11">
        <v>918.74130000000002</v>
      </c>
      <c r="O11">
        <v>4.4017000000000001E-2</v>
      </c>
      <c r="P11">
        <v>39.3369</v>
      </c>
      <c r="Q11">
        <v>2.3873999999999999E-14</v>
      </c>
      <c r="R11">
        <v>1.3755999999999999</v>
      </c>
      <c r="S11">
        <v>0.03</v>
      </c>
      <c r="T11">
        <v>3.2574000000000001</v>
      </c>
      <c r="U11">
        <v>0.50448999999999999</v>
      </c>
      <c r="V11">
        <v>44.89</v>
      </c>
      <c r="W11">
        <v>0.02</v>
      </c>
      <c r="X11">
        <v>0.35149999999999998</v>
      </c>
      <c r="Y11">
        <v>0.65400999999999998</v>
      </c>
      <c r="Z11">
        <v>0.32</v>
      </c>
      <c r="AA11">
        <v>71</v>
      </c>
      <c r="AB11">
        <v>29</v>
      </c>
      <c r="AC11">
        <v>0</v>
      </c>
      <c r="AD11">
        <v>278000</v>
      </c>
      <c r="AE11">
        <v>216.39</v>
      </c>
      <c r="AF11">
        <v>0.38</v>
      </c>
      <c r="AG11">
        <v>1</v>
      </c>
      <c r="AH11">
        <v>0.85343000000000002</v>
      </c>
      <c r="AI11">
        <v>1.2539</v>
      </c>
      <c r="AJ11" t="s">
        <v>64</v>
      </c>
      <c r="AL11" t="s">
        <v>16</v>
      </c>
      <c r="AM11">
        <f t="shared" si="1"/>
        <v>1.4915836517615126</v>
      </c>
      <c r="AN11">
        <f t="shared" si="2"/>
        <v>-2.3569142083994308</v>
      </c>
      <c r="AO11">
        <f t="shared" si="3"/>
        <v>-7.4437998778522996</v>
      </c>
      <c r="AP11">
        <f t="shared" si="4"/>
        <v>1.4749793038251022</v>
      </c>
      <c r="AQ11" s="22" cm="1">
        <f t="array" aca="1" ref="AQ11" ca="1">INDIRECT(CONCATENATE("Sheet1!K",AA11+2))+INDIRECT(CONCATENATE("Sheet1!J",AA11))*-PM3_Pu_NGI_AYBR!G11/PM3_Pu_NGI_AYBR!H11</f>
        <v>14.685475714285714</v>
      </c>
      <c r="AR11">
        <v>-8.3609054563688154</v>
      </c>
      <c r="AS11">
        <v>18.590931673826159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 t="s">
        <v>69</v>
      </c>
      <c r="BC11" t="s">
        <v>65</v>
      </c>
      <c r="BE11" t="s">
        <v>66</v>
      </c>
      <c r="BF11" t="s">
        <v>67</v>
      </c>
      <c r="BH11">
        <v>5.7852804882991578</v>
      </c>
    </row>
    <row r="12" spans="1:60" x14ac:dyDescent="0.25">
      <c r="A12" t="s">
        <v>60</v>
      </c>
      <c r="B12" t="s">
        <v>61</v>
      </c>
      <c r="C12" t="s">
        <v>62</v>
      </c>
      <c r="D12" t="s">
        <v>63</v>
      </c>
      <c r="E12">
        <v>0</v>
      </c>
      <c r="F12">
        <v>12</v>
      </c>
      <c r="G12">
        <v>-23.3</v>
      </c>
      <c r="H12">
        <v>40</v>
      </c>
      <c r="I12">
        <v>9.6999999999999993</v>
      </c>
      <c r="J12">
        <v>31.2072</v>
      </c>
      <c r="K12">
        <v>2.1282999999999999</v>
      </c>
      <c r="L12">
        <v>170.10220000000001</v>
      </c>
      <c r="M12">
        <v>0.99587999999999999</v>
      </c>
      <c r="N12">
        <v>787.30380000000002</v>
      </c>
      <c r="O12">
        <v>5.1014999999999998E-2</v>
      </c>
      <c r="P12">
        <v>39.3369</v>
      </c>
      <c r="Q12">
        <v>2.3873999999999999E-14</v>
      </c>
      <c r="R12">
        <v>1.2060999999999999</v>
      </c>
      <c r="S12">
        <v>0.03</v>
      </c>
      <c r="T12">
        <v>3.0962000000000001</v>
      </c>
      <c r="U12">
        <v>0.48143000000000002</v>
      </c>
      <c r="V12">
        <v>44.89</v>
      </c>
      <c r="W12">
        <v>0.02</v>
      </c>
      <c r="X12">
        <v>0.35149999999999998</v>
      </c>
      <c r="Y12">
        <v>0.65400999999999998</v>
      </c>
      <c r="Z12">
        <v>0.32</v>
      </c>
      <c r="AA12">
        <v>71</v>
      </c>
      <c r="AB12">
        <v>29</v>
      </c>
      <c r="AC12">
        <v>0</v>
      </c>
      <c r="AD12">
        <v>278000</v>
      </c>
      <c r="AE12">
        <v>216.39</v>
      </c>
      <c r="AF12">
        <v>0.38</v>
      </c>
      <c r="AG12">
        <v>1</v>
      </c>
      <c r="AH12">
        <v>0.85343000000000002</v>
      </c>
      <c r="AI12">
        <v>1.2539</v>
      </c>
      <c r="AJ12" t="s">
        <v>64</v>
      </c>
      <c r="AL12" t="s">
        <v>16</v>
      </c>
      <c r="AM12">
        <f t="shared" si="1"/>
        <v>1.4915836517615126</v>
      </c>
      <c r="AN12">
        <f t="shared" si="2"/>
        <v>-2.3569142083994308</v>
      </c>
      <c r="AO12">
        <f t="shared" si="3"/>
        <v>-7.4437998778522996</v>
      </c>
      <c r="AP12">
        <f t="shared" si="4"/>
        <v>1.4607349374260337</v>
      </c>
      <c r="AQ12" s="22" cm="1">
        <f t="array" aca="1" ref="AQ12" ca="1">INDIRECT(CONCATENATE("Sheet1!K",AA12+2))+INDIRECT(CONCATENATE("Sheet1!J",AA12))*-PM3_Pu_NGI_AYBR!G12/PM3_Pu_NGI_AYBR!H12</f>
        <v>15.161003749999999</v>
      </c>
      <c r="AR12">
        <v>-1802.7187786267691</v>
      </c>
      <c r="AS12">
        <v>3251.0100063680979</v>
      </c>
      <c r="AT12">
        <v>1684.314864971074</v>
      </c>
      <c r="AU12">
        <v>-3032.0820759867729</v>
      </c>
      <c r="AV12">
        <v>1</v>
      </c>
      <c r="AW12">
        <v>1</v>
      </c>
      <c r="AX12">
        <v>1</v>
      </c>
      <c r="AY12">
        <v>1</v>
      </c>
      <c r="AZ12">
        <v>1</v>
      </c>
      <c r="BB12" t="s">
        <v>69</v>
      </c>
      <c r="BC12" t="s">
        <v>65</v>
      </c>
      <c r="BE12" t="s">
        <v>67</v>
      </c>
      <c r="BF12" t="s">
        <v>67</v>
      </c>
      <c r="BH12">
        <v>0.93374269485820072</v>
      </c>
    </row>
    <row r="13" spans="1:60" x14ac:dyDescent="0.25">
      <c r="A13" t="s">
        <v>60</v>
      </c>
      <c r="B13" t="s">
        <v>61</v>
      </c>
      <c r="C13" t="s">
        <v>62</v>
      </c>
      <c r="D13" t="s">
        <v>63</v>
      </c>
      <c r="E13">
        <v>0</v>
      </c>
      <c r="F13">
        <v>12</v>
      </c>
      <c r="G13">
        <v>-22.8</v>
      </c>
      <c r="H13">
        <v>35</v>
      </c>
      <c r="I13">
        <v>9.6999999999999993</v>
      </c>
      <c r="J13">
        <v>31.2072</v>
      </c>
      <c r="K13">
        <v>1.6396999999999999</v>
      </c>
      <c r="L13">
        <v>167.5249</v>
      </c>
      <c r="M13">
        <v>0.99587999999999999</v>
      </c>
      <c r="N13">
        <v>893.66660000000002</v>
      </c>
      <c r="O13">
        <v>4.5219000000000002E-2</v>
      </c>
      <c r="P13">
        <v>39.3369</v>
      </c>
      <c r="Q13">
        <v>2.3873999999999999E-14</v>
      </c>
      <c r="R13">
        <v>1.3755999999999999</v>
      </c>
      <c r="S13">
        <v>0.03</v>
      </c>
      <c r="T13">
        <v>3.2574000000000001</v>
      </c>
      <c r="U13">
        <v>0.50448999999999999</v>
      </c>
      <c r="V13">
        <v>44.89</v>
      </c>
      <c r="W13">
        <v>0.02</v>
      </c>
      <c r="X13">
        <v>0.35149999999999998</v>
      </c>
      <c r="Y13">
        <v>0.65400999999999998</v>
      </c>
      <c r="Z13">
        <v>0.32</v>
      </c>
      <c r="AA13">
        <v>71</v>
      </c>
      <c r="AB13">
        <v>29</v>
      </c>
      <c r="AC13">
        <v>0</v>
      </c>
      <c r="AD13">
        <v>278000</v>
      </c>
      <c r="AE13">
        <v>216.39</v>
      </c>
      <c r="AF13">
        <v>0.38</v>
      </c>
      <c r="AG13">
        <v>1</v>
      </c>
      <c r="AH13">
        <v>0.85343000000000002</v>
      </c>
      <c r="AI13">
        <v>1.2539</v>
      </c>
      <c r="AJ13" t="s">
        <v>64</v>
      </c>
      <c r="AL13" t="s">
        <v>16</v>
      </c>
      <c r="AM13">
        <f t="shared" si="1"/>
        <v>1.4915836517615126</v>
      </c>
      <c r="AN13">
        <f t="shared" si="2"/>
        <v>-2.3569142083994308</v>
      </c>
      <c r="AO13">
        <f t="shared" si="3"/>
        <v>-7.4437998778522996</v>
      </c>
      <c r="AP13">
        <f t="shared" si="4"/>
        <v>1.4731162966794638</v>
      </c>
      <c r="AQ13" s="22" cm="1">
        <f t="array" aca="1" ref="AQ13" ca="1">INDIRECT(CONCATENATE("Sheet1!K",AA13+2))+INDIRECT(CONCATENATE("Sheet1!J",AA13))*-PM3_Pu_NGI_AYBR!G13/PM3_Pu_NGI_AYBR!H13</f>
        <v>14.767111428571427</v>
      </c>
      <c r="AR13">
        <v>1834.937247795481</v>
      </c>
      <c r="AS13">
        <v>-5001.2872646393334</v>
      </c>
      <c r="AT13">
        <v>-1.808248338217973</v>
      </c>
      <c r="AU13">
        <v>363.40315583067161</v>
      </c>
      <c r="AV13">
        <v>-5.0354689465930909</v>
      </c>
      <c r="AW13">
        <v>7.7015491387293098</v>
      </c>
      <c r="AX13">
        <v>1</v>
      </c>
      <c r="AY13">
        <v>1</v>
      </c>
      <c r="AZ13">
        <v>1</v>
      </c>
      <c r="BB13" t="s">
        <v>69</v>
      </c>
      <c r="BC13" t="s">
        <v>65</v>
      </c>
      <c r="BE13" t="s">
        <v>68</v>
      </c>
      <c r="BF13" t="s">
        <v>67</v>
      </c>
      <c r="BH13">
        <v>0.93374269486002004</v>
      </c>
    </row>
    <row r="14" spans="1:60" x14ac:dyDescent="0.25">
      <c r="A14" t="s">
        <v>60</v>
      </c>
      <c r="B14" t="s">
        <v>61</v>
      </c>
      <c r="C14" t="s">
        <v>62</v>
      </c>
      <c r="D14" t="s">
        <v>63</v>
      </c>
      <c r="E14">
        <v>0</v>
      </c>
      <c r="F14">
        <v>12</v>
      </c>
      <c r="G14">
        <v>-22.8</v>
      </c>
      <c r="H14">
        <v>40</v>
      </c>
      <c r="I14">
        <v>9.6999999999999993</v>
      </c>
      <c r="J14">
        <v>31.2072</v>
      </c>
      <c r="K14">
        <v>2.2168999999999999</v>
      </c>
      <c r="L14">
        <v>167.5249</v>
      </c>
      <c r="M14">
        <v>0.99587999999999999</v>
      </c>
      <c r="N14">
        <v>771.08130000000006</v>
      </c>
      <c r="O14">
        <v>5.2066000000000001E-2</v>
      </c>
      <c r="P14">
        <v>39.3369</v>
      </c>
      <c r="Q14">
        <v>2.3873999999999999E-14</v>
      </c>
      <c r="R14">
        <v>1.2060999999999999</v>
      </c>
      <c r="S14">
        <v>0.03</v>
      </c>
      <c r="T14">
        <v>3.0962000000000001</v>
      </c>
      <c r="U14">
        <v>0.48143000000000002</v>
      </c>
      <c r="V14">
        <v>44.89</v>
      </c>
      <c r="W14">
        <v>0.02</v>
      </c>
      <c r="X14">
        <v>0.35149999999999998</v>
      </c>
      <c r="Y14">
        <v>0.65400999999999998</v>
      </c>
      <c r="Z14">
        <v>0.32</v>
      </c>
      <c r="AA14">
        <v>71</v>
      </c>
      <c r="AB14">
        <v>29</v>
      </c>
      <c r="AC14">
        <v>0</v>
      </c>
      <c r="AD14">
        <v>278000</v>
      </c>
      <c r="AE14">
        <v>216.39</v>
      </c>
      <c r="AF14">
        <v>0.38</v>
      </c>
      <c r="AG14">
        <v>1</v>
      </c>
      <c r="AH14">
        <v>0.85343000000000002</v>
      </c>
      <c r="AI14">
        <v>1.2539</v>
      </c>
      <c r="AJ14" t="s">
        <v>64</v>
      </c>
      <c r="AL14" t="s">
        <v>16</v>
      </c>
      <c r="AM14">
        <f t="shared" si="1"/>
        <v>1.4915836517615126</v>
      </c>
      <c r="AN14">
        <f t="shared" si="2"/>
        <v>-2.3569142083994308</v>
      </c>
      <c r="AO14">
        <f t="shared" si="3"/>
        <v>-7.4437998778522996</v>
      </c>
      <c r="AP14">
        <f t="shared" si="4"/>
        <v>1.4577267600836399</v>
      </c>
      <c r="AQ14" s="22" cm="1">
        <f t="array" aca="1" ref="AQ14" ca="1">INDIRECT(CONCATENATE("Sheet1!K",AA14+2))+INDIRECT(CONCATENATE("Sheet1!J",AA14))*-PM3_Pu_NGI_AYBR!G14/PM3_Pu_NGI_AYBR!H14</f>
        <v>15.232434999999999</v>
      </c>
      <c r="AR14">
        <v>6.5987979487301613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 t="s">
        <v>37</v>
      </c>
      <c r="BC14" t="s">
        <v>65</v>
      </c>
      <c r="BE14" t="s">
        <v>66</v>
      </c>
      <c r="BF14" t="s">
        <v>66</v>
      </c>
      <c r="BH14">
        <v>6.2300569980073792</v>
      </c>
    </row>
    <row r="15" spans="1:60" x14ac:dyDescent="0.25">
      <c r="A15" t="s">
        <v>60</v>
      </c>
      <c r="B15" t="s">
        <v>61</v>
      </c>
      <c r="C15" t="s">
        <v>62</v>
      </c>
      <c r="D15" t="s">
        <v>63</v>
      </c>
      <c r="E15">
        <v>0</v>
      </c>
      <c r="F15">
        <v>13</v>
      </c>
      <c r="G15">
        <v>-26.6</v>
      </c>
      <c r="H15">
        <v>35</v>
      </c>
      <c r="I15">
        <v>9.6999999999999993</v>
      </c>
      <c r="J15">
        <v>31.2072</v>
      </c>
      <c r="K15">
        <v>0.86995999999999996</v>
      </c>
      <c r="L15">
        <v>187.11240000000001</v>
      </c>
      <c r="M15">
        <v>0.99587999999999999</v>
      </c>
      <c r="N15">
        <v>1119.8325</v>
      </c>
      <c r="O15">
        <v>3.6089000000000003E-2</v>
      </c>
      <c r="P15">
        <v>39.3369</v>
      </c>
      <c r="Q15">
        <v>2.3873999999999999E-14</v>
      </c>
      <c r="R15">
        <v>1.3755999999999999</v>
      </c>
      <c r="S15">
        <v>0.03</v>
      </c>
      <c r="T15">
        <v>3.2574000000000001</v>
      </c>
      <c r="U15">
        <v>0.50448999999999999</v>
      </c>
      <c r="V15">
        <v>44.89</v>
      </c>
      <c r="W15">
        <v>0.02</v>
      </c>
      <c r="X15">
        <v>0.35149999999999998</v>
      </c>
      <c r="Y15">
        <v>0.65400999999999998</v>
      </c>
      <c r="Z15">
        <v>0.32</v>
      </c>
      <c r="AA15">
        <v>71</v>
      </c>
      <c r="AB15">
        <v>29</v>
      </c>
      <c r="AC15">
        <v>0</v>
      </c>
      <c r="AD15">
        <v>278000</v>
      </c>
      <c r="AE15">
        <v>233.19</v>
      </c>
      <c r="AF15">
        <v>0.38</v>
      </c>
      <c r="AG15">
        <v>1</v>
      </c>
      <c r="AH15">
        <v>0.85343000000000002</v>
      </c>
      <c r="AI15">
        <v>1.2539</v>
      </c>
      <c r="AJ15" t="s">
        <v>64</v>
      </c>
      <c r="AL15" t="s">
        <v>16</v>
      </c>
      <c r="AM15">
        <f t="shared" si="1"/>
        <v>1.4915836517615126</v>
      </c>
      <c r="AN15">
        <f t="shared" si="2"/>
        <v>-2.3569142083994308</v>
      </c>
      <c r="AO15">
        <f t="shared" si="3"/>
        <v>-7.4437998778522996</v>
      </c>
      <c r="AP15">
        <f t="shared" si="4"/>
        <v>1.4833533671485883</v>
      </c>
      <c r="AQ15" s="22" cm="1">
        <f t="array" aca="1" ref="AQ15" ca="1">INDIRECT(CONCATENATE("Sheet1!K",AA15+2))+INDIRECT(CONCATENATE("Sheet1!J",AA15))*-PM3_Pu_NGI_AYBR!G15/PM3_Pu_NGI_AYBR!H15</f>
        <v>14.14668</v>
      </c>
      <c r="AR15">
        <v>82.249920257623472</v>
      </c>
      <c r="AS15">
        <v>-199.0819036039299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 t="s">
        <v>37</v>
      </c>
      <c r="BC15" t="s">
        <v>65</v>
      </c>
      <c r="BE15" t="s">
        <v>67</v>
      </c>
      <c r="BF15" t="s">
        <v>66</v>
      </c>
      <c r="BH15">
        <v>6.2300569980074947</v>
      </c>
    </row>
    <row r="16" spans="1:60" x14ac:dyDescent="0.25">
      <c r="A16" t="s">
        <v>60</v>
      </c>
      <c r="B16" t="s">
        <v>61</v>
      </c>
      <c r="C16" t="s">
        <v>62</v>
      </c>
      <c r="D16" t="s">
        <v>63</v>
      </c>
      <c r="E16">
        <v>0</v>
      </c>
      <c r="F16">
        <v>13</v>
      </c>
      <c r="G16">
        <v>-26.6</v>
      </c>
      <c r="H16">
        <v>40</v>
      </c>
      <c r="I16">
        <v>9.6999999999999993</v>
      </c>
      <c r="J16">
        <v>31.2072</v>
      </c>
      <c r="K16">
        <v>1.5434000000000001</v>
      </c>
      <c r="L16">
        <v>187.11240000000001</v>
      </c>
      <c r="M16">
        <v>0.99587999999999999</v>
      </c>
      <c r="N16">
        <v>909.8066</v>
      </c>
      <c r="O16">
        <v>4.4076999999999998E-2</v>
      </c>
      <c r="P16">
        <v>39.3369</v>
      </c>
      <c r="Q16">
        <v>2.3873999999999999E-14</v>
      </c>
      <c r="R16">
        <v>1.2060999999999999</v>
      </c>
      <c r="S16">
        <v>0.03</v>
      </c>
      <c r="T16">
        <v>3.0962000000000001</v>
      </c>
      <c r="U16">
        <v>0.48143000000000002</v>
      </c>
      <c r="V16">
        <v>44.89</v>
      </c>
      <c r="W16">
        <v>0.02</v>
      </c>
      <c r="X16">
        <v>0.35149999999999998</v>
      </c>
      <c r="Y16">
        <v>0.65400999999999998</v>
      </c>
      <c r="Z16">
        <v>0.32</v>
      </c>
      <c r="AA16">
        <v>71</v>
      </c>
      <c r="AB16">
        <v>29</v>
      </c>
      <c r="AC16">
        <v>0</v>
      </c>
      <c r="AD16">
        <v>278000</v>
      </c>
      <c r="AE16">
        <v>233.19</v>
      </c>
      <c r="AF16">
        <v>0.38</v>
      </c>
      <c r="AG16">
        <v>1</v>
      </c>
      <c r="AH16">
        <v>0.85343000000000002</v>
      </c>
      <c r="AI16">
        <v>1.2539</v>
      </c>
      <c r="AJ16" t="s">
        <v>64</v>
      </c>
      <c r="AL16" t="s">
        <v>16</v>
      </c>
      <c r="AM16">
        <f t="shared" si="1"/>
        <v>1.4915836517615126</v>
      </c>
      <c r="AN16">
        <f t="shared" si="2"/>
        <v>-2.3569142083994308</v>
      </c>
      <c r="AO16">
        <f t="shared" si="3"/>
        <v>-7.4437998778522996</v>
      </c>
      <c r="AP16">
        <f t="shared" si="4"/>
        <v>1.4748907833855311</v>
      </c>
      <c r="AQ16" s="22" cm="1">
        <f t="array" aca="1" ref="AQ16" ca="1">INDIRECT(CONCATENATE("Sheet1!K",AA16+2))+INDIRECT(CONCATENATE("Sheet1!J",AA16))*-PM3_Pu_NGI_AYBR!G16/PM3_Pu_NGI_AYBR!H16</f>
        <v>14.689557499999999</v>
      </c>
      <c r="AR16">
        <v>-2.1722735663423518</v>
      </c>
      <c r="AS16">
        <v>2.2915746555650141</v>
      </c>
      <c r="AT16">
        <v>3.5321668138264761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 t="s">
        <v>37</v>
      </c>
      <c r="BC16" t="s">
        <v>65</v>
      </c>
      <c r="BE16" t="s">
        <v>68</v>
      </c>
      <c r="BF16" t="s">
        <v>66</v>
      </c>
      <c r="BH16">
        <v>6.2300569981118654</v>
      </c>
    </row>
    <row r="17" spans="1:60" x14ac:dyDescent="0.25">
      <c r="A17" t="s">
        <v>60</v>
      </c>
      <c r="B17" t="s">
        <v>61</v>
      </c>
      <c r="C17" t="s">
        <v>62</v>
      </c>
      <c r="D17" t="s">
        <v>63</v>
      </c>
      <c r="E17">
        <v>0</v>
      </c>
      <c r="F17">
        <v>13</v>
      </c>
      <c r="G17">
        <v>-26.2</v>
      </c>
      <c r="H17">
        <v>35</v>
      </c>
      <c r="I17">
        <v>9.6999999999999993</v>
      </c>
      <c r="J17">
        <v>31.2072</v>
      </c>
      <c r="K17">
        <v>0.95098000000000005</v>
      </c>
      <c r="L17">
        <v>185.0505</v>
      </c>
      <c r="M17">
        <v>0.99587999999999999</v>
      </c>
      <c r="N17">
        <v>1090.0101999999999</v>
      </c>
      <c r="O17">
        <v>3.705E-2</v>
      </c>
      <c r="P17">
        <v>39.3369</v>
      </c>
      <c r="Q17">
        <v>2.3873999999999999E-14</v>
      </c>
      <c r="R17">
        <v>1.3755999999999999</v>
      </c>
      <c r="S17">
        <v>0.03</v>
      </c>
      <c r="T17">
        <v>3.2574000000000001</v>
      </c>
      <c r="U17">
        <v>0.50448999999999999</v>
      </c>
      <c r="V17">
        <v>44.89</v>
      </c>
      <c r="W17">
        <v>0.02</v>
      </c>
      <c r="X17">
        <v>0.35149999999999998</v>
      </c>
      <c r="Y17">
        <v>0.65400999999999998</v>
      </c>
      <c r="Z17">
        <v>0.32</v>
      </c>
      <c r="AA17">
        <v>71</v>
      </c>
      <c r="AB17">
        <v>29</v>
      </c>
      <c r="AC17">
        <v>0</v>
      </c>
      <c r="AD17">
        <v>278000</v>
      </c>
      <c r="AE17">
        <v>233.19</v>
      </c>
      <c r="AF17">
        <v>0.38</v>
      </c>
      <c r="AG17">
        <v>1</v>
      </c>
      <c r="AH17">
        <v>0.85343000000000002</v>
      </c>
      <c r="AI17">
        <v>1.2539</v>
      </c>
      <c r="AJ17" t="s">
        <v>64</v>
      </c>
      <c r="AL17" t="s">
        <v>16</v>
      </c>
      <c r="AM17">
        <f t="shared" si="1"/>
        <v>1.4915836517615126</v>
      </c>
      <c r="AN17">
        <f t="shared" si="2"/>
        <v>-2.3569142083994308</v>
      </c>
      <c r="AO17">
        <f t="shared" si="3"/>
        <v>-7.4437998778522996</v>
      </c>
      <c r="AP17">
        <f t="shared" si="4"/>
        <v>1.4826225552764249</v>
      </c>
      <c r="AQ17" s="22" cm="1">
        <f t="array" aca="1" ref="AQ17" ca="1">INDIRECT(CONCATENATE("Sheet1!K",AA17+2))+INDIRECT(CONCATENATE("Sheet1!J",AA17))*-PM3_Pu_NGI_AYBR!G17/PM3_Pu_NGI_AYBR!H17</f>
        <v>14.21198857142857</v>
      </c>
      <c r="AR17">
        <v>-8.3609054563688154</v>
      </c>
      <c r="AS17">
        <v>18.590931673826159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 t="s">
        <v>37</v>
      </c>
      <c r="BC17" t="s">
        <v>65</v>
      </c>
      <c r="BE17" t="s">
        <v>66</v>
      </c>
      <c r="BF17" t="s">
        <v>67</v>
      </c>
      <c r="BH17">
        <v>5.7852804882991578</v>
      </c>
    </row>
    <row r="18" spans="1:60" x14ac:dyDescent="0.25">
      <c r="A18" t="s">
        <v>60</v>
      </c>
      <c r="B18" t="s">
        <v>61</v>
      </c>
      <c r="C18" t="s">
        <v>62</v>
      </c>
      <c r="D18" t="s">
        <v>63</v>
      </c>
      <c r="E18">
        <v>0</v>
      </c>
      <c r="F18">
        <v>13</v>
      </c>
      <c r="G18">
        <v>-26.2</v>
      </c>
      <c r="H18">
        <v>40</v>
      </c>
      <c r="I18">
        <v>9.6999999999999993</v>
      </c>
      <c r="J18">
        <v>31.2072</v>
      </c>
      <c r="K18">
        <v>1.6143000000000001</v>
      </c>
      <c r="L18">
        <v>185.0505</v>
      </c>
      <c r="M18">
        <v>0.99587999999999999</v>
      </c>
      <c r="N18">
        <v>892.44870000000003</v>
      </c>
      <c r="O18">
        <v>4.4918E-2</v>
      </c>
      <c r="P18">
        <v>39.3369</v>
      </c>
      <c r="Q18">
        <v>2.3873999999999999E-14</v>
      </c>
      <c r="R18">
        <v>1.2060999999999999</v>
      </c>
      <c r="S18">
        <v>0.03</v>
      </c>
      <c r="T18">
        <v>3.0962000000000001</v>
      </c>
      <c r="U18">
        <v>0.48143000000000002</v>
      </c>
      <c r="V18">
        <v>44.89</v>
      </c>
      <c r="W18">
        <v>0.02</v>
      </c>
      <c r="X18">
        <v>0.35149999999999998</v>
      </c>
      <c r="Y18">
        <v>0.65400999999999998</v>
      </c>
      <c r="Z18">
        <v>0.32</v>
      </c>
      <c r="AA18">
        <v>71</v>
      </c>
      <c r="AB18">
        <v>29</v>
      </c>
      <c r="AC18">
        <v>0</v>
      </c>
      <c r="AD18">
        <v>278000</v>
      </c>
      <c r="AE18">
        <v>233.19</v>
      </c>
      <c r="AF18">
        <v>0.38</v>
      </c>
      <c r="AG18">
        <v>1</v>
      </c>
      <c r="AH18">
        <v>0.85343000000000002</v>
      </c>
      <c r="AI18">
        <v>1.2539</v>
      </c>
      <c r="AJ18" t="s">
        <v>64</v>
      </c>
      <c r="AL18" t="s">
        <v>16</v>
      </c>
      <c r="AM18">
        <f t="shared" si="1"/>
        <v>1.4915836517615126</v>
      </c>
      <c r="AN18">
        <f t="shared" si="2"/>
        <v>-2.3569142083994308</v>
      </c>
      <c r="AO18">
        <f t="shared" si="3"/>
        <v>-7.4437998778522996</v>
      </c>
      <c r="AP18">
        <f t="shared" si="4"/>
        <v>1.4736007827410293</v>
      </c>
      <c r="AQ18" s="22" cm="1">
        <f t="array" aca="1" ref="AQ18" ca="1">INDIRECT(CONCATENATE("Sheet1!K",AA18+2))+INDIRECT(CONCATENATE("Sheet1!J",AA18))*-PM3_Pu_NGI_AYBR!G18/PM3_Pu_NGI_AYBR!H18</f>
        <v>14.7467025</v>
      </c>
      <c r="AR18">
        <v>-53.955657793164463</v>
      </c>
      <c r="AS18">
        <v>119.9862061972385</v>
      </c>
      <c r="AT18">
        <v>114.8425494393092</v>
      </c>
      <c r="AU18">
        <v>-253.29375296930121</v>
      </c>
      <c r="AV18">
        <v>1</v>
      </c>
      <c r="AW18">
        <v>1</v>
      </c>
      <c r="AX18">
        <v>1</v>
      </c>
      <c r="AY18">
        <v>1</v>
      </c>
      <c r="AZ18">
        <v>1</v>
      </c>
      <c r="BB18" t="s">
        <v>37</v>
      </c>
      <c r="BC18" t="s">
        <v>65</v>
      </c>
      <c r="BE18" t="s">
        <v>67</v>
      </c>
      <c r="BF18" t="s">
        <v>67</v>
      </c>
      <c r="BH18">
        <v>5.7852804882992954</v>
      </c>
    </row>
    <row r="19" spans="1:60" x14ac:dyDescent="0.25">
      <c r="A19" t="s">
        <v>60</v>
      </c>
      <c r="B19" t="s">
        <v>61</v>
      </c>
      <c r="C19" t="s">
        <v>62</v>
      </c>
      <c r="D19" t="s">
        <v>63</v>
      </c>
      <c r="E19">
        <v>0</v>
      </c>
      <c r="F19">
        <v>13</v>
      </c>
      <c r="G19">
        <v>-25.8</v>
      </c>
      <c r="H19">
        <v>35</v>
      </c>
      <c r="I19">
        <v>9.6999999999999993</v>
      </c>
      <c r="J19">
        <v>31.2072</v>
      </c>
      <c r="K19">
        <v>1.032</v>
      </c>
      <c r="L19">
        <v>182.98869999999999</v>
      </c>
      <c r="M19">
        <v>0.99587999999999999</v>
      </c>
      <c r="N19">
        <v>1061.7352000000001</v>
      </c>
      <c r="O19">
        <v>3.8011000000000003E-2</v>
      </c>
      <c r="P19">
        <v>39.3369</v>
      </c>
      <c r="Q19">
        <v>2.3873999999999999E-14</v>
      </c>
      <c r="R19">
        <v>1.3755999999999999</v>
      </c>
      <c r="S19">
        <v>0.03</v>
      </c>
      <c r="T19">
        <v>3.2574000000000001</v>
      </c>
      <c r="U19">
        <v>0.50448999999999999</v>
      </c>
      <c r="V19">
        <v>44.89</v>
      </c>
      <c r="W19">
        <v>0.02</v>
      </c>
      <c r="X19">
        <v>0.35149999999999998</v>
      </c>
      <c r="Y19">
        <v>0.65400999999999998</v>
      </c>
      <c r="Z19">
        <v>0.32</v>
      </c>
      <c r="AA19">
        <v>71</v>
      </c>
      <c r="AB19">
        <v>29</v>
      </c>
      <c r="AC19">
        <v>0</v>
      </c>
      <c r="AD19">
        <v>278000</v>
      </c>
      <c r="AE19">
        <v>233.19</v>
      </c>
      <c r="AF19">
        <v>0.38</v>
      </c>
      <c r="AG19">
        <v>1</v>
      </c>
      <c r="AH19">
        <v>0.85343000000000002</v>
      </c>
      <c r="AI19">
        <v>1.2539</v>
      </c>
      <c r="AJ19" t="s">
        <v>64</v>
      </c>
      <c r="AL19" t="s">
        <v>16</v>
      </c>
      <c r="AM19">
        <f t="shared" si="1"/>
        <v>1.4915836517615126</v>
      </c>
      <c r="AN19">
        <f t="shared" si="2"/>
        <v>-2.3569142083994308</v>
      </c>
      <c r="AO19">
        <f t="shared" si="3"/>
        <v>-7.4437998778522996</v>
      </c>
      <c r="AP19">
        <f t="shared" si="4"/>
        <v>1.4818268506310937</v>
      </c>
      <c r="AQ19" s="22" cm="1">
        <f t="array" aca="1" ref="AQ19" ca="1">INDIRECT(CONCATENATE("Sheet1!K",AA19+2))+INDIRECT(CONCATENATE("Sheet1!J",AA19))*-PM3_Pu_NGI_AYBR!G19/PM3_Pu_NGI_AYBR!H19</f>
        <v>14.277297142857142</v>
      </c>
      <c r="AR19">
        <v>-6.5584242813528437</v>
      </c>
      <c r="AS19">
        <v>-1.704250841665143</v>
      </c>
      <c r="AT19">
        <v>0.14754681809341169</v>
      </c>
      <c r="AU19">
        <v>5.9043429128152578</v>
      </c>
      <c r="AV19">
        <v>2.8019720651277189</v>
      </c>
      <c r="AW19">
        <v>3.974271451367458</v>
      </c>
      <c r="AX19">
        <v>1</v>
      </c>
      <c r="AY19">
        <v>1</v>
      </c>
      <c r="AZ19">
        <v>1</v>
      </c>
      <c r="BB19" t="s">
        <v>37</v>
      </c>
      <c r="BC19" t="s">
        <v>65</v>
      </c>
      <c r="BE19" t="s">
        <v>68</v>
      </c>
      <c r="BF19" t="s">
        <v>67</v>
      </c>
      <c r="BH19">
        <v>5.785280488470276</v>
      </c>
    </row>
    <row r="20" spans="1:60" x14ac:dyDescent="0.25">
      <c r="A20" t="s">
        <v>60</v>
      </c>
      <c r="B20" t="s">
        <v>61</v>
      </c>
      <c r="C20" t="s">
        <v>62</v>
      </c>
      <c r="D20" t="s">
        <v>63</v>
      </c>
      <c r="E20">
        <v>0</v>
      </c>
      <c r="F20">
        <v>13</v>
      </c>
      <c r="G20">
        <v>-25.8</v>
      </c>
      <c r="H20">
        <v>40</v>
      </c>
      <c r="I20">
        <v>9.6999999999999993</v>
      </c>
      <c r="J20">
        <v>31.2072</v>
      </c>
      <c r="K20">
        <v>1.6852</v>
      </c>
      <c r="L20">
        <v>182.98869999999999</v>
      </c>
      <c r="M20">
        <v>0.99587999999999999</v>
      </c>
      <c r="N20">
        <v>875.74080000000004</v>
      </c>
      <c r="O20">
        <v>4.5759000000000001E-2</v>
      </c>
      <c r="P20">
        <v>39.3369</v>
      </c>
      <c r="Q20">
        <v>2.3873999999999999E-14</v>
      </c>
      <c r="R20">
        <v>1.2060999999999999</v>
      </c>
      <c r="S20">
        <v>0.03</v>
      </c>
      <c r="T20">
        <v>3.0962000000000001</v>
      </c>
      <c r="U20">
        <v>0.48143000000000002</v>
      </c>
      <c r="V20">
        <v>44.89</v>
      </c>
      <c r="W20">
        <v>0.02</v>
      </c>
      <c r="X20">
        <v>0.35149999999999998</v>
      </c>
      <c r="Y20">
        <v>0.65400999999999998</v>
      </c>
      <c r="Z20">
        <v>0.32</v>
      </c>
      <c r="AA20">
        <v>71</v>
      </c>
      <c r="AB20">
        <v>29</v>
      </c>
      <c r="AC20">
        <v>0</v>
      </c>
      <c r="AD20">
        <v>278000</v>
      </c>
      <c r="AE20">
        <v>233.19</v>
      </c>
      <c r="AF20">
        <v>0.38</v>
      </c>
      <c r="AG20">
        <v>1</v>
      </c>
      <c r="AH20">
        <v>0.85343000000000002</v>
      </c>
      <c r="AI20">
        <v>1.2539</v>
      </c>
      <c r="AJ20" t="s">
        <v>64</v>
      </c>
      <c r="AL20" t="s">
        <v>16</v>
      </c>
      <c r="AM20">
        <f t="shared" si="1"/>
        <v>1.4915836517615126</v>
      </c>
      <c r="AN20">
        <f t="shared" si="2"/>
        <v>-2.3569142083994308</v>
      </c>
      <c r="AO20">
        <f t="shared" si="3"/>
        <v>-7.4437998778522996</v>
      </c>
      <c r="AP20">
        <f t="shared" si="4"/>
        <v>1.4722110927186842</v>
      </c>
      <c r="AQ20" s="22" cm="1">
        <f t="array" aca="1" ref="AQ20" ca="1">INDIRECT(CONCATENATE("Sheet1!K",AA20+2))+INDIRECT(CONCATENATE("Sheet1!J",AA20))*-PM3_Pu_NGI_AYBR!G20/PM3_Pu_NGI_AYBR!H20</f>
        <v>14.8038475</v>
      </c>
      <c r="AR20">
        <v>6.5987979487301613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 t="s">
        <v>70</v>
      </c>
      <c r="BC20" t="s">
        <v>65</v>
      </c>
      <c r="BE20" t="s">
        <v>66</v>
      </c>
      <c r="BF20" t="s">
        <v>66</v>
      </c>
      <c r="BH20">
        <v>6.2300569980073792</v>
      </c>
    </row>
    <row r="21" spans="1:60" x14ac:dyDescent="0.25">
      <c r="A21" t="s">
        <v>60</v>
      </c>
      <c r="B21" t="s">
        <v>61</v>
      </c>
      <c r="C21" t="s">
        <v>62</v>
      </c>
      <c r="D21" t="s">
        <v>63</v>
      </c>
      <c r="E21">
        <v>0</v>
      </c>
      <c r="F21">
        <v>14</v>
      </c>
      <c r="G21">
        <v>-29.5</v>
      </c>
      <c r="H21">
        <v>35</v>
      </c>
      <c r="I21">
        <v>9.6999999999999993</v>
      </c>
      <c r="J21">
        <v>1000000</v>
      </c>
      <c r="K21">
        <v>2.14</v>
      </c>
      <c r="L21">
        <v>4.3898999999999999</v>
      </c>
      <c r="M21">
        <v>0.32732</v>
      </c>
      <c r="N21">
        <v>19.372599999999998</v>
      </c>
      <c r="O21">
        <v>0.29119</v>
      </c>
      <c r="P21">
        <v>5.6687000000000003</v>
      </c>
      <c r="Q21">
        <v>0.99436000000000002</v>
      </c>
      <c r="R21">
        <v>1.3441000000000001</v>
      </c>
      <c r="S21">
        <v>0.03</v>
      </c>
      <c r="T21">
        <v>3.6654</v>
      </c>
      <c r="U21">
        <v>0.45548</v>
      </c>
      <c r="V21">
        <v>44.89</v>
      </c>
      <c r="W21">
        <v>0.02</v>
      </c>
      <c r="X21">
        <v>0.35149999999999998</v>
      </c>
      <c r="Y21">
        <v>0.60912999999999995</v>
      </c>
      <c r="Z21">
        <v>0.32</v>
      </c>
      <c r="AA21">
        <v>62</v>
      </c>
      <c r="AB21">
        <v>29</v>
      </c>
      <c r="AC21">
        <v>0</v>
      </c>
      <c r="AD21">
        <v>265000</v>
      </c>
      <c r="AE21">
        <v>249.99</v>
      </c>
      <c r="AF21">
        <v>0.38</v>
      </c>
      <c r="AG21">
        <v>1</v>
      </c>
      <c r="AH21">
        <v>0.73333000000000004</v>
      </c>
      <c r="AI21">
        <v>1.1062000000000001</v>
      </c>
      <c r="AJ21" t="s">
        <v>64</v>
      </c>
      <c r="AL21" t="s">
        <v>16</v>
      </c>
      <c r="AM21">
        <f t="shared" si="1"/>
        <v>2.2279146291184952</v>
      </c>
      <c r="AN21">
        <f t="shared" si="2"/>
        <v>-14.232376970044115</v>
      </c>
      <c r="AO21">
        <f t="shared" si="3"/>
        <v>-17.342485381488444</v>
      </c>
      <c r="AP21">
        <f t="shared" si="4"/>
        <v>2.2279082451347318</v>
      </c>
      <c r="AQ21" s="22" cm="1">
        <f t="array" aca="1" ref="AQ21" ca="1">INDIRECT(CONCATENATE("Sheet1!K",AA21+2))+INDIRECT(CONCATENATE("Sheet1!J",AA21))*-PM3_Pu_NGI_AYBR!G21/PM3_Pu_NGI_AYBR!H21</f>
        <v>12.018221428571429</v>
      </c>
      <c r="AR21">
        <v>-15.113822717288279</v>
      </c>
      <c r="AS21">
        <v>21.145505626102249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 t="s">
        <v>70</v>
      </c>
      <c r="BC21" t="s">
        <v>65</v>
      </c>
      <c r="BE21" t="s">
        <v>67</v>
      </c>
      <c r="BF21" t="s">
        <v>66</v>
      </c>
      <c r="BH21">
        <v>2.6751389330712101</v>
      </c>
    </row>
    <row r="22" spans="1:60" x14ac:dyDescent="0.25">
      <c r="A22" t="s">
        <v>60</v>
      </c>
      <c r="B22" t="s">
        <v>61</v>
      </c>
      <c r="C22" t="s">
        <v>62</v>
      </c>
      <c r="D22" t="s">
        <v>63</v>
      </c>
      <c r="E22">
        <v>0</v>
      </c>
      <c r="F22">
        <v>14</v>
      </c>
      <c r="G22">
        <v>-29.5</v>
      </c>
      <c r="H22">
        <v>40</v>
      </c>
      <c r="I22">
        <v>9.6999999999999993</v>
      </c>
      <c r="J22">
        <v>1000000</v>
      </c>
      <c r="K22">
        <v>1.9975000000000001</v>
      </c>
      <c r="L22">
        <v>4.3898999999999999</v>
      </c>
      <c r="M22">
        <v>0.32732</v>
      </c>
      <c r="N22">
        <v>20.108899999999998</v>
      </c>
      <c r="O22">
        <v>0.28065000000000001</v>
      </c>
      <c r="P22">
        <v>5.6687000000000003</v>
      </c>
      <c r="Q22">
        <v>0.99436000000000002</v>
      </c>
      <c r="R22">
        <v>1.2072000000000001</v>
      </c>
      <c r="S22">
        <v>0.03</v>
      </c>
      <c r="T22">
        <v>3.5240999999999998</v>
      </c>
      <c r="U22">
        <v>0.43567</v>
      </c>
      <c r="V22">
        <v>44.89</v>
      </c>
      <c r="W22">
        <v>0.02</v>
      </c>
      <c r="X22">
        <v>0.35149999999999998</v>
      </c>
      <c r="Y22">
        <v>0.60912999999999995</v>
      </c>
      <c r="Z22">
        <v>0.32</v>
      </c>
      <c r="AA22">
        <v>62</v>
      </c>
      <c r="AB22">
        <v>29</v>
      </c>
      <c r="AC22">
        <v>0</v>
      </c>
      <c r="AD22">
        <v>265000</v>
      </c>
      <c r="AE22">
        <v>249.99</v>
      </c>
      <c r="AF22">
        <v>0.38</v>
      </c>
      <c r="AG22">
        <v>1</v>
      </c>
      <c r="AH22">
        <v>0.73333000000000004</v>
      </c>
      <c r="AI22">
        <v>1.1062000000000001</v>
      </c>
      <c r="AJ22" t="s">
        <v>64</v>
      </c>
      <c r="AL22" t="s">
        <v>16</v>
      </c>
      <c r="AM22">
        <f t="shared" si="1"/>
        <v>2.2279146291184952</v>
      </c>
      <c r="AN22">
        <f t="shared" si="2"/>
        <v>-14.232376970044115</v>
      </c>
      <c r="AO22">
        <f t="shared" si="3"/>
        <v>-17.342485381488444</v>
      </c>
      <c r="AP22">
        <f t="shared" si="4"/>
        <v>2.2278749451604476</v>
      </c>
      <c r="AQ22" s="22" cm="1">
        <f t="array" aca="1" ref="AQ22" ca="1">INDIRECT(CONCATENATE("Sheet1!K",AA22+2))+INDIRECT(CONCATENATE("Sheet1!J",AA22))*-PM3_Pu_NGI_AYBR!G22/PM3_Pu_NGI_AYBR!H22</f>
        <v>12.535893750000001</v>
      </c>
      <c r="AR22">
        <v>1.8795095415772289</v>
      </c>
      <c r="AS22">
        <v>5.2072490564821179E-5</v>
      </c>
      <c r="AT22">
        <v>9.0229079232166836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 t="s">
        <v>70</v>
      </c>
      <c r="BC22" t="s">
        <v>65</v>
      </c>
      <c r="BE22" t="s">
        <v>68</v>
      </c>
      <c r="BF22" t="s">
        <v>66</v>
      </c>
      <c r="BH22">
        <v>9.4549708408954172E-2</v>
      </c>
    </row>
    <row r="23" spans="1:60" x14ac:dyDescent="0.25">
      <c r="A23" t="s">
        <v>60</v>
      </c>
      <c r="B23" t="s">
        <v>61</v>
      </c>
      <c r="C23" t="s">
        <v>62</v>
      </c>
      <c r="D23" t="s">
        <v>63</v>
      </c>
      <c r="E23">
        <v>0</v>
      </c>
      <c r="F23">
        <v>14</v>
      </c>
      <c r="G23">
        <v>-29</v>
      </c>
      <c r="H23">
        <v>35</v>
      </c>
      <c r="I23">
        <v>9.6999999999999993</v>
      </c>
      <c r="J23">
        <v>1000000</v>
      </c>
      <c r="K23">
        <v>2.1206999999999998</v>
      </c>
      <c r="L23">
        <v>4.3189000000000002</v>
      </c>
      <c r="M23">
        <v>0.32732</v>
      </c>
      <c r="N23">
        <v>19.467600000000001</v>
      </c>
      <c r="O23">
        <v>0.28976000000000002</v>
      </c>
      <c r="P23">
        <v>5.6687000000000003</v>
      </c>
      <c r="Q23">
        <v>0.99436000000000002</v>
      </c>
      <c r="R23">
        <v>1.3441000000000001</v>
      </c>
      <c r="S23">
        <v>0.03</v>
      </c>
      <c r="T23">
        <v>3.6654</v>
      </c>
      <c r="U23">
        <v>0.45548</v>
      </c>
      <c r="V23">
        <v>44.89</v>
      </c>
      <c r="W23">
        <v>0.02</v>
      </c>
      <c r="X23">
        <v>0.35149999999999998</v>
      </c>
      <c r="Y23">
        <v>0.60912999999999995</v>
      </c>
      <c r="Z23">
        <v>0.32</v>
      </c>
      <c r="AA23">
        <v>62</v>
      </c>
      <c r="AB23">
        <v>29</v>
      </c>
      <c r="AC23">
        <v>0</v>
      </c>
      <c r="AD23">
        <v>265000</v>
      </c>
      <c r="AE23">
        <v>249.99</v>
      </c>
      <c r="AF23">
        <v>0.38</v>
      </c>
      <c r="AG23">
        <v>1</v>
      </c>
      <c r="AH23">
        <v>0.73333000000000004</v>
      </c>
      <c r="AI23">
        <v>1.1062000000000001</v>
      </c>
      <c r="AJ23" t="s">
        <v>64</v>
      </c>
      <c r="AL23" t="s">
        <v>16</v>
      </c>
      <c r="AM23">
        <f t="shared" si="1"/>
        <v>2.2279146291184952</v>
      </c>
      <c r="AN23">
        <f t="shared" si="2"/>
        <v>-14.232376970044115</v>
      </c>
      <c r="AO23">
        <f t="shared" si="3"/>
        <v>-17.342485381488444</v>
      </c>
      <c r="AP23">
        <f t="shared" si="4"/>
        <v>2.2279064503457522</v>
      </c>
      <c r="AQ23" s="22" cm="1">
        <f t="array" aca="1" ref="AQ23" ca="1">INDIRECT(CONCATENATE("Sheet1!K",AA23+2))+INDIRECT(CONCATENATE("Sheet1!J",AA23))*-PM3_Pu_NGI_AYBR!G23/PM3_Pu_NGI_AYBR!H23</f>
        <v>12.088414285714286</v>
      </c>
      <c r="AR23">
        <v>-8.3609054563688154</v>
      </c>
      <c r="AS23">
        <v>18.590931673826159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 t="s">
        <v>70</v>
      </c>
      <c r="BC23" t="s">
        <v>65</v>
      </c>
      <c r="BE23" t="s">
        <v>66</v>
      </c>
      <c r="BF23" t="s">
        <v>67</v>
      </c>
      <c r="BH23">
        <v>5.7852804882991578</v>
      </c>
    </row>
    <row r="24" spans="1:60" x14ac:dyDescent="0.25">
      <c r="A24" t="s">
        <v>60</v>
      </c>
      <c r="B24" t="s">
        <v>61</v>
      </c>
      <c r="C24" t="s">
        <v>62</v>
      </c>
      <c r="D24" t="s">
        <v>63</v>
      </c>
      <c r="E24">
        <v>0</v>
      </c>
      <c r="F24">
        <v>14</v>
      </c>
      <c r="G24">
        <v>-29</v>
      </c>
      <c r="H24">
        <v>40</v>
      </c>
      <c r="I24">
        <v>9.6999999999999993</v>
      </c>
      <c r="J24">
        <v>1000000</v>
      </c>
      <c r="K24">
        <v>1.9805999999999999</v>
      </c>
      <c r="L24">
        <v>4.3189000000000002</v>
      </c>
      <c r="M24">
        <v>0.32732</v>
      </c>
      <c r="N24">
        <v>20.198499999999999</v>
      </c>
      <c r="O24">
        <v>0.27939999999999998</v>
      </c>
      <c r="P24">
        <v>5.6687000000000003</v>
      </c>
      <c r="Q24">
        <v>0.99436000000000002</v>
      </c>
      <c r="R24">
        <v>1.2072000000000001</v>
      </c>
      <c r="S24">
        <v>0.03</v>
      </c>
      <c r="T24">
        <v>3.5240999999999998</v>
      </c>
      <c r="U24">
        <v>0.43567</v>
      </c>
      <c r="V24">
        <v>44.89</v>
      </c>
      <c r="W24">
        <v>0.02</v>
      </c>
      <c r="X24">
        <v>0.35149999999999998</v>
      </c>
      <c r="Y24">
        <v>0.60912999999999995</v>
      </c>
      <c r="Z24">
        <v>0.32</v>
      </c>
      <c r="AA24">
        <v>62</v>
      </c>
      <c r="AB24">
        <v>29</v>
      </c>
      <c r="AC24">
        <v>0</v>
      </c>
      <c r="AD24">
        <v>265000</v>
      </c>
      <c r="AE24">
        <v>249.99</v>
      </c>
      <c r="AF24">
        <v>0.38</v>
      </c>
      <c r="AG24">
        <v>1</v>
      </c>
      <c r="AH24">
        <v>0.73333000000000004</v>
      </c>
      <c r="AI24">
        <v>1.1062000000000001</v>
      </c>
      <c r="AJ24" t="s">
        <v>64</v>
      </c>
      <c r="AL24" t="s">
        <v>16</v>
      </c>
      <c r="AM24">
        <f t="shared" si="1"/>
        <v>2.2279146291184952</v>
      </c>
      <c r="AN24">
        <f t="shared" si="2"/>
        <v>-14.232376970044115</v>
      </c>
      <c r="AO24">
        <f t="shared" si="3"/>
        <v>-17.342485381488444</v>
      </c>
      <c r="AP24">
        <f t="shared" si="4"/>
        <v>2.2278653387797154</v>
      </c>
      <c r="AQ24" s="22" cm="1">
        <f t="array" aca="1" ref="AQ24" ca="1">INDIRECT(CONCATENATE("Sheet1!K",AA24+2))+INDIRECT(CONCATENATE("Sheet1!J",AA24))*-PM3_Pu_NGI_AYBR!G24/PM3_Pu_NGI_AYBR!H24</f>
        <v>12.597312500000001</v>
      </c>
      <c r="AR24">
        <v>-105.7091515281179</v>
      </c>
      <c r="AS24">
        <v>95.40924359030295</v>
      </c>
      <c r="AT24">
        <v>108.88759878461011</v>
      </c>
      <c r="AU24">
        <v>-88.345602528088577</v>
      </c>
      <c r="AV24">
        <v>1</v>
      </c>
      <c r="AW24">
        <v>1</v>
      </c>
      <c r="AX24">
        <v>1</v>
      </c>
      <c r="AY24">
        <v>1</v>
      </c>
      <c r="AZ24">
        <v>1</v>
      </c>
      <c r="BB24" t="s">
        <v>70</v>
      </c>
      <c r="BC24" t="s">
        <v>65</v>
      </c>
      <c r="BE24" t="s">
        <v>67</v>
      </c>
      <c r="BF24" t="s">
        <v>67</v>
      </c>
      <c r="BH24">
        <v>2.0776952591740332</v>
      </c>
    </row>
    <row r="25" spans="1:60" x14ac:dyDescent="0.25">
      <c r="A25" t="s">
        <v>60</v>
      </c>
      <c r="B25" t="s">
        <v>61</v>
      </c>
      <c r="C25" t="s">
        <v>62</v>
      </c>
      <c r="D25" t="s">
        <v>63</v>
      </c>
      <c r="E25">
        <v>0</v>
      </c>
      <c r="F25">
        <v>14</v>
      </c>
      <c r="G25">
        <v>-28.5</v>
      </c>
      <c r="H25">
        <v>35</v>
      </c>
      <c r="I25">
        <v>9.6999999999999993</v>
      </c>
      <c r="J25">
        <v>1000000</v>
      </c>
      <c r="K25">
        <v>2.1013999999999999</v>
      </c>
      <c r="L25">
        <v>4.2478999999999996</v>
      </c>
      <c r="M25">
        <v>0.32732</v>
      </c>
      <c r="N25">
        <v>19.563600000000001</v>
      </c>
      <c r="O25">
        <v>0.28832999999999998</v>
      </c>
      <c r="P25">
        <v>5.6687000000000003</v>
      </c>
      <c r="Q25">
        <v>0.99436000000000002</v>
      </c>
      <c r="R25">
        <v>1.3441000000000001</v>
      </c>
      <c r="S25">
        <v>0.03</v>
      </c>
      <c r="T25">
        <v>3.6654</v>
      </c>
      <c r="U25">
        <v>0.45548</v>
      </c>
      <c r="V25">
        <v>44.89</v>
      </c>
      <c r="W25">
        <v>0.02</v>
      </c>
      <c r="X25">
        <v>0.35149999999999998</v>
      </c>
      <c r="Y25">
        <v>0.60912999999999995</v>
      </c>
      <c r="Z25">
        <v>0.32</v>
      </c>
      <c r="AA25">
        <v>62</v>
      </c>
      <c r="AB25">
        <v>29</v>
      </c>
      <c r="AC25">
        <v>0</v>
      </c>
      <c r="AD25">
        <v>265000</v>
      </c>
      <c r="AE25">
        <v>249.99</v>
      </c>
      <c r="AF25">
        <v>0.38</v>
      </c>
      <c r="AG25">
        <v>1</v>
      </c>
      <c r="AH25">
        <v>0.73333000000000004</v>
      </c>
      <c r="AI25">
        <v>1.1062000000000001</v>
      </c>
      <c r="AJ25" t="s">
        <v>64</v>
      </c>
      <c r="AL25" t="s">
        <v>16</v>
      </c>
      <c r="AM25">
        <f t="shared" si="1"/>
        <v>2.2279146291184952</v>
      </c>
      <c r="AN25">
        <f t="shared" si="2"/>
        <v>-14.232376970044115</v>
      </c>
      <c r="AO25">
        <f t="shared" si="3"/>
        <v>-17.342485381488444</v>
      </c>
      <c r="AP25">
        <f t="shared" si="4"/>
        <v>2.2279041509709834</v>
      </c>
      <c r="AQ25" s="22" cm="1">
        <f t="array" aca="1" ref="AQ25" ca="1">INDIRECT(CONCATENATE("Sheet1!K",AA25+2))+INDIRECT(CONCATENATE("Sheet1!J",AA25))*-PM3_Pu_NGI_AYBR!G25/PM3_Pu_NGI_AYBR!H25</f>
        <v>12.158607142857143</v>
      </c>
      <c r="AR25">
        <v>7.0527863202138654</v>
      </c>
      <c r="AS25">
        <v>-5.9152065119502817</v>
      </c>
      <c r="AT25">
        <v>-20.355119085468552</v>
      </c>
      <c r="AU25">
        <v>20.956824685299519</v>
      </c>
      <c r="AV25">
        <v>-8.3568222887500152</v>
      </c>
      <c r="AW25">
        <v>6.6522268048309003</v>
      </c>
      <c r="AX25">
        <v>1</v>
      </c>
      <c r="AY25">
        <v>1</v>
      </c>
      <c r="AZ25">
        <v>1</v>
      </c>
      <c r="BB25" t="s">
        <v>70</v>
      </c>
      <c r="BC25" t="s">
        <v>65</v>
      </c>
      <c r="BE25" t="s">
        <v>67</v>
      </c>
      <c r="BF25" t="s">
        <v>68</v>
      </c>
      <c r="BH25">
        <v>5.217636714818054E-3</v>
      </c>
    </row>
    <row r="26" spans="1:60" x14ac:dyDescent="0.25">
      <c r="A26" t="s">
        <v>60</v>
      </c>
      <c r="B26" t="s">
        <v>61</v>
      </c>
      <c r="C26" t="s">
        <v>62</v>
      </c>
      <c r="D26" t="s">
        <v>63</v>
      </c>
      <c r="E26">
        <v>0</v>
      </c>
      <c r="F26">
        <v>14</v>
      </c>
      <c r="G26">
        <v>-28.5</v>
      </c>
      <c r="H26">
        <v>40</v>
      </c>
      <c r="I26">
        <v>9.6999999999999993</v>
      </c>
      <c r="J26">
        <v>1000000</v>
      </c>
      <c r="K26">
        <v>1.9637</v>
      </c>
      <c r="L26">
        <v>4.2478999999999996</v>
      </c>
      <c r="M26">
        <v>0.32732</v>
      </c>
      <c r="N26">
        <v>20.288799999999998</v>
      </c>
      <c r="O26">
        <v>0.27815000000000001</v>
      </c>
      <c r="P26">
        <v>5.6687000000000003</v>
      </c>
      <c r="Q26">
        <v>0.99436000000000002</v>
      </c>
      <c r="R26">
        <v>1.2072000000000001</v>
      </c>
      <c r="S26">
        <v>0.03</v>
      </c>
      <c r="T26">
        <v>3.5240999999999998</v>
      </c>
      <c r="U26">
        <v>0.43567</v>
      </c>
      <c r="V26">
        <v>44.89</v>
      </c>
      <c r="W26">
        <v>0.02</v>
      </c>
      <c r="X26">
        <v>0.35149999999999998</v>
      </c>
      <c r="Y26">
        <v>0.60912999999999995</v>
      </c>
      <c r="Z26">
        <v>0.32</v>
      </c>
      <c r="AA26">
        <v>62</v>
      </c>
      <c r="AB26">
        <v>29</v>
      </c>
      <c r="AC26">
        <v>0</v>
      </c>
      <c r="AD26">
        <v>265000</v>
      </c>
      <c r="AE26">
        <v>249.99</v>
      </c>
      <c r="AF26">
        <v>0.38</v>
      </c>
      <c r="AG26">
        <v>1</v>
      </c>
      <c r="AH26">
        <v>0.73333000000000004</v>
      </c>
      <c r="AI26">
        <v>1.1062000000000001</v>
      </c>
      <c r="AJ26" t="s">
        <v>64</v>
      </c>
      <c r="AM26">
        <f t="shared" si="1"/>
        <v>2.2279146291184952</v>
      </c>
      <c r="AN26">
        <f t="shared" si="2"/>
        <v>-14.232376970044115</v>
      </c>
      <c r="AO26">
        <f t="shared" si="3"/>
        <v>-17.342485381488444</v>
      </c>
      <c r="AP26">
        <f t="shared" si="4"/>
        <v>2.2278534069618208</v>
      </c>
      <c r="AQ26" s="22" cm="1">
        <f t="array" aca="1" ref="AQ26" ca="1">INDIRECT(CONCATENATE("Sheet1!K",AA26+2))+INDIRECT(CONCATENATE("Sheet1!J",AA26))*-PM3_Pu_NGI_AYBR!G26/PM3_Pu_NGI_AYBR!H26</f>
        <v>12.658731250000001</v>
      </c>
    </row>
    <row r="27" spans="1:60" x14ac:dyDescent="0.25">
      <c r="A27" t="s">
        <v>60</v>
      </c>
      <c r="B27" t="s">
        <v>61</v>
      </c>
      <c r="C27" t="s">
        <v>62</v>
      </c>
      <c r="D27" t="s">
        <v>63</v>
      </c>
      <c r="E27">
        <v>0</v>
      </c>
      <c r="F27">
        <v>14</v>
      </c>
      <c r="G27">
        <v>-28</v>
      </c>
      <c r="H27">
        <v>35</v>
      </c>
      <c r="I27">
        <v>9.6999999999999993</v>
      </c>
      <c r="J27">
        <v>1000000</v>
      </c>
      <c r="K27">
        <v>2.0821000000000001</v>
      </c>
      <c r="L27">
        <v>4.1768999999999998</v>
      </c>
      <c r="M27">
        <v>0.32732</v>
      </c>
      <c r="N27">
        <v>19.660599999999999</v>
      </c>
      <c r="O27">
        <v>0.28689999999999999</v>
      </c>
      <c r="P27">
        <v>5.6687000000000003</v>
      </c>
      <c r="Q27">
        <v>0.99436000000000002</v>
      </c>
      <c r="R27">
        <v>1.3441000000000001</v>
      </c>
      <c r="S27">
        <v>0.03</v>
      </c>
      <c r="T27">
        <v>3.6654</v>
      </c>
      <c r="U27">
        <v>0.45548</v>
      </c>
      <c r="V27">
        <v>44.89</v>
      </c>
      <c r="W27">
        <v>0.02</v>
      </c>
      <c r="X27">
        <v>0.35149999999999998</v>
      </c>
      <c r="Y27">
        <v>0.60912999999999995</v>
      </c>
      <c r="Z27">
        <v>0.32</v>
      </c>
      <c r="AA27">
        <v>62</v>
      </c>
      <c r="AB27">
        <v>29</v>
      </c>
      <c r="AC27">
        <v>0</v>
      </c>
      <c r="AD27">
        <v>265000</v>
      </c>
      <c r="AE27">
        <v>249.99</v>
      </c>
      <c r="AF27">
        <v>0.38</v>
      </c>
      <c r="AG27">
        <v>1</v>
      </c>
      <c r="AH27">
        <v>0.73333000000000004</v>
      </c>
      <c r="AI27">
        <v>1.1062000000000001</v>
      </c>
      <c r="AJ27" t="s">
        <v>64</v>
      </c>
      <c r="AM27">
        <f t="shared" si="1"/>
        <v>2.2279146291184952</v>
      </c>
      <c r="AN27">
        <f t="shared" si="2"/>
        <v>-14.232376970044115</v>
      </c>
      <c r="AO27">
        <f t="shared" si="3"/>
        <v>-17.342485381488444</v>
      </c>
      <c r="AP27">
        <f t="shared" si="4"/>
        <v>2.2279012051515106</v>
      </c>
      <c r="AQ27" s="22" cm="1">
        <f t="array" aca="1" ref="AQ27" ca="1">INDIRECT(CONCATENATE("Sheet1!K",AA27+2))+INDIRECT(CONCATENATE("Sheet1!J",AA27))*-PM3_Pu_NGI_AYBR!G27/PM3_Pu_NGI_AYBR!H27</f>
        <v>12.228800000000001</v>
      </c>
      <c r="BH27">
        <f>MIN(BH3:BH7)</f>
        <v>8.1709983503468978E-3</v>
      </c>
    </row>
    <row r="28" spans="1:60" x14ac:dyDescent="0.25">
      <c r="A28" t="s">
        <v>60</v>
      </c>
      <c r="B28" t="s">
        <v>61</v>
      </c>
      <c r="C28" t="s">
        <v>62</v>
      </c>
      <c r="D28" t="s">
        <v>63</v>
      </c>
      <c r="E28">
        <v>0</v>
      </c>
      <c r="F28">
        <v>14</v>
      </c>
      <c r="G28">
        <v>-28</v>
      </c>
      <c r="H28">
        <v>40</v>
      </c>
      <c r="I28">
        <v>9.6999999999999993</v>
      </c>
      <c r="J28">
        <v>1000000</v>
      </c>
      <c r="K28">
        <v>1.9468000000000001</v>
      </c>
      <c r="L28">
        <v>4.1768999999999998</v>
      </c>
      <c r="M28">
        <v>0.32732</v>
      </c>
      <c r="N28">
        <v>20.38</v>
      </c>
      <c r="O28">
        <v>0.27689999999999998</v>
      </c>
      <c r="P28">
        <v>5.6687000000000003</v>
      </c>
      <c r="Q28">
        <v>0.99436000000000002</v>
      </c>
      <c r="R28">
        <v>1.2072000000000001</v>
      </c>
      <c r="S28">
        <v>0.03</v>
      </c>
      <c r="T28">
        <v>3.5240999999999998</v>
      </c>
      <c r="U28">
        <v>0.43567</v>
      </c>
      <c r="V28">
        <v>44.89</v>
      </c>
      <c r="W28">
        <v>0.02</v>
      </c>
      <c r="X28">
        <v>0.35149999999999998</v>
      </c>
      <c r="Y28">
        <v>0.60912999999999995</v>
      </c>
      <c r="Z28">
        <v>0.32</v>
      </c>
      <c r="AA28">
        <v>62</v>
      </c>
      <c r="AB28">
        <v>29</v>
      </c>
      <c r="AC28">
        <v>0</v>
      </c>
      <c r="AD28">
        <v>265000</v>
      </c>
      <c r="AE28">
        <v>249.99</v>
      </c>
      <c r="AF28">
        <v>0.38</v>
      </c>
      <c r="AG28">
        <v>1</v>
      </c>
      <c r="AH28">
        <v>0.73333000000000004</v>
      </c>
      <c r="AI28">
        <v>1.1062000000000001</v>
      </c>
      <c r="AJ28" t="s">
        <v>64</v>
      </c>
      <c r="AM28">
        <f t="shared" si="1"/>
        <v>2.2279146291184952</v>
      </c>
      <c r="AN28">
        <f t="shared" si="2"/>
        <v>-14.232376970044115</v>
      </c>
      <c r="AO28">
        <f t="shared" si="3"/>
        <v>-17.342485381488444</v>
      </c>
      <c r="AP28">
        <f t="shared" si="4"/>
        <v>2.2278385867832093</v>
      </c>
      <c r="AQ28" s="22" cm="1">
        <f t="array" aca="1" ref="AQ28" ca="1">INDIRECT(CONCATENATE("Sheet1!K",AA28+2))+INDIRECT(CONCATENATE("Sheet1!J",AA28))*-PM3_Pu_NGI_AYBR!G28/PM3_Pu_NGI_AYBR!H28</f>
        <v>12.72015</v>
      </c>
    </row>
    <row r="29" spans="1:60" x14ac:dyDescent="0.25">
      <c r="A29" t="s">
        <v>60</v>
      </c>
      <c r="B29" t="s">
        <v>61</v>
      </c>
      <c r="C29" t="s">
        <v>62</v>
      </c>
      <c r="D29" t="s">
        <v>63</v>
      </c>
      <c r="E29">
        <v>0</v>
      </c>
      <c r="F29">
        <v>14</v>
      </c>
      <c r="G29">
        <v>-27.5</v>
      </c>
      <c r="H29">
        <v>35</v>
      </c>
      <c r="I29">
        <v>9.6999999999999993</v>
      </c>
      <c r="J29">
        <v>1000000</v>
      </c>
      <c r="K29">
        <v>2.0628000000000002</v>
      </c>
      <c r="L29">
        <v>4.1059000000000001</v>
      </c>
      <c r="M29">
        <v>0.32732</v>
      </c>
      <c r="N29">
        <v>19.758500000000002</v>
      </c>
      <c r="O29">
        <v>0.28547</v>
      </c>
      <c r="P29">
        <v>5.6687000000000003</v>
      </c>
      <c r="Q29">
        <v>0.99436000000000002</v>
      </c>
      <c r="R29">
        <v>1.3441000000000001</v>
      </c>
      <c r="S29">
        <v>0.03</v>
      </c>
      <c r="T29">
        <v>3.6654</v>
      </c>
      <c r="U29">
        <v>0.45548</v>
      </c>
      <c r="V29">
        <v>44.89</v>
      </c>
      <c r="W29">
        <v>0.02</v>
      </c>
      <c r="X29">
        <v>0.35149999999999998</v>
      </c>
      <c r="Y29">
        <v>0.60912999999999995</v>
      </c>
      <c r="Z29">
        <v>0.32</v>
      </c>
      <c r="AA29">
        <v>62</v>
      </c>
      <c r="AB29">
        <v>29</v>
      </c>
      <c r="AC29">
        <v>0</v>
      </c>
      <c r="AD29">
        <v>265000</v>
      </c>
      <c r="AE29">
        <v>249.99</v>
      </c>
      <c r="AF29">
        <v>0.38</v>
      </c>
      <c r="AG29">
        <v>1</v>
      </c>
      <c r="AH29">
        <v>0.73333000000000004</v>
      </c>
      <c r="AI29">
        <v>1.1062000000000001</v>
      </c>
      <c r="AJ29" t="s">
        <v>64</v>
      </c>
      <c r="AM29">
        <f t="shared" si="1"/>
        <v>2.2279146291184952</v>
      </c>
      <c r="AN29">
        <f t="shared" si="2"/>
        <v>-14.232376970044115</v>
      </c>
      <c r="AO29">
        <f t="shared" si="3"/>
        <v>-17.342485381488444</v>
      </c>
      <c r="AP29">
        <f t="shared" si="4"/>
        <v>2.2278974311462965</v>
      </c>
      <c r="AQ29" s="22" cm="1">
        <f t="array" aca="1" ref="AQ29" ca="1">INDIRECT(CONCATENATE("Sheet1!K",AA29+2))+INDIRECT(CONCATENATE("Sheet1!J",AA29))*-PM3_Pu_NGI_AYBR!G29/PM3_Pu_NGI_AYBR!H29</f>
        <v>12.298992857142858</v>
      </c>
    </row>
    <row r="30" spans="1:60" x14ac:dyDescent="0.25">
      <c r="A30" t="s">
        <v>60</v>
      </c>
      <c r="B30" t="s">
        <v>61</v>
      </c>
      <c r="C30" t="s">
        <v>62</v>
      </c>
      <c r="D30" t="s">
        <v>63</v>
      </c>
      <c r="E30">
        <v>0</v>
      </c>
      <c r="F30">
        <v>14</v>
      </c>
      <c r="G30">
        <v>-27.5</v>
      </c>
      <c r="H30">
        <v>40</v>
      </c>
      <c r="I30">
        <v>9.6999999999999993</v>
      </c>
      <c r="J30">
        <v>1000000</v>
      </c>
      <c r="K30">
        <v>1.9298999999999999</v>
      </c>
      <c r="L30">
        <v>4.1059000000000001</v>
      </c>
      <c r="M30">
        <v>0.32732</v>
      </c>
      <c r="N30">
        <v>20.472000000000001</v>
      </c>
      <c r="O30">
        <v>0.27565000000000001</v>
      </c>
      <c r="P30">
        <v>5.6687000000000003</v>
      </c>
      <c r="Q30">
        <v>0.99436000000000002</v>
      </c>
      <c r="R30">
        <v>1.2072000000000001</v>
      </c>
      <c r="S30">
        <v>0.03</v>
      </c>
      <c r="T30">
        <v>3.5240999999999998</v>
      </c>
      <c r="U30">
        <v>0.43567</v>
      </c>
      <c r="V30">
        <v>44.89</v>
      </c>
      <c r="W30">
        <v>0.02</v>
      </c>
      <c r="X30">
        <v>0.35149999999999998</v>
      </c>
      <c r="Y30">
        <v>0.60912999999999995</v>
      </c>
      <c r="Z30">
        <v>0.32</v>
      </c>
      <c r="AA30">
        <v>62</v>
      </c>
      <c r="AB30">
        <v>29</v>
      </c>
      <c r="AC30">
        <v>0</v>
      </c>
      <c r="AD30">
        <v>265000</v>
      </c>
      <c r="AE30">
        <v>249.99</v>
      </c>
      <c r="AF30">
        <v>0.38</v>
      </c>
      <c r="AG30">
        <v>1</v>
      </c>
      <c r="AH30">
        <v>0.73333000000000004</v>
      </c>
      <c r="AI30">
        <v>1.1062000000000001</v>
      </c>
      <c r="AJ30" t="s">
        <v>64</v>
      </c>
      <c r="AM30">
        <f t="shared" si="1"/>
        <v>2.2279146291184952</v>
      </c>
      <c r="AN30">
        <f t="shared" si="2"/>
        <v>-14.232376970044115</v>
      </c>
      <c r="AO30">
        <f t="shared" si="3"/>
        <v>-17.342485381488444</v>
      </c>
      <c r="AP30">
        <f t="shared" si="4"/>
        <v>2.2278201790522147</v>
      </c>
      <c r="AQ30" s="22" cm="1">
        <f t="array" aca="1" ref="AQ30" ca="1">INDIRECT(CONCATENATE("Sheet1!K",AA30+2))+INDIRECT(CONCATENATE("Sheet1!J",AA30))*-PM3_Pu_NGI_AYBR!G30/PM3_Pu_NGI_AYBR!H30</f>
        <v>12.781568750000002</v>
      </c>
    </row>
    <row r="31" spans="1:60" x14ac:dyDescent="0.25">
      <c r="A31" t="s">
        <v>60</v>
      </c>
      <c r="B31" t="s">
        <v>61</v>
      </c>
      <c r="C31" t="s">
        <v>62</v>
      </c>
      <c r="D31" t="s">
        <v>63</v>
      </c>
      <c r="E31">
        <v>0</v>
      </c>
      <c r="F31">
        <v>14</v>
      </c>
      <c r="G31">
        <v>-27</v>
      </c>
      <c r="H31">
        <v>35</v>
      </c>
      <c r="I31">
        <v>9.6999999999999993</v>
      </c>
      <c r="J31">
        <v>1000000</v>
      </c>
      <c r="K31">
        <v>2.0434000000000001</v>
      </c>
      <c r="L31">
        <v>4.0347999999999997</v>
      </c>
      <c r="M31">
        <v>0.32732</v>
      </c>
      <c r="N31">
        <v>19.857299999999999</v>
      </c>
      <c r="O31">
        <v>0.28404000000000001</v>
      </c>
      <c r="P31">
        <v>5.6687000000000003</v>
      </c>
      <c r="Q31">
        <v>0.99436000000000002</v>
      </c>
      <c r="R31">
        <v>1.3441000000000001</v>
      </c>
      <c r="S31">
        <v>0.03</v>
      </c>
      <c r="T31">
        <v>3.6654</v>
      </c>
      <c r="U31">
        <v>0.45548</v>
      </c>
      <c r="V31">
        <v>44.89</v>
      </c>
      <c r="W31">
        <v>0.02</v>
      </c>
      <c r="X31">
        <v>0.35149999999999998</v>
      </c>
      <c r="Y31">
        <v>0.60912999999999995</v>
      </c>
      <c r="Z31">
        <v>0.32</v>
      </c>
      <c r="AA31">
        <v>62</v>
      </c>
      <c r="AB31">
        <v>29</v>
      </c>
      <c r="AC31">
        <v>0</v>
      </c>
      <c r="AD31">
        <v>265000</v>
      </c>
      <c r="AE31">
        <v>249.99</v>
      </c>
      <c r="AF31">
        <v>0.38</v>
      </c>
      <c r="AG31">
        <v>1</v>
      </c>
      <c r="AH31">
        <v>0.73333000000000004</v>
      </c>
      <c r="AI31">
        <v>1.1062000000000001</v>
      </c>
      <c r="AJ31" t="s">
        <v>64</v>
      </c>
      <c r="AM31">
        <f t="shared" si="1"/>
        <v>2.2279146291184952</v>
      </c>
      <c r="AN31">
        <f t="shared" si="2"/>
        <v>-14.232376970044115</v>
      </c>
      <c r="AO31">
        <f t="shared" si="3"/>
        <v>-17.342485381488444</v>
      </c>
      <c r="AP31">
        <f t="shared" si="4"/>
        <v>2.2278925961197484</v>
      </c>
      <c r="AQ31" s="22" cm="1">
        <f t="array" aca="1" ref="AQ31" ca="1">INDIRECT(CONCATENATE("Sheet1!K",AA31+2))+INDIRECT(CONCATENATE("Sheet1!J",AA31))*-PM3_Pu_NGI_AYBR!G31/PM3_Pu_NGI_AYBR!H31</f>
        <v>12.369185714285715</v>
      </c>
    </row>
    <row r="32" spans="1:60" x14ac:dyDescent="0.25">
      <c r="A32" t="s">
        <v>60</v>
      </c>
      <c r="B32" t="s">
        <v>61</v>
      </c>
      <c r="C32" t="s">
        <v>62</v>
      </c>
      <c r="D32" t="s">
        <v>63</v>
      </c>
      <c r="E32">
        <v>0</v>
      </c>
      <c r="F32">
        <v>14</v>
      </c>
      <c r="G32">
        <v>-27</v>
      </c>
      <c r="H32">
        <v>40</v>
      </c>
      <c r="I32">
        <v>9.6999999999999993</v>
      </c>
      <c r="J32">
        <v>1000000</v>
      </c>
      <c r="K32">
        <v>1.913</v>
      </c>
      <c r="L32">
        <v>4.0347999999999997</v>
      </c>
      <c r="M32">
        <v>0.32732</v>
      </c>
      <c r="N32">
        <v>20.564800000000002</v>
      </c>
      <c r="O32">
        <v>0.27439999999999998</v>
      </c>
      <c r="P32">
        <v>5.6687000000000003</v>
      </c>
      <c r="Q32">
        <v>0.99436000000000002</v>
      </c>
      <c r="R32">
        <v>1.2072000000000001</v>
      </c>
      <c r="S32">
        <v>0.03</v>
      </c>
      <c r="T32">
        <v>3.5240999999999998</v>
      </c>
      <c r="U32">
        <v>0.43567</v>
      </c>
      <c r="V32">
        <v>44.89</v>
      </c>
      <c r="W32">
        <v>0.02</v>
      </c>
      <c r="X32">
        <v>0.35149999999999998</v>
      </c>
      <c r="Y32">
        <v>0.60912999999999995</v>
      </c>
      <c r="Z32">
        <v>0.32</v>
      </c>
      <c r="AA32">
        <v>62</v>
      </c>
      <c r="AB32">
        <v>29</v>
      </c>
      <c r="AC32">
        <v>0</v>
      </c>
      <c r="AD32">
        <v>265000</v>
      </c>
      <c r="AE32">
        <v>249.99</v>
      </c>
      <c r="AF32">
        <v>0.38</v>
      </c>
      <c r="AG32">
        <v>1</v>
      </c>
      <c r="AH32">
        <v>0.73333000000000004</v>
      </c>
      <c r="AI32">
        <v>1.1062000000000001</v>
      </c>
      <c r="AJ32" t="s">
        <v>64</v>
      </c>
      <c r="AM32">
        <f t="shared" si="1"/>
        <v>2.2279146291184952</v>
      </c>
      <c r="AN32">
        <f t="shared" si="2"/>
        <v>-14.232376970044115</v>
      </c>
      <c r="AO32">
        <f t="shared" si="3"/>
        <v>-17.342485381488444</v>
      </c>
      <c r="AP32">
        <f t="shared" si="4"/>
        <v>2.2277973153223467</v>
      </c>
      <c r="AQ32" s="22" cm="1">
        <f t="array" aca="1" ref="AQ32" ca="1">INDIRECT(CONCATENATE("Sheet1!K",AA32+2))+INDIRECT(CONCATENATE("Sheet1!J",AA32))*-PM3_Pu_NGI_AYBR!G32/PM3_Pu_NGI_AYBR!H32</f>
        <v>12.842987500000001</v>
      </c>
    </row>
    <row r="33" spans="1:43" x14ac:dyDescent="0.25">
      <c r="A33" t="s">
        <v>60</v>
      </c>
      <c r="B33" t="s">
        <v>61</v>
      </c>
      <c r="C33" t="s">
        <v>62</v>
      </c>
      <c r="D33" t="s">
        <v>63</v>
      </c>
      <c r="E33">
        <v>0</v>
      </c>
      <c r="F33">
        <v>15</v>
      </c>
      <c r="G33">
        <v>-31.425000000000001</v>
      </c>
      <c r="H33">
        <v>35</v>
      </c>
      <c r="I33">
        <v>9.6999999999999993</v>
      </c>
      <c r="J33">
        <v>1000000</v>
      </c>
      <c r="K33">
        <v>2.2143999999999999</v>
      </c>
      <c r="L33">
        <v>4.6632999999999996</v>
      </c>
      <c r="M33">
        <v>0.32732</v>
      </c>
      <c r="N33">
        <v>19.0197</v>
      </c>
      <c r="O33">
        <v>0.29669000000000001</v>
      </c>
      <c r="P33">
        <v>5.6687000000000003</v>
      </c>
      <c r="Q33">
        <v>0.99436000000000002</v>
      </c>
      <c r="R33">
        <v>1.3441000000000001</v>
      </c>
      <c r="S33">
        <v>0.03</v>
      </c>
      <c r="T33">
        <v>3.6654</v>
      </c>
      <c r="U33">
        <v>0.45548</v>
      </c>
      <c r="V33">
        <v>44.89</v>
      </c>
      <c r="W33">
        <v>0.02</v>
      </c>
      <c r="X33">
        <v>0.35149999999999998</v>
      </c>
      <c r="Y33">
        <v>0.60912999999999995</v>
      </c>
      <c r="Z33">
        <v>0.32</v>
      </c>
      <c r="AA33">
        <v>62</v>
      </c>
      <c r="AB33">
        <v>29</v>
      </c>
      <c r="AC33">
        <v>0</v>
      </c>
      <c r="AD33">
        <v>265000</v>
      </c>
      <c r="AE33">
        <v>269.58999999999997</v>
      </c>
      <c r="AF33">
        <v>0.38</v>
      </c>
      <c r="AG33">
        <v>1</v>
      </c>
      <c r="AH33">
        <v>0.73333000000000004</v>
      </c>
      <c r="AI33">
        <v>1.1062000000000001</v>
      </c>
      <c r="AJ33" t="s">
        <v>64</v>
      </c>
      <c r="AM33">
        <f t="shared" si="1"/>
        <v>2.2279146291184952</v>
      </c>
      <c r="AN33">
        <f t="shared" si="2"/>
        <v>-14.232376970044115</v>
      </c>
      <c r="AO33">
        <f t="shared" si="3"/>
        <v>-17.342485381488444</v>
      </c>
      <c r="AP33">
        <f t="shared" si="4"/>
        <v>2.227912169624537</v>
      </c>
      <c r="AQ33" s="22" cm="1">
        <f t="array" aca="1" ref="AQ33" ca="1">INDIRECT(CONCATENATE("Sheet1!K",AA33+2))+INDIRECT(CONCATENATE("Sheet1!J",AA33))*-PM3_Pu_NGI_AYBR!G33/PM3_Pu_NGI_AYBR!H33</f>
        <v>11.747978928571431</v>
      </c>
    </row>
    <row r="34" spans="1:43" x14ac:dyDescent="0.25">
      <c r="A34" t="s">
        <v>60</v>
      </c>
      <c r="B34" t="s">
        <v>61</v>
      </c>
      <c r="C34" t="s">
        <v>62</v>
      </c>
      <c r="D34" t="s">
        <v>63</v>
      </c>
      <c r="E34">
        <v>0</v>
      </c>
      <c r="F34">
        <v>15</v>
      </c>
      <c r="G34">
        <v>-31.425000000000001</v>
      </c>
      <c r="H34">
        <v>40</v>
      </c>
      <c r="I34">
        <v>9.6999999999999993</v>
      </c>
      <c r="J34">
        <v>1000000</v>
      </c>
      <c r="K34">
        <v>2.0626000000000002</v>
      </c>
      <c r="L34">
        <v>4.6632999999999996</v>
      </c>
      <c r="M34">
        <v>0.32732</v>
      </c>
      <c r="N34">
        <v>19.775700000000001</v>
      </c>
      <c r="O34">
        <v>0.28545999999999999</v>
      </c>
      <c r="P34">
        <v>5.6687000000000003</v>
      </c>
      <c r="Q34">
        <v>0.99436000000000002</v>
      </c>
      <c r="R34">
        <v>1.2072000000000001</v>
      </c>
      <c r="S34">
        <v>0.03</v>
      </c>
      <c r="T34">
        <v>3.5240999999999998</v>
      </c>
      <c r="U34">
        <v>0.43567</v>
      </c>
      <c r="V34">
        <v>44.89</v>
      </c>
      <c r="W34">
        <v>0.02</v>
      </c>
      <c r="X34">
        <v>0.35149999999999998</v>
      </c>
      <c r="Y34">
        <v>0.60912999999999995</v>
      </c>
      <c r="Z34">
        <v>0.32</v>
      </c>
      <c r="AA34">
        <v>62</v>
      </c>
      <c r="AB34">
        <v>29</v>
      </c>
      <c r="AC34">
        <v>0</v>
      </c>
      <c r="AD34">
        <v>265000</v>
      </c>
      <c r="AE34">
        <v>269.58999999999997</v>
      </c>
      <c r="AF34">
        <v>0.38</v>
      </c>
      <c r="AG34">
        <v>1</v>
      </c>
      <c r="AH34">
        <v>0.73333000000000004</v>
      </c>
      <c r="AI34">
        <v>1.1062000000000001</v>
      </c>
      <c r="AJ34" t="s">
        <v>64</v>
      </c>
      <c r="AM34">
        <f t="shared" si="1"/>
        <v>2.2279146291184952</v>
      </c>
      <c r="AN34">
        <f t="shared" si="2"/>
        <v>-14.232376970044115</v>
      </c>
      <c r="AO34">
        <f t="shared" si="3"/>
        <v>-17.342485381488444</v>
      </c>
      <c r="AP34">
        <f t="shared" si="4"/>
        <v>2.2278974044957058</v>
      </c>
      <c r="AQ34" s="22" cm="1">
        <f t="array" aca="1" ref="AQ34" ca="1">INDIRECT(CONCATENATE("Sheet1!K",AA34+2))+INDIRECT(CONCATENATE("Sheet1!J",AA34))*-PM3_Pu_NGI_AYBR!G34/PM3_Pu_NGI_AYBR!H34</f>
        <v>12.299431562500001</v>
      </c>
    </row>
    <row r="35" spans="1:43" x14ac:dyDescent="0.25">
      <c r="A35" t="s">
        <v>60</v>
      </c>
      <c r="B35" t="s">
        <v>61</v>
      </c>
      <c r="C35" t="s">
        <v>62</v>
      </c>
      <c r="D35" t="s">
        <v>63</v>
      </c>
      <c r="E35">
        <v>0</v>
      </c>
      <c r="F35">
        <v>15</v>
      </c>
      <c r="G35">
        <v>-30.95</v>
      </c>
      <c r="H35">
        <v>35</v>
      </c>
      <c r="I35">
        <v>9.6999999999999993</v>
      </c>
      <c r="J35">
        <v>1000000</v>
      </c>
      <c r="K35">
        <v>2.1960999999999999</v>
      </c>
      <c r="L35">
        <v>4.5959000000000003</v>
      </c>
      <c r="M35">
        <v>0.32732</v>
      </c>
      <c r="N35">
        <v>19.1068</v>
      </c>
      <c r="O35">
        <v>0.29532999999999998</v>
      </c>
      <c r="P35">
        <v>5.6687000000000003</v>
      </c>
      <c r="Q35">
        <v>0.99436000000000002</v>
      </c>
      <c r="R35">
        <v>1.3441000000000001</v>
      </c>
      <c r="S35">
        <v>0.03</v>
      </c>
      <c r="T35">
        <v>3.6654</v>
      </c>
      <c r="U35">
        <v>0.45548</v>
      </c>
      <c r="V35">
        <v>44.89</v>
      </c>
      <c r="W35">
        <v>0.02</v>
      </c>
      <c r="X35">
        <v>0.35149999999999998</v>
      </c>
      <c r="Y35">
        <v>0.60912999999999995</v>
      </c>
      <c r="Z35">
        <v>0.32</v>
      </c>
      <c r="AA35">
        <v>62</v>
      </c>
      <c r="AB35">
        <v>29</v>
      </c>
      <c r="AC35">
        <v>0</v>
      </c>
      <c r="AD35">
        <v>265000</v>
      </c>
      <c r="AE35">
        <v>269.58999999999997</v>
      </c>
      <c r="AF35">
        <v>0.38</v>
      </c>
      <c r="AG35">
        <v>1</v>
      </c>
      <c r="AH35">
        <v>0.73333000000000004</v>
      </c>
      <c r="AI35">
        <v>1.1062000000000001</v>
      </c>
      <c r="AJ35" t="s">
        <v>64</v>
      </c>
      <c r="AM35">
        <f t="shared" si="1"/>
        <v>2.2279146291184952</v>
      </c>
      <c r="AN35">
        <f t="shared" si="2"/>
        <v>-14.232376970044115</v>
      </c>
      <c r="AO35">
        <f t="shared" si="3"/>
        <v>-17.342485381488444</v>
      </c>
      <c r="AP35">
        <f t="shared" si="4"/>
        <v>2.2279115169556833</v>
      </c>
      <c r="AQ35" s="22" cm="1">
        <f t="array" aca="1" ref="AQ35" ca="1">INDIRECT(CONCATENATE("Sheet1!K",AA35+2))+INDIRECT(CONCATENATE("Sheet1!J",AA35))*-PM3_Pu_NGI_AYBR!G35/PM3_Pu_NGI_AYBR!H35</f>
        <v>11.814662142857145</v>
      </c>
    </row>
    <row r="36" spans="1:43" x14ac:dyDescent="0.25">
      <c r="A36" t="s">
        <v>60</v>
      </c>
      <c r="B36" t="s">
        <v>61</v>
      </c>
      <c r="C36" t="s">
        <v>62</v>
      </c>
      <c r="D36" t="s">
        <v>63</v>
      </c>
      <c r="E36">
        <v>0</v>
      </c>
      <c r="F36">
        <v>15</v>
      </c>
      <c r="G36">
        <v>-30.95</v>
      </c>
      <c r="H36">
        <v>40</v>
      </c>
      <c r="I36">
        <v>9.6999999999999993</v>
      </c>
      <c r="J36">
        <v>1000000</v>
      </c>
      <c r="K36">
        <v>2.0466000000000002</v>
      </c>
      <c r="L36">
        <v>4.5959000000000003</v>
      </c>
      <c r="M36">
        <v>0.32732</v>
      </c>
      <c r="N36">
        <v>19.857900000000001</v>
      </c>
      <c r="O36">
        <v>0.28427000000000002</v>
      </c>
      <c r="P36">
        <v>5.6687000000000003</v>
      </c>
      <c r="Q36">
        <v>0.99436000000000002</v>
      </c>
      <c r="R36">
        <v>1.2072000000000001</v>
      </c>
      <c r="S36">
        <v>0.03</v>
      </c>
      <c r="T36">
        <v>3.5240999999999998</v>
      </c>
      <c r="U36">
        <v>0.43567</v>
      </c>
      <c r="V36">
        <v>44.89</v>
      </c>
      <c r="W36">
        <v>0.02</v>
      </c>
      <c r="X36">
        <v>0.35149999999999998</v>
      </c>
      <c r="Y36">
        <v>0.60912999999999995</v>
      </c>
      <c r="Z36">
        <v>0.32</v>
      </c>
      <c r="AA36">
        <v>62</v>
      </c>
      <c r="AB36">
        <v>29</v>
      </c>
      <c r="AC36">
        <v>0</v>
      </c>
      <c r="AD36">
        <v>265000</v>
      </c>
      <c r="AE36">
        <v>269.58999999999997</v>
      </c>
      <c r="AF36">
        <v>0.38</v>
      </c>
      <c r="AG36">
        <v>1</v>
      </c>
      <c r="AH36">
        <v>0.73333000000000004</v>
      </c>
      <c r="AI36">
        <v>1.1062000000000001</v>
      </c>
      <c r="AJ36" t="s">
        <v>64</v>
      </c>
      <c r="AM36">
        <f t="shared" si="1"/>
        <v>2.2279146291184952</v>
      </c>
      <c r="AN36">
        <f t="shared" si="2"/>
        <v>-14.232376970044115</v>
      </c>
      <c r="AO36">
        <f t="shared" si="3"/>
        <v>-17.342485381488444</v>
      </c>
      <c r="AP36">
        <f t="shared" si="4"/>
        <v>2.2278934655352844</v>
      </c>
      <c r="AQ36" s="22" cm="1">
        <f t="array" aca="1" ref="AQ36" ca="1">INDIRECT(CONCATENATE("Sheet1!K",AA36+2))+INDIRECT(CONCATENATE("Sheet1!J",AA36))*-PM3_Pu_NGI_AYBR!G36/PM3_Pu_NGI_AYBR!H36</f>
        <v>12.357779375000002</v>
      </c>
    </row>
    <row r="37" spans="1:43" x14ac:dyDescent="0.25">
      <c r="A37" t="s">
        <v>60</v>
      </c>
      <c r="B37" t="s">
        <v>61</v>
      </c>
      <c r="C37" t="s">
        <v>62</v>
      </c>
      <c r="D37" t="s">
        <v>63</v>
      </c>
      <c r="E37">
        <v>0</v>
      </c>
      <c r="F37">
        <v>15</v>
      </c>
      <c r="G37">
        <v>-30.475000000000001</v>
      </c>
      <c r="H37">
        <v>35</v>
      </c>
      <c r="I37">
        <v>9.6999999999999993</v>
      </c>
      <c r="J37">
        <v>1000000</v>
      </c>
      <c r="K37">
        <v>2.1777000000000002</v>
      </c>
      <c r="L37">
        <v>4.5284000000000004</v>
      </c>
      <c r="M37">
        <v>0.32732</v>
      </c>
      <c r="N37">
        <v>19.194600000000001</v>
      </c>
      <c r="O37">
        <v>0.29397000000000001</v>
      </c>
      <c r="P37">
        <v>5.6687000000000003</v>
      </c>
      <c r="Q37">
        <v>0.99436000000000002</v>
      </c>
      <c r="R37">
        <v>1.3441000000000001</v>
      </c>
      <c r="S37">
        <v>0.03</v>
      </c>
      <c r="T37">
        <v>3.6654</v>
      </c>
      <c r="U37">
        <v>0.45548</v>
      </c>
      <c r="V37">
        <v>44.89</v>
      </c>
      <c r="W37">
        <v>0.02</v>
      </c>
      <c r="X37">
        <v>0.35149999999999998</v>
      </c>
      <c r="Y37">
        <v>0.60912999999999995</v>
      </c>
      <c r="Z37">
        <v>0.32</v>
      </c>
      <c r="AA37">
        <v>62</v>
      </c>
      <c r="AB37">
        <v>29</v>
      </c>
      <c r="AC37">
        <v>0</v>
      </c>
      <c r="AD37">
        <v>265000</v>
      </c>
      <c r="AE37">
        <v>269.58999999999997</v>
      </c>
      <c r="AF37">
        <v>0.38</v>
      </c>
      <c r="AG37">
        <v>1</v>
      </c>
      <c r="AH37">
        <v>0.73333000000000004</v>
      </c>
      <c r="AI37">
        <v>1.1062000000000001</v>
      </c>
      <c r="AJ37" t="s">
        <v>64</v>
      </c>
      <c r="AM37">
        <f t="shared" si="1"/>
        <v>2.2279146291184952</v>
      </c>
      <c r="AN37">
        <f t="shared" si="2"/>
        <v>-14.232376970044115</v>
      </c>
      <c r="AO37">
        <f t="shared" si="3"/>
        <v>-17.342485381488444</v>
      </c>
      <c r="AP37">
        <f t="shared" si="4"/>
        <v>2.2279106910899689</v>
      </c>
      <c r="AQ37" s="22" cm="1">
        <f t="array" aca="1" ref="AQ37" ca="1">INDIRECT(CONCATENATE("Sheet1!K",AA37+2))+INDIRECT(CONCATENATE("Sheet1!J",AA37))*-PM3_Pu_NGI_AYBR!G37/PM3_Pu_NGI_AYBR!H37</f>
        <v>11.881345357142859</v>
      </c>
    </row>
    <row r="38" spans="1:43" x14ac:dyDescent="0.25">
      <c r="A38" t="s">
        <v>60</v>
      </c>
      <c r="B38" t="s">
        <v>61</v>
      </c>
      <c r="C38" t="s">
        <v>62</v>
      </c>
      <c r="D38" t="s">
        <v>63</v>
      </c>
      <c r="E38">
        <v>0</v>
      </c>
      <c r="F38">
        <v>15</v>
      </c>
      <c r="G38">
        <v>-30.475000000000001</v>
      </c>
      <c r="H38">
        <v>40</v>
      </c>
      <c r="I38">
        <v>9.6999999999999993</v>
      </c>
      <c r="J38">
        <v>1000000</v>
      </c>
      <c r="K38">
        <v>2.0305</v>
      </c>
      <c r="L38">
        <v>4.5284000000000004</v>
      </c>
      <c r="M38">
        <v>0.32732</v>
      </c>
      <c r="N38">
        <v>19.940899999999999</v>
      </c>
      <c r="O38">
        <v>0.28309000000000001</v>
      </c>
      <c r="P38">
        <v>5.6687000000000003</v>
      </c>
      <c r="Q38">
        <v>0.99436000000000002</v>
      </c>
      <c r="R38">
        <v>1.2072000000000001</v>
      </c>
      <c r="S38">
        <v>0.03</v>
      </c>
      <c r="T38">
        <v>3.5240999999999998</v>
      </c>
      <c r="U38">
        <v>0.43567</v>
      </c>
      <c r="V38">
        <v>44.89</v>
      </c>
      <c r="W38">
        <v>0.02</v>
      </c>
      <c r="X38">
        <v>0.35149999999999998</v>
      </c>
      <c r="Y38">
        <v>0.60912999999999995</v>
      </c>
      <c r="Z38">
        <v>0.32</v>
      </c>
      <c r="AA38">
        <v>62</v>
      </c>
      <c r="AB38">
        <v>29</v>
      </c>
      <c r="AC38">
        <v>0</v>
      </c>
      <c r="AD38">
        <v>265000</v>
      </c>
      <c r="AE38">
        <v>269.58999999999997</v>
      </c>
      <c r="AF38">
        <v>0.38</v>
      </c>
      <c r="AG38">
        <v>1</v>
      </c>
      <c r="AH38">
        <v>0.73333000000000004</v>
      </c>
      <c r="AI38">
        <v>1.1062000000000001</v>
      </c>
      <c r="AJ38" t="s">
        <v>64</v>
      </c>
      <c r="AM38">
        <f t="shared" si="1"/>
        <v>2.2279146291184952</v>
      </c>
      <c r="AN38">
        <f t="shared" si="2"/>
        <v>-14.232376970044115</v>
      </c>
      <c r="AO38">
        <f t="shared" si="3"/>
        <v>-17.342485381488444</v>
      </c>
      <c r="AP38">
        <f t="shared" si="4"/>
        <v>2.2278886258056909</v>
      </c>
      <c r="AQ38" s="22" cm="1">
        <f t="array" aca="1" ref="AQ38" ca="1">INDIRECT(CONCATENATE("Sheet1!K",AA38+2))+INDIRECT(CONCATENATE("Sheet1!J",AA38))*-PM3_Pu_NGI_AYBR!G38/PM3_Pu_NGI_AYBR!H38</f>
        <v>12.416127187500001</v>
      </c>
    </row>
    <row r="39" spans="1:43" x14ac:dyDescent="0.25">
      <c r="A39" t="s">
        <v>60</v>
      </c>
      <c r="B39" t="s">
        <v>61</v>
      </c>
      <c r="C39" t="s">
        <v>62</v>
      </c>
      <c r="D39" t="s">
        <v>63</v>
      </c>
      <c r="E39">
        <v>0</v>
      </c>
      <c r="F39">
        <v>15</v>
      </c>
      <c r="G39">
        <v>-30</v>
      </c>
      <c r="H39">
        <v>35</v>
      </c>
      <c r="I39">
        <v>9.6999999999999993</v>
      </c>
      <c r="J39">
        <v>1000000</v>
      </c>
      <c r="K39">
        <v>2.1594000000000002</v>
      </c>
      <c r="L39">
        <v>4.4608999999999996</v>
      </c>
      <c r="M39">
        <v>0.32732</v>
      </c>
      <c r="N39">
        <v>19.283200000000001</v>
      </c>
      <c r="O39">
        <v>0.29260999999999998</v>
      </c>
      <c r="P39">
        <v>5.6687000000000003</v>
      </c>
      <c r="Q39">
        <v>0.99436000000000002</v>
      </c>
      <c r="R39">
        <v>1.3441000000000001</v>
      </c>
      <c r="S39">
        <v>0.03</v>
      </c>
      <c r="T39">
        <v>3.6654</v>
      </c>
      <c r="U39">
        <v>0.45548</v>
      </c>
      <c r="V39">
        <v>44.89</v>
      </c>
      <c r="W39">
        <v>0.02</v>
      </c>
      <c r="X39">
        <v>0.35149999999999998</v>
      </c>
      <c r="Y39">
        <v>0.60912999999999995</v>
      </c>
      <c r="Z39">
        <v>0.32</v>
      </c>
      <c r="AA39">
        <v>62</v>
      </c>
      <c r="AB39">
        <v>29</v>
      </c>
      <c r="AC39">
        <v>0</v>
      </c>
      <c r="AD39">
        <v>265000</v>
      </c>
      <c r="AE39">
        <v>269.58999999999997</v>
      </c>
      <c r="AF39">
        <v>0.38</v>
      </c>
      <c r="AG39">
        <v>1</v>
      </c>
      <c r="AH39">
        <v>0.73333000000000004</v>
      </c>
      <c r="AI39">
        <v>1.1062000000000001</v>
      </c>
      <c r="AJ39" t="s">
        <v>64</v>
      </c>
      <c r="AM39">
        <f t="shared" si="1"/>
        <v>2.2279146291184952</v>
      </c>
      <c r="AN39">
        <f t="shared" si="2"/>
        <v>-14.232376970044115</v>
      </c>
      <c r="AO39">
        <f t="shared" si="3"/>
        <v>-17.342485381488444</v>
      </c>
      <c r="AP39">
        <f t="shared" si="4"/>
        <v>2.2279096460666401</v>
      </c>
      <c r="AQ39" s="22" cm="1">
        <f t="array" aca="1" ref="AQ39" ca="1">INDIRECT(CONCATENATE("Sheet1!K",AA39+2))+INDIRECT(CONCATENATE("Sheet1!J",AA39))*-PM3_Pu_NGI_AYBR!G39/PM3_Pu_NGI_AYBR!H39</f>
        <v>11.948028571428573</v>
      </c>
    </row>
    <row r="40" spans="1:43" x14ac:dyDescent="0.25">
      <c r="A40" t="s">
        <v>60</v>
      </c>
      <c r="B40" t="s">
        <v>61</v>
      </c>
      <c r="C40" t="s">
        <v>62</v>
      </c>
      <c r="D40" t="s">
        <v>63</v>
      </c>
      <c r="E40">
        <v>0</v>
      </c>
      <c r="F40">
        <v>15</v>
      </c>
      <c r="G40">
        <v>-30</v>
      </c>
      <c r="H40">
        <v>40</v>
      </c>
      <c r="I40">
        <v>9.6999999999999993</v>
      </c>
      <c r="J40">
        <v>1000000</v>
      </c>
      <c r="K40">
        <v>2.0145</v>
      </c>
      <c r="L40">
        <v>4.4608999999999996</v>
      </c>
      <c r="M40">
        <v>0.32732</v>
      </c>
      <c r="N40">
        <v>20.0246</v>
      </c>
      <c r="O40">
        <v>0.28189999999999998</v>
      </c>
      <c r="P40">
        <v>5.6687000000000003</v>
      </c>
      <c r="Q40">
        <v>0.99436000000000002</v>
      </c>
      <c r="R40">
        <v>1.2072000000000001</v>
      </c>
      <c r="S40">
        <v>0.03</v>
      </c>
      <c r="T40">
        <v>3.5240999999999998</v>
      </c>
      <c r="U40">
        <v>0.43567</v>
      </c>
      <c r="V40">
        <v>44.89</v>
      </c>
      <c r="W40">
        <v>0.02</v>
      </c>
      <c r="X40">
        <v>0.35149999999999998</v>
      </c>
      <c r="Y40">
        <v>0.60912999999999995</v>
      </c>
      <c r="Z40">
        <v>0.32</v>
      </c>
      <c r="AA40">
        <v>62</v>
      </c>
      <c r="AB40">
        <v>29</v>
      </c>
      <c r="AC40">
        <v>0</v>
      </c>
      <c r="AD40">
        <v>265000</v>
      </c>
      <c r="AE40">
        <v>269.58999999999997</v>
      </c>
      <c r="AF40">
        <v>0.38</v>
      </c>
      <c r="AG40">
        <v>1</v>
      </c>
      <c r="AH40">
        <v>0.73333000000000004</v>
      </c>
      <c r="AI40">
        <v>1.1062000000000001</v>
      </c>
      <c r="AJ40" t="s">
        <v>64</v>
      </c>
      <c r="AM40">
        <f t="shared" si="1"/>
        <v>2.2279146291184952</v>
      </c>
      <c r="AN40">
        <f t="shared" si="2"/>
        <v>-14.232376970044115</v>
      </c>
      <c r="AO40">
        <f t="shared" si="3"/>
        <v>-17.342485381488444</v>
      </c>
      <c r="AP40">
        <f t="shared" si="4"/>
        <v>2.2278826793172706</v>
      </c>
      <c r="AQ40" s="22" cm="1">
        <f t="array" aca="1" ref="AQ40" ca="1">INDIRECT(CONCATENATE("Sheet1!K",AA40+2))+INDIRECT(CONCATENATE("Sheet1!J",AA40))*-PM3_Pu_NGI_AYBR!G40/PM3_Pu_NGI_AYBR!H40</f>
        <v>12.474475000000002</v>
      </c>
    </row>
    <row r="41" spans="1:43" x14ac:dyDescent="0.25">
      <c r="A41" t="s">
        <v>60</v>
      </c>
      <c r="B41" t="s">
        <v>61</v>
      </c>
      <c r="C41" t="s">
        <v>62</v>
      </c>
      <c r="D41" t="s">
        <v>71</v>
      </c>
      <c r="E41">
        <v>0</v>
      </c>
      <c r="F41">
        <v>15</v>
      </c>
      <c r="G41">
        <v>-32.340000000000003</v>
      </c>
      <c r="H41">
        <v>37</v>
      </c>
      <c r="I41">
        <v>9.9</v>
      </c>
      <c r="J41">
        <v>643.78110000000004</v>
      </c>
      <c r="K41">
        <v>27.3917</v>
      </c>
      <c r="L41">
        <v>11.631</v>
      </c>
      <c r="M41">
        <v>0.99707000000000001</v>
      </c>
      <c r="N41">
        <v>2.5270000000000001</v>
      </c>
      <c r="O41">
        <v>5.1395000000000003E-2</v>
      </c>
      <c r="P41">
        <v>0.12673000000000001</v>
      </c>
      <c r="Q41">
        <v>9.9062999999999998E-2</v>
      </c>
      <c r="R41">
        <v>1.3540000000000001</v>
      </c>
      <c r="S41">
        <v>0.03</v>
      </c>
      <c r="T41">
        <v>2.8498000000000001</v>
      </c>
      <c r="U41">
        <v>0.54157</v>
      </c>
      <c r="V41">
        <v>44.89</v>
      </c>
      <c r="W41">
        <v>0.02</v>
      </c>
      <c r="X41">
        <v>0.35149999999999998</v>
      </c>
      <c r="Y41">
        <v>0.69389000000000001</v>
      </c>
      <c r="Z41">
        <v>0.32</v>
      </c>
      <c r="AA41">
        <v>79</v>
      </c>
      <c r="AB41">
        <v>30</v>
      </c>
      <c r="AC41">
        <v>0</v>
      </c>
      <c r="AD41">
        <v>316000</v>
      </c>
      <c r="AE41">
        <v>283.05</v>
      </c>
      <c r="AF41">
        <v>0.38</v>
      </c>
      <c r="AG41">
        <v>1</v>
      </c>
      <c r="AH41">
        <v>0.87990000000000002</v>
      </c>
      <c r="AI41">
        <v>1.6392</v>
      </c>
      <c r="AJ41" t="s">
        <v>64</v>
      </c>
      <c r="AM41">
        <f t="shared" si="1"/>
        <v>0.83706722744419615</v>
      </c>
      <c r="AN41">
        <f t="shared" si="2"/>
        <v>8.1990526908403183</v>
      </c>
      <c r="AO41">
        <f t="shared" si="3"/>
        <v>1.3550316809353973</v>
      </c>
      <c r="AP41">
        <f t="shared" si="4"/>
        <v>27.636736749725159</v>
      </c>
      <c r="AQ41" s="22" cm="1">
        <f t="array" aca="1" ref="AQ41" ca="1">INDIRECT(CONCATENATE("Sheet1!K",AA41+2))+INDIRECT(CONCATENATE("Sheet1!J",AA41))*-PM3_Pu_NGI_AYBR!G41/PM3_Pu_NGI_AYBR!H41</f>
        <v>14.943791621621624</v>
      </c>
    </row>
    <row r="42" spans="1:43" x14ac:dyDescent="0.25">
      <c r="A42" t="s">
        <v>60</v>
      </c>
      <c r="B42" t="s">
        <v>61</v>
      </c>
      <c r="C42" t="s">
        <v>62</v>
      </c>
      <c r="D42" t="s">
        <v>71</v>
      </c>
      <c r="E42">
        <v>0</v>
      </c>
      <c r="F42">
        <v>15</v>
      </c>
      <c r="G42">
        <v>-32.340000000000003</v>
      </c>
      <c r="H42">
        <v>42</v>
      </c>
      <c r="I42">
        <v>9.9</v>
      </c>
      <c r="J42">
        <v>643.78110000000004</v>
      </c>
      <c r="K42">
        <v>24.2498</v>
      </c>
      <c r="L42">
        <v>11.631</v>
      </c>
      <c r="M42">
        <v>0.99707000000000001</v>
      </c>
      <c r="N42">
        <v>2.0876000000000001</v>
      </c>
      <c r="O42">
        <v>6.1800000000000001E-2</v>
      </c>
      <c r="P42">
        <v>0.12673000000000001</v>
      </c>
      <c r="Q42">
        <v>9.9062999999999998E-2</v>
      </c>
      <c r="R42">
        <v>1.1596</v>
      </c>
      <c r="S42">
        <v>0.03</v>
      </c>
      <c r="T42">
        <v>2.6745000000000001</v>
      </c>
      <c r="U42">
        <v>0.51614000000000004</v>
      </c>
      <c r="V42">
        <v>44.89</v>
      </c>
      <c r="W42">
        <v>0.02</v>
      </c>
      <c r="X42">
        <v>0.35149999999999998</v>
      </c>
      <c r="Y42">
        <v>0.69389000000000001</v>
      </c>
      <c r="Z42">
        <v>0.32</v>
      </c>
      <c r="AA42">
        <v>79</v>
      </c>
      <c r="AB42">
        <v>30</v>
      </c>
      <c r="AC42">
        <v>0</v>
      </c>
      <c r="AD42">
        <v>316000</v>
      </c>
      <c r="AE42">
        <v>283.05</v>
      </c>
      <c r="AF42">
        <v>0.38</v>
      </c>
      <c r="AG42">
        <v>1</v>
      </c>
      <c r="AH42">
        <v>0.87990000000000002</v>
      </c>
      <c r="AI42">
        <v>1.6392</v>
      </c>
      <c r="AJ42" t="s">
        <v>64</v>
      </c>
      <c r="AM42">
        <f t="shared" si="1"/>
        <v>0.83706722744419615</v>
      </c>
      <c r="AN42">
        <f t="shared" si="2"/>
        <v>8.1990526908403183</v>
      </c>
      <c r="AO42">
        <f t="shared" si="3"/>
        <v>1.3550316809353973</v>
      </c>
      <c r="AP42">
        <f t="shared" si="4"/>
        <v>24.112374302281417</v>
      </c>
      <c r="AQ42" s="22" cm="1">
        <f t="array" aca="1" ref="AQ42" ca="1">INDIRECT(CONCATENATE("Sheet1!K",AA42+2))+INDIRECT(CONCATENATE("Sheet1!J",AA42))*-PM3_Pu_NGI_AYBR!G42/PM3_Pu_NGI_AYBR!H42</f>
        <v>15.612495000000003</v>
      </c>
    </row>
    <row r="43" spans="1:43" x14ac:dyDescent="0.25">
      <c r="A43" t="s">
        <v>60</v>
      </c>
      <c r="B43" t="s">
        <v>61</v>
      </c>
      <c r="C43" t="s">
        <v>62</v>
      </c>
      <c r="D43" t="s">
        <v>71</v>
      </c>
      <c r="E43">
        <v>0</v>
      </c>
      <c r="F43">
        <v>15</v>
      </c>
      <c r="G43">
        <v>-31.88</v>
      </c>
      <c r="H43">
        <v>37</v>
      </c>
      <c r="I43">
        <v>9.9</v>
      </c>
      <c r="J43">
        <v>643.78110000000004</v>
      </c>
      <c r="K43">
        <v>27.016300000000001</v>
      </c>
      <c r="L43">
        <v>11.468500000000001</v>
      </c>
      <c r="M43">
        <v>0.99707000000000001</v>
      </c>
      <c r="N43">
        <v>2.4658000000000002</v>
      </c>
      <c r="O43">
        <v>5.2637999999999997E-2</v>
      </c>
      <c r="P43">
        <v>0.12673000000000001</v>
      </c>
      <c r="Q43">
        <v>9.9062999999999998E-2</v>
      </c>
      <c r="R43">
        <v>1.3540000000000001</v>
      </c>
      <c r="S43">
        <v>0.03</v>
      </c>
      <c r="T43">
        <v>2.8498000000000001</v>
      </c>
      <c r="U43">
        <v>0.54157</v>
      </c>
      <c r="V43">
        <v>44.89</v>
      </c>
      <c r="W43">
        <v>0.02</v>
      </c>
      <c r="X43">
        <v>0.35149999999999998</v>
      </c>
      <c r="Y43">
        <v>0.69389000000000001</v>
      </c>
      <c r="Z43">
        <v>0.32</v>
      </c>
      <c r="AA43">
        <v>79</v>
      </c>
      <c r="AB43">
        <v>30</v>
      </c>
      <c r="AC43">
        <v>0</v>
      </c>
      <c r="AD43">
        <v>316000</v>
      </c>
      <c r="AE43">
        <v>283.05</v>
      </c>
      <c r="AF43">
        <v>0.38</v>
      </c>
      <c r="AG43">
        <v>1</v>
      </c>
      <c r="AH43">
        <v>0.87990000000000002</v>
      </c>
      <c r="AI43">
        <v>1.6392</v>
      </c>
      <c r="AJ43" t="s">
        <v>64</v>
      </c>
      <c r="AM43">
        <f t="shared" si="1"/>
        <v>0.83706722744419615</v>
      </c>
      <c r="AN43">
        <f t="shared" si="2"/>
        <v>8.1990526908403183</v>
      </c>
      <c r="AO43">
        <f t="shared" si="3"/>
        <v>1.3550316809353973</v>
      </c>
      <c r="AP43">
        <f t="shared" si="4"/>
        <v>27.189042006755216</v>
      </c>
      <c r="AQ43" s="22" cm="1">
        <f t="array" aca="1" ref="AQ43" ca="1">INDIRECT(CONCATENATE("Sheet1!K",AA43+2))+INDIRECT(CONCATENATE("Sheet1!J",AA43))*-PM3_Pu_NGI_AYBR!G43/PM3_Pu_NGI_AYBR!H43</f>
        <v>15.023688648648653</v>
      </c>
    </row>
    <row r="44" spans="1:43" x14ac:dyDescent="0.25">
      <c r="A44" t="s">
        <v>60</v>
      </c>
      <c r="B44" t="s">
        <v>61</v>
      </c>
      <c r="C44" t="s">
        <v>62</v>
      </c>
      <c r="D44" t="s">
        <v>71</v>
      </c>
      <c r="E44">
        <v>0</v>
      </c>
      <c r="F44">
        <v>15</v>
      </c>
      <c r="G44">
        <v>-31.88</v>
      </c>
      <c r="H44">
        <v>42</v>
      </c>
      <c r="I44">
        <v>9.9</v>
      </c>
      <c r="J44">
        <v>643.78110000000004</v>
      </c>
      <c r="K44">
        <v>23.9191</v>
      </c>
      <c r="L44">
        <v>11.468500000000001</v>
      </c>
      <c r="M44">
        <v>0.99707000000000001</v>
      </c>
      <c r="N44">
        <v>2.0506000000000002</v>
      </c>
      <c r="O44">
        <v>6.2895000000000006E-2</v>
      </c>
      <c r="P44">
        <v>0.12673000000000001</v>
      </c>
      <c r="Q44">
        <v>9.9062999999999998E-2</v>
      </c>
      <c r="R44">
        <v>1.1596</v>
      </c>
      <c r="S44">
        <v>0.03</v>
      </c>
      <c r="T44">
        <v>2.6745000000000001</v>
      </c>
      <c r="U44">
        <v>0.51614000000000004</v>
      </c>
      <c r="V44">
        <v>44.89</v>
      </c>
      <c r="W44">
        <v>0.02</v>
      </c>
      <c r="X44">
        <v>0.35149999999999998</v>
      </c>
      <c r="Y44">
        <v>0.69389000000000001</v>
      </c>
      <c r="Z44">
        <v>0.32</v>
      </c>
      <c r="AA44">
        <v>79</v>
      </c>
      <c r="AB44">
        <v>30</v>
      </c>
      <c r="AC44">
        <v>0</v>
      </c>
      <c r="AD44">
        <v>316000</v>
      </c>
      <c r="AE44">
        <v>283.05</v>
      </c>
      <c r="AF44">
        <v>0.38</v>
      </c>
      <c r="AG44">
        <v>1</v>
      </c>
      <c r="AH44">
        <v>0.87990000000000002</v>
      </c>
      <c r="AI44">
        <v>1.6392</v>
      </c>
      <c r="AJ44" t="s">
        <v>64</v>
      </c>
      <c r="AM44">
        <f t="shared" si="1"/>
        <v>0.83706722744419615</v>
      </c>
      <c r="AN44">
        <f t="shared" si="2"/>
        <v>8.1990526908403183</v>
      </c>
      <c r="AO44">
        <f t="shared" si="3"/>
        <v>1.3550316809353973</v>
      </c>
      <c r="AP44">
        <f t="shared" si="4"/>
        <v>23.769500146213751</v>
      </c>
      <c r="AQ44" s="22" cm="1">
        <f t="array" aca="1" ref="AQ44" ca="1">INDIRECT(CONCATENATE("Sheet1!K",AA44+2))+INDIRECT(CONCATENATE("Sheet1!J",AA44))*-PM3_Pu_NGI_AYBR!G44/PM3_Pu_NGI_AYBR!H44</f>
        <v>15.68288047619048</v>
      </c>
    </row>
    <row r="45" spans="1:43" x14ac:dyDescent="0.25">
      <c r="A45" t="s">
        <v>60</v>
      </c>
      <c r="B45" t="s">
        <v>61</v>
      </c>
      <c r="C45" t="s">
        <v>62</v>
      </c>
      <c r="D45" t="s">
        <v>71</v>
      </c>
      <c r="E45">
        <v>0</v>
      </c>
      <c r="F45">
        <v>15</v>
      </c>
      <c r="G45">
        <v>-31.42</v>
      </c>
      <c r="H45">
        <v>37</v>
      </c>
      <c r="I45">
        <v>9.9</v>
      </c>
      <c r="J45">
        <v>643.78110000000004</v>
      </c>
      <c r="K45">
        <v>26.640899999999998</v>
      </c>
      <c r="L45">
        <v>11.305899999999999</v>
      </c>
      <c r="M45">
        <v>0.99707000000000001</v>
      </c>
      <c r="N45">
        <v>2.4076</v>
      </c>
      <c r="O45">
        <v>5.3880999999999998E-2</v>
      </c>
      <c r="P45">
        <v>0.12673000000000001</v>
      </c>
      <c r="Q45">
        <v>9.9062999999999998E-2</v>
      </c>
      <c r="R45">
        <v>1.3540000000000001</v>
      </c>
      <c r="S45">
        <v>0.03</v>
      </c>
      <c r="T45">
        <v>2.8498000000000001</v>
      </c>
      <c r="U45">
        <v>0.54157</v>
      </c>
      <c r="V45">
        <v>44.89</v>
      </c>
      <c r="W45">
        <v>0.02</v>
      </c>
      <c r="X45">
        <v>0.35149999999999998</v>
      </c>
      <c r="Y45">
        <v>0.69389000000000001</v>
      </c>
      <c r="Z45">
        <v>0.32</v>
      </c>
      <c r="AA45">
        <v>79</v>
      </c>
      <c r="AB45">
        <v>30</v>
      </c>
      <c r="AC45">
        <v>0</v>
      </c>
      <c r="AD45">
        <v>316000</v>
      </c>
      <c r="AE45">
        <v>283.05</v>
      </c>
      <c r="AF45">
        <v>0.38</v>
      </c>
      <c r="AG45">
        <v>1</v>
      </c>
      <c r="AH45">
        <v>0.87990000000000002</v>
      </c>
      <c r="AI45">
        <v>1.6392</v>
      </c>
      <c r="AJ45" t="s">
        <v>64</v>
      </c>
      <c r="AM45">
        <f t="shared" si="1"/>
        <v>0.83706722744419615</v>
      </c>
      <c r="AN45">
        <f t="shared" si="2"/>
        <v>8.1990526908403183</v>
      </c>
      <c r="AO45">
        <f t="shared" si="3"/>
        <v>1.3550316809353973</v>
      </c>
      <c r="AP45">
        <f t="shared" si="4"/>
        <v>26.7488261091015</v>
      </c>
      <c r="AQ45" s="22" cm="1">
        <f t="array" aca="1" ref="AQ45" ca="1">INDIRECT(CONCATENATE("Sheet1!K",AA45+2))+INDIRECT(CONCATENATE("Sheet1!J",AA45))*-PM3_Pu_NGI_AYBR!G45/PM3_Pu_NGI_AYBR!H45</f>
        <v>15.103585675675678</v>
      </c>
    </row>
    <row r="46" spans="1:43" x14ac:dyDescent="0.25">
      <c r="A46" t="s">
        <v>60</v>
      </c>
      <c r="B46" t="s">
        <v>61</v>
      </c>
      <c r="C46" t="s">
        <v>62</v>
      </c>
      <c r="D46" t="s">
        <v>71</v>
      </c>
      <c r="E46">
        <v>0</v>
      </c>
      <c r="F46">
        <v>15</v>
      </c>
      <c r="G46">
        <v>-31.42</v>
      </c>
      <c r="H46">
        <v>42</v>
      </c>
      <c r="I46">
        <v>9.9</v>
      </c>
      <c r="J46">
        <v>643.78110000000004</v>
      </c>
      <c r="K46">
        <v>23.5884</v>
      </c>
      <c r="L46">
        <v>11.305899999999999</v>
      </c>
      <c r="M46">
        <v>0.99707000000000001</v>
      </c>
      <c r="N46">
        <v>2.0148999999999999</v>
      </c>
      <c r="O46">
        <v>6.3990000000000005E-2</v>
      </c>
      <c r="P46">
        <v>0.12673000000000001</v>
      </c>
      <c r="Q46">
        <v>9.9062999999999998E-2</v>
      </c>
      <c r="R46">
        <v>1.1596</v>
      </c>
      <c r="S46">
        <v>0.03</v>
      </c>
      <c r="T46">
        <v>2.6745000000000001</v>
      </c>
      <c r="U46">
        <v>0.51614000000000004</v>
      </c>
      <c r="V46">
        <v>44.89</v>
      </c>
      <c r="W46">
        <v>0.02</v>
      </c>
      <c r="X46">
        <v>0.35149999999999998</v>
      </c>
      <c r="Y46">
        <v>0.69389000000000001</v>
      </c>
      <c r="Z46">
        <v>0.32</v>
      </c>
      <c r="AA46">
        <v>79</v>
      </c>
      <c r="AB46">
        <v>30</v>
      </c>
      <c r="AC46">
        <v>0</v>
      </c>
      <c r="AD46">
        <v>316000</v>
      </c>
      <c r="AE46">
        <v>283.05</v>
      </c>
      <c r="AF46">
        <v>0.38</v>
      </c>
      <c r="AG46">
        <v>1</v>
      </c>
      <c r="AH46">
        <v>0.87990000000000002</v>
      </c>
      <c r="AI46">
        <v>1.6392</v>
      </c>
      <c r="AJ46" t="s">
        <v>64</v>
      </c>
      <c r="AM46">
        <f t="shared" si="1"/>
        <v>0.83706722744419615</v>
      </c>
      <c r="AN46">
        <f t="shared" si="2"/>
        <v>8.1990526908403183</v>
      </c>
      <c r="AO46">
        <f t="shared" si="3"/>
        <v>1.3550316809353973</v>
      </c>
      <c r="AP46">
        <f t="shared" si="4"/>
        <v>23.431676951945271</v>
      </c>
      <c r="AQ46" s="22" cm="1">
        <f t="array" aca="1" ref="AQ46" ca="1">INDIRECT(CONCATENATE("Sheet1!K",AA46+2))+INDIRECT(CONCATENATE("Sheet1!J",AA46))*-PM3_Pu_NGI_AYBR!G46/PM3_Pu_NGI_AYBR!H46</f>
        <v>15.753265952380955</v>
      </c>
    </row>
    <row r="47" spans="1:43" x14ac:dyDescent="0.25">
      <c r="A47" t="s">
        <v>60</v>
      </c>
      <c r="B47" t="s">
        <v>61</v>
      </c>
      <c r="C47" t="s">
        <v>62</v>
      </c>
      <c r="D47" t="s">
        <v>71</v>
      </c>
      <c r="E47">
        <v>0</v>
      </c>
      <c r="F47">
        <v>15</v>
      </c>
      <c r="G47">
        <v>-30.96</v>
      </c>
      <c r="H47">
        <v>37</v>
      </c>
      <c r="I47">
        <v>9.9</v>
      </c>
      <c r="J47">
        <v>643.78110000000004</v>
      </c>
      <c r="K47">
        <v>26.265499999999999</v>
      </c>
      <c r="L47">
        <v>11.1433</v>
      </c>
      <c r="M47">
        <v>0.99707000000000001</v>
      </c>
      <c r="N47">
        <v>2.3519999999999999</v>
      </c>
      <c r="O47">
        <v>5.5123999999999999E-2</v>
      </c>
      <c r="P47">
        <v>0.12673000000000001</v>
      </c>
      <c r="Q47">
        <v>9.9062999999999998E-2</v>
      </c>
      <c r="R47">
        <v>1.3540000000000001</v>
      </c>
      <c r="S47">
        <v>0.03</v>
      </c>
      <c r="T47">
        <v>2.8498000000000001</v>
      </c>
      <c r="U47">
        <v>0.54157</v>
      </c>
      <c r="V47">
        <v>44.89</v>
      </c>
      <c r="W47">
        <v>0.02</v>
      </c>
      <c r="X47">
        <v>0.35149999999999998</v>
      </c>
      <c r="Y47">
        <v>0.69389000000000001</v>
      </c>
      <c r="Z47">
        <v>0.32</v>
      </c>
      <c r="AA47">
        <v>79</v>
      </c>
      <c r="AB47">
        <v>30</v>
      </c>
      <c r="AC47">
        <v>0</v>
      </c>
      <c r="AD47">
        <v>316000</v>
      </c>
      <c r="AE47">
        <v>283.05</v>
      </c>
      <c r="AF47">
        <v>0.38</v>
      </c>
      <c r="AG47">
        <v>1</v>
      </c>
      <c r="AH47">
        <v>0.87990000000000002</v>
      </c>
      <c r="AI47">
        <v>1.6392</v>
      </c>
      <c r="AJ47" t="s">
        <v>64</v>
      </c>
      <c r="AM47">
        <f t="shared" si="1"/>
        <v>0.83706722744419615</v>
      </c>
      <c r="AN47">
        <f t="shared" si="2"/>
        <v>8.1990526908403183</v>
      </c>
      <c r="AO47">
        <f t="shared" si="3"/>
        <v>1.3550316809353973</v>
      </c>
      <c r="AP47">
        <f t="shared" si="4"/>
        <v>26.315964120905036</v>
      </c>
      <c r="AQ47" s="22" cm="1">
        <f t="array" aca="1" ref="AQ47" ca="1">INDIRECT(CONCATENATE("Sheet1!K",AA47+2))+INDIRECT(CONCATENATE("Sheet1!J",AA47))*-PM3_Pu_NGI_AYBR!G47/PM3_Pu_NGI_AYBR!H47</f>
        <v>15.183482702702706</v>
      </c>
    </row>
    <row r="48" spans="1:43" x14ac:dyDescent="0.25">
      <c r="A48" t="s">
        <v>60</v>
      </c>
      <c r="B48" t="s">
        <v>61</v>
      </c>
      <c r="C48" t="s">
        <v>62</v>
      </c>
      <c r="D48" t="s">
        <v>71</v>
      </c>
      <c r="E48">
        <v>0</v>
      </c>
      <c r="F48">
        <v>15</v>
      </c>
      <c r="G48">
        <v>-30.96</v>
      </c>
      <c r="H48">
        <v>42</v>
      </c>
      <c r="I48">
        <v>9.9</v>
      </c>
      <c r="J48">
        <v>643.78110000000004</v>
      </c>
      <c r="K48">
        <v>23.2577</v>
      </c>
      <c r="L48">
        <v>11.1433</v>
      </c>
      <c r="M48">
        <v>0.99707000000000001</v>
      </c>
      <c r="N48">
        <v>1.9804999999999999</v>
      </c>
      <c r="O48">
        <v>6.5086000000000005E-2</v>
      </c>
      <c r="P48">
        <v>0.12673000000000001</v>
      </c>
      <c r="Q48">
        <v>9.9062999999999998E-2</v>
      </c>
      <c r="R48">
        <v>1.1596</v>
      </c>
      <c r="S48">
        <v>0.03</v>
      </c>
      <c r="T48">
        <v>2.6745000000000001</v>
      </c>
      <c r="U48">
        <v>0.51614000000000004</v>
      </c>
      <c r="V48">
        <v>44.89</v>
      </c>
      <c r="W48">
        <v>0.02</v>
      </c>
      <c r="X48">
        <v>0.35149999999999998</v>
      </c>
      <c r="Y48">
        <v>0.69389000000000001</v>
      </c>
      <c r="Z48">
        <v>0.32</v>
      </c>
      <c r="AA48">
        <v>79</v>
      </c>
      <c r="AB48">
        <v>30</v>
      </c>
      <c r="AC48">
        <v>0</v>
      </c>
      <c r="AD48">
        <v>316000</v>
      </c>
      <c r="AE48">
        <v>283.05</v>
      </c>
      <c r="AF48">
        <v>0.38</v>
      </c>
      <c r="AG48">
        <v>1</v>
      </c>
      <c r="AH48">
        <v>0.87990000000000002</v>
      </c>
      <c r="AI48">
        <v>1.6392</v>
      </c>
      <c r="AJ48" t="s">
        <v>64</v>
      </c>
      <c r="AM48">
        <f t="shared" si="1"/>
        <v>0.83706722744419615</v>
      </c>
      <c r="AN48">
        <f t="shared" si="2"/>
        <v>8.1990526908403183</v>
      </c>
      <c r="AO48">
        <f t="shared" si="3"/>
        <v>1.3550316809353973</v>
      </c>
      <c r="AP48">
        <f t="shared" si="4"/>
        <v>23.098830312540812</v>
      </c>
      <c r="AQ48" s="22" cm="1">
        <f t="array" aca="1" ref="AQ48" ca="1">INDIRECT(CONCATENATE("Sheet1!K",AA48+2))+INDIRECT(CONCATENATE("Sheet1!J",AA48))*-PM3_Pu_NGI_AYBR!G48/PM3_Pu_NGI_AYBR!H48</f>
        <v>15.823651428571432</v>
      </c>
    </row>
    <row r="49" spans="1:43" x14ac:dyDescent="0.25">
      <c r="A49" t="s">
        <v>60</v>
      </c>
      <c r="B49" t="s">
        <v>61</v>
      </c>
      <c r="C49" t="s">
        <v>62</v>
      </c>
      <c r="D49" t="s">
        <v>71</v>
      </c>
      <c r="E49">
        <v>0</v>
      </c>
      <c r="F49">
        <v>15</v>
      </c>
      <c r="G49">
        <v>-30.5</v>
      </c>
      <c r="H49">
        <v>37</v>
      </c>
      <c r="I49">
        <v>9.9</v>
      </c>
      <c r="J49">
        <v>643.78110000000004</v>
      </c>
      <c r="K49">
        <v>25.8901</v>
      </c>
      <c r="L49">
        <v>10.980700000000001</v>
      </c>
      <c r="M49">
        <v>0.99707000000000001</v>
      </c>
      <c r="N49">
        <v>2.2989999999999999</v>
      </c>
      <c r="O49">
        <v>5.6368000000000001E-2</v>
      </c>
      <c r="P49">
        <v>0.12673000000000001</v>
      </c>
      <c r="Q49">
        <v>9.9062999999999998E-2</v>
      </c>
      <c r="R49">
        <v>1.3540000000000001</v>
      </c>
      <c r="S49">
        <v>0.03</v>
      </c>
      <c r="T49">
        <v>2.8498000000000001</v>
      </c>
      <c r="U49">
        <v>0.54157</v>
      </c>
      <c r="V49">
        <v>44.89</v>
      </c>
      <c r="W49">
        <v>0.02</v>
      </c>
      <c r="X49">
        <v>0.35149999999999998</v>
      </c>
      <c r="Y49">
        <v>0.69389000000000001</v>
      </c>
      <c r="Z49">
        <v>0.32</v>
      </c>
      <c r="AA49">
        <v>79</v>
      </c>
      <c r="AB49">
        <v>30</v>
      </c>
      <c r="AC49">
        <v>0</v>
      </c>
      <c r="AD49">
        <v>316000</v>
      </c>
      <c r="AE49">
        <v>283.05</v>
      </c>
      <c r="AF49">
        <v>0.38</v>
      </c>
      <c r="AG49">
        <v>1</v>
      </c>
      <c r="AH49">
        <v>0.87990000000000002</v>
      </c>
      <c r="AI49">
        <v>1.6392</v>
      </c>
      <c r="AJ49" t="s">
        <v>64</v>
      </c>
      <c r="AM49">
        <f t="shared" si="1"/>
        <v>0.83706722744419615</v>
      </c>
      <c r="AN49">
        <f t="shared" si="2"/>
        <v>8.1990526908403183</v>
      </c>
      <c r="AO49">
        <f t="shared" si="3"/>
        <v>1.3550316809353973</v>
      </c>
      <c r="AP49">
        <f t="shared" si="4"/>
        <v>25.890333193389601</v>
      </c>
      <c r="AQ49" s="22" cm="1">
        <f t="array" aca="1" ref="AQ49" ca="1">INDIRECT(CONCATENATE("Sheet1!K",AA49+2))+INDIRECT(CONCATENATE("Sheet1!J",AA49))*-PM3_Pu_NGI_AYBR!G49/PM3_Pu_NGI_AYBR!H49</f>
        <v>15.263379729729733</v>
      </c>
    </row>
    <row r="50" spans="1:43" x14ac:dyDescent="0.25">
      <c r="A50" t="s">
        <v>60</v>
      </c>
      <c r="B50" t="s">
        <v>61</v>
      </c>
      <c r="C50" t="s">
        <v>62</v>
      </c>
      <c r="D50" t="s">
        <v>71</v>
      </c>
      <c r="E50">
        <v>0</v>
      </c>
      <c r="F50">
        <v>15</v>
      </c>
      <c r="G50">
        <v>-30.5</v>
      </c>
      <c r="H50">
        <v>42</v>
      </c>
      <c r="I50">
        <v>9.9</v>
      </c>
      <c r="J50">
        <v>643.78110000000004</v>
      </c>
      <c r="K50">
        <v>22.927</v>
      </c>
      <c r="L50">
        <v>10.980700000000001</v>
      </c>
      <c r="M50">
        <v>0.99707000000000001</v>
      </c>
      <c r="N50">
        <v>1.9471000000000001</v>
      </c>
      <c r="O50">
        <v>6.6181000000000004E-2</v>
      </c>
      <c r="P50">
        <v>0.12673000000000001</v>
      </c>
      <c r="Q50">
        <v>9.9062999999999998E-2</v>
      </c>
      <c r="R50">
        <v>1.1596</v>
      </c>
      <c r="S50">
        <v>0.03</v>
      </c>
      <c r="T50">
        <v>2.6745000000000001</v>
      </c>
      <c r="U50">
        <v>0.51614000000000004</v>
      </c>
      <c r="V50">
        <v>44.89</v>
      </c>
      <c r="W50">
        <v>0.02</v>
      </c>
      <c r="X50">
        <v>0.35149999999999998</v>
      </c>
      <c r="Y50">
        <v>0.69389000000000001</v>
      </c>
      <c r="Z50">
        <v>0.32</v>
      </c>
      <c r="AA50">
        <v>79</v>
      </c>
      <c r="AB50">
        <v>30</v>
      </c>
      <c r="AC50">
        <v>0</v>
      </c>
      <c r="AD50">
        <v>316000</v>
      </c>
      <c r="AE50">
        <v>283.05</v>
      </c>
      <c r="AF50">
        <v>0.38</v>
      </c>
      <c r="AG50">
        <v>1</v>
      </c>
      <c r="AH50">
        <v>0.87990000000000002</v>
      </c>
      <c r="AI50">
        <v>1.6392</v>
      </c>
      <c r="AJ50" t="s">
        <v>64</v>
      </c>
      <c r="AM50">
        <f t="shared" si="1"/>
        <v>0.83706722744419615</v>
      </c>
      <c r="AN50">
        <f t="shared" si="2"/>
        <v>8.1990526908403183</v>
      </c>
      <c r="AO50">
        <f t="shared" si="3"/>
        <v>1.3550316809353973</v>
      </c>
      <c r="AP50">
        <f t="shared" si="4"/>
        <v>22.770886917171701</v>
      </c>
      <c r="AQ50" s="22" cm="1">
        <f t="array" aca="1" ref="AQ50" ca="1">INDIRECT(CONCATENATE("Sheet1!K",AA50+2))+INDIRECT(CONCATENATE("Sheet1!J",AA50))*-PM3_Pu_NGI_AYBR!G50/PM3_Pu_NGI_AYBR!H50</f>
        <v>15.894036904761908</v>
      </c>
    </row>
    <row r="51" spans="1:43" x14ac:dyDescent="0.25">
      <c r="A51" t="s">
        <v>60</v>
      </c>
      <c r="B51" t="s">
        <v>61</v>
      </c>
      <c r="C51" t="s">
        <v>62</v>
      </c>
      <c r="D51" t="s">
        <v>71</v>
      </c>
      <c r="E51">
        <v>0</v>
      </c>
      <c r="F51">
        <v>16</v>
      </c>
      <c r="G51">
        <v>-34.56</v>
      </c>
      <c r="H51">
        <v>37</v>
      </c>
      <c r="I51">
        <v>9.9</v>
      </c>
      <c r="J51">
        <v>699.99969999999996</v>
      </c>
      <c r="K51">
        <v>3.0041000000000002</v>
      </c>
      <c r="L51">
        <v>4.9127000000000001</v>
      </c>
      <c r="M51">
        <v>0.73160999999999998</v>
      </c>
      <c r="N51">
        <v>18.2774</v>
      </c>
      <c r="O51">
        <v>1.1475000000000001E-2</v>
      </c>
      <c r="P51">
        <v>0.18798999999999999</v>
      </c>
      <c r="Q51">
        <v>3.5751999999999999E-2</v>
      </c>
      <c r="R51">
        <v>1.2942</v>
      </c>
      <c r="S51">
        <v>0.03</v>
      </c>
      <c r="T51">
        <v>3.9053</v>
      </c>
      <c r="U51">
        <v>0.41837000000000002</v>
      </c>
      <c r="V51">
        <v>44.89</v>
      </c>
      <c r="W51">
        <v>0.02</v>
      </c>
      <c r="X51">
        <v>0.35149999999999998</v>
      </c>
      <c r="Y51">
        <v>0.57921999999999996</v>
      </c>
      <c r="Z51">
        <v>0.32</v>
      </c>
      <c r="AA51">
        <v>56</v>
      </c>
      <c r="AB51">
        <v>29</v>
      </c>
      <c r="AC51">
        <v>0</v>
      </c>
      <c r="AD51">
        <v>269000</v>
      </c>
      <c r="AE51">
        <v>301.05</v>
      </c>
      <c r="AF51">
        <v>0.38</v>
      </c>
      <c r="AG51">
        <v>1</v>
      </c>
      <c r="AH51">
        <v>0.62112000000000001</v>
      </c>
      <c r="AI51">
        <v>1.0522</v>
      </c>
      <c r="AJ51" t="s">
        <v>64</v>
      </c>
      <c r="AM51">
        <f t="shared" si="1"/>
        <v>2.718801947356484</v>
      </c>
      <c r="AN51">
        <f t="shared" si="2"/>
        <v>-22.149352144473909</v>
      </c>
      <c r="AO51">
        <f t="shared" si="3"/>
        <v>-23.94160905057921</v>
      </c>
      <c r="AP51">
        <f t="shared" si="4"/>
        <v>2.7188019430577648</v>
      </c>
      <c r="AQ51" s="22" cm="1">
        <f t="array" aca="1" ref="AQ51" ca="1">INDIRECT(CONCATENATE("Sheet1!K",AA51+2))+INDIRECT(CONCATENATE("Sheet1!J",AA51))*-PM3_Pu_NGI_AYBR!G51/PM3_Pu_NGI_AYBR!H51</f>
        <v>10.515510270270271</v>
      </c>
    </row>
    <row r="52" spans="1:43" x14ac:dyDescent="0.25">
      <c r="A52" t="s">
        <v>60</v>
      </c>
      <c r="B52" t="s">
        <v>61</v>
      </c>
      <c r="C52" t="s">
        <v>62</v>
      </c>
      <c r="D52" t="s">
        <v>71</v>
      </c>
      <c r="E52">
        <v>0</v>
      </c>
      <c r="F52">
        <v>16</v>
      </c>
      <c r="G52">
        <v>-34.56</v>
      </c>
      <c r="H52">
        <v>42</v>
      </c>
      <c r="I52">
        <v>9.9</v>
      </c>
      <c r="J52">
        <v>699.99969999999996</v>
      </c>
      <c r="K52">
        <v>2.7654999999999998</v>
      </c>
      <c r="L52">
        <v>4.9127000000000001</v>
      </c>
      <c r="M52">
        <v>0.73160999999999998</v>
      </c>
      <c r="N52">
        <v>8.7248000000000001</v>
      </c>
      <c r="O52">
        <v>2.2594E-2</v>
      </c>
      <c r="P52">
        <v>0.18798999999999999</v>
      </c>
      <c r="Q52">
        <v>3.5751999999999999E-2</v>
      </c>
      <c r="R52">
        <v>1.1813</v>
      </c>
      <c r="S52">
        <v>0.03</v>
      </c>
      <c r="T52">
        <v>3.7799</v>
      </c>
      <c r="U52">
        <v>0.40107999999999999</v>
      </c>
      <c r="V52">
        <v>44.89</v>
      </c>
      <c r="W52">
        <v>0.02</v>
      </c>
      <c r="X52">
        <v>0.35149999999999998</v>
      </c>
      <c r="Y52">
        <v>0.57921999999999996</v>
      </c>
      <c r="Z52">
        <v>0.32</v>
      </c>
      <c r="AA52">
        <v>56</v>
      </c>
      <c r="AB52">
        <v>29</v>
      </c>
      <c r="AC52">
        <v>0</v>
      </c>
      <c r="AD52">
        <v>269000</v>
      </c>
      <c r="AE52">
        <v>301.05</v>
      </c>
      <c r="AF52">
        <v>0.38</v>
      </c>
      <c r="AG52">
        <v>1</v>
      </c>
      <c r="AH52">
        <v>0.62112000000000001</v>
      </c>
      <c r="AI52">
        <v>1.0522</v>
      </c>
      <c r="AJ52" t="s">
        <v>64</v>
      </c>
      <c r="AM52">
        <f t="shared" si="1"/>
        <v>2.718801947356484</v>
      </c>
      <c r="AN52">
        <f t="shared" si="2"/>
        <v>-22.149352144473909</v>
      </c>
      <c r="AO52">
        <f t="shared" si="3"/>
        <v>-23.94160905057921</v>
      </c>
      <c r="AP52">
        <f t="shared" si="4"/>
        <v>2.7188018857633707</v>
      </c>
      <c r="AQ52" s="22" cm="1">
        <f t="array" aca="1" ref="AQ52" ca="1">INDIRECT(CONCATENATE("Sheet1!K",AA52+2))+INDIRECT(CONCATENATE("Sheet1!J",AA52))*-PM3_Pu_NGI_AYBR!G52/PM3_Pu_NGI_AYBR!H52</f>
        <v>11.002497142857145</v>
      </c>
    </row>
    <row r="53" spans="1:43" x14ac:dyDescent="0.25">
      <c r="A53" t="s">
        <v>60</v>
      </c>
      <c r="B53" t="s">
        <v>61</v>
      </c>
      <c r="C53" t="s">
        <v>62</v>
      </c>
      <c r="D53" t="s">
        <v>71</v>
      </c>
      <c r="E53">
        <v>0</v>
      </c>
      <c r="F53">
        <v>16</v>
      </c>
      <c r="G53">
        <v>-34.119999999999997</v>
      </c>
      <c r="H53">
        <v>37</v>
      </c>
      <c r="I53">
        <v>9.9</v>
      </c>
      <c r="J53">
        <v>699.99969999999996</v>
      </c>
      <c r="K53">
        <v>2.9786000000000001</v>
      </c>
      <c r="L53">
        <v>4.8526999999999996</v>
      </c>
      <c r="M53">
        <v>0.73160999999999998</v>
      </c>
      <c r="N53">
        <v>16.383099999999999</v>
      </c>
      <c r="O53">
        <v>1.2664E-2</v>
      </c>
      <c r="P53">
        <v>0.18798999999999999</v>
      </c>
      <c r="Q53">
        <v>3.5751999999999999E-2</v>
      </c>
      <c r="R53">
        <v>1.2942</v>
      </c>
      <c r="S53">
        <v>0.03</v>
      </c>
      <c r="T53">
        <v>3.9053</v>
      </c>
      <c r="U53">
        <v>0.41837000000000002</v>
      </c>
      <c r="V53">
        <v>44.89</v>
      </c>
      <c r="W53">
        <v>0.02</v>
      </c>
      <c r="X53">
        <v>0.35149999999999998</v>
      </c>
      <c r="Y53">
        <v>0.57921999999999996</v>
      </c>
      <c r="Z53">
        <v>0.32</v>
      </c>
      <c r="AA53">
        <v>56</v>
      </c>
      <c r="AB53">
        <v>29</v>
      </c>
      <c r="AC53">
        <v>0</v>
      </c>
      <c r="AD53">
        <v>269000</v>
      </c>
      <c r="AE53">
        <v>301.05</v>
      </c>
      <c r="AF53">
        <v>0.38</v>
      </c>
      <c r="AG53">
        <v>1</v>
      </c>
      <c r="AH53">
        <v>0.62112000000000001</v>
      </c>
      <c r="AI53">
        <v>1.0522</v>
      </c>
      <c r="AJ53" t="s">
        <v>64</v>
      </c>
      <c r="AM53">
        <f t="shared" si="1"/>
        <v>2.718801947356484</v>
      </c>
      <c r="AN53">
        <f t="shared" si="2"/>
        <v>-22.149352144473909</v>
      </c>
      <c r="AO53">
        <f t="shared" si="3"/>
        <v>-23.94160905057921</v>
      </c>
      <c r="AP53">
        <f t="shared" si="4"/>
        <v>2.7188019416418623</v>
      </c>
      <c r="AQ53" s="22" cm="1">
        <f t="array" aca="1" ref="AQ53" ca="1">INDIRECT(CONCATENATE("Sheet1!K",AA53+2))+INDIRECT(CONCATENATE("Sheet1!J",AA53))*-PM3_Pu_NGI_AYBR!G53/PM3_Pu_NGI_AYBR!H53</f>
        <v>10.567590810810813</v>
      </c>
    </row>
    <row r="54" spans="1:43" x14ac:dyDescent="0.25">
      <c r="A54" t="s">
        <v>60</v>
      </c>
      <c r="B54" t="s">
        <v>61</v>
      </c>
      <c r="C54" t="s">
        <v>62</v>
      </c>
      <c r="D54" t="s">
        <v>71</v>
      </c>
      <c r="E54">
        <v>0</v>
      </c>
      <c r="F54">
        <v>16</v>
      </c>
      <c r="G54">
        <v>-34.119999999999997</v>
      </c>
      <c r="H54">
        <v>42</v>
      </c>
      <c r="I54">
        <v>9.9</v>
      </c>
      <c r="J54">
        <v>699.99969999999996</v>
      </c>
      <c r="K54">
        <v>2.7429999999999999</v>
      </c>
      <c r="L54">
        <v>4.8526999999999996</v>
      </c>
      <c r="M54">
        <v>0.73160999999999998</v>
      </c>
      <c r="N54">
        <v>8.3201999999999998</v>
      </c>
      <c r="O54">
        <v>2.3642E-2</v>
      </c>
      <c r="P54">
        <v>0.18798999999999999</v>
      </c>
      <c r="Q54">
        <v>3.5751999999999999E-2</v>
      </c>
      <c r="R54">
        <v>1.1813</v>
      </c>
      <c r="S54">
        <v>0.03</v>
      </c>
      <c r="T54">
        <v>3.7799</v>
      </c>
      <c r="U54">
        <v>0.40107999999999999</v>
      </c>
      <c r="V54">
        <v>44.89</v>
      </c>
      <c r="W54">
        <v>0.02</v>
      </c>
      <c r="X54">
        <v>0.35149999999999998</v>
      </c>
      <c r="Y54">
        <v>0.57921999999999996</v>
      </c>
      <c r="Z54">
        <v>0.32</v>
      </c>
      <c r="AA54">
        <v>56</v>
      </c>
      <c r="AB54">
        <v>29</v>
      </c>
      <c r="AC54">
        <v>0</v>
      </c>
      <c r="AD54">
        <v>269000</v>
      </c>
      <c r="AE54">
        <v>301.05</v>
      </c>
      <c r="AF54">
        <v>0.38</v>
      </c>
      <c r="AG54">
        <v>1</v>
      </c>
      <c r="AH54">
        <v>0.62112000000000001</v>
      </c>
      <c r="AI54">
        <v>1.0522</v>
      </c>
      <c r="AJ54" t="s">
        <v>64</v>
      </c>
      <c r="AM54">
        <f t="shared" si="1"/>
        <v>2.718801947356484</v>
      </c>
      <c r="AN54">
        <f t="shared" si="2"/>
        <v>-22.149352144473909</v>
      </c>
      <c r="AO54">
        <f t="shared" si="3"/>
        <v>-23.94160905057921</v>
      </c>
      <c r="AP54">
        <f t="shared" si="4"/>
        <v>2.7188018682047317</v>
      </c>
      <c r="AQ54" s="22" cm="1">
        <f t="array" aca="1" ref="AQ54" ca="1">INDIRECT(CONCATENATE("Sheet1!K",AA54+2))+INDIRECT(CONCATENATE("Sheet1!J",AA54))*-PM3_Pu_NGI_AYBR!G54/PM3_Pu_NGI_AYBR!H54</f>
        <v>11.048377619047621</v>
      </c>
    </row>
    <row r="55" spans="1:43" x14ac:dyDescent="0.25">
      <c r="A55" t="s">
        <v>60</v>
      </c>
      <c r="B55" t="s">
        <v>61</v>
      </c>
      <c r="C55" t="s">
        <v>62</v>
      </c>
      <c r="D55" t="s">
        <v>71</v>
      </c>
      <c r="E55">
        <v>0</v>
      </c>
      <c r="F55">
        <v>16</v>
      </c>
      <c r="G55">
        <v>-33.68</v>
      </c>
      <c r="H55">
        <v>37</v>
      </c>
      <c r="I55">
        <v>9.9</v>
      </c>
      <c r="J55">
        <v>699.99969999999996</v>
      </c>
      <c r="K55">
        <v>2.9531000000000001</v>
      </c>
      <c r="L55">
        <v>4.7927</v>
      </c>
      <c r="M55">
        <v>0.73160999999999998</v>
      </c>
      <c r="N55">
        <v>14.8447</v>
      </c>
      <c r="O55">
        <v>1.3853000000000001E-2</v>
      </c>
      <c r="P55">
        <v>0.18798999999999999</v>
      </c>
      <c r="Q55">
        <v>3.5751999999999999E-2</v>
      </c>
      <c r="R55">
        <v>1.2942</v>
      </c>
      <c r="S55">
        <v>0.03</v>
      </c>
      <c r="T55">
        <v>3.9053</v>
      </c>
      <c r="U55">
        <v>0.41837000000000002</v>
      </c>
      <c r="V55">
        <v>44.89</v>
      </c>
      <c r="W55">
        <v>0.02</v>
      </c>
      <c r="X55">
        <v>0.35149999999999998</v>
      </c>
      <c r="Y55">
        <v>0.57921999999999996</v>
      </c>
      <c r="Z55">
        <v>0.32</v>
      </c>
      <c r="AA55">
        <v>56</v>
      </c>
      <c r="AB55">
        <v>29</v>
      </c>
      <c r="AC55">
        <v>0</v>
      </c>
      <c r="AD55">
        <v>269000</v>
      </c>
      <c r="AE55">
        <v>301.05</v>
      </c>
      <c r="AF55">
        <v>0.38</v>
      </c>
      <c r="AG55">
        <v>1</v>
      </c>
      <c r="AH55">
        <v>0.62112000000000001</v>
      </c>
      <c r="AI55">
        <v>1.0522</v>
      </c>
      <c r="AJ55" t="s">
        <v>64</v>
      </c>
      <c r="AM55">
        <f t="shared" si="1"/>
        <v>2.718801947356484</v>
      </c>
      <c r="AN55">
        <f t="shared" si="2"/>
        <v>-22.149352144473909</v>
      </c>
      <c r="AO55">
        <f t="shared" si="3"/>
        <v>-23.94160905057921</v>
      </c>
      <c r="AP55">
        <f t="shared" si="4"/>
        <v>2.7188019397595924</v>
      </c>
      <c r="AQ55" s="22" cm="1">
        <f t="array" aca="1" ref="AQ55" ca="1">INDIRECT(CONCATENATE("Sheet1!K",AA55+2))+INDIRECT(CONCATENATE("Sheet1!J",AA55))*-PM3_Pu_NGI_AYBR!G55/PM3_Pu_NGI_AYBR!H55</f>
        <v>10.619671351351352</v>
      </c>
    </row>
    <row r="56" spans="1:43" x14ac:dyDescent="0.25">
      <c r="A56" t="s">
        <v>60</v>
      </c>
      <c r="B56" t="s">
        <v>61</v>
      </c>
      <c r="C56" t="s">
        <v>62</v>
      </c>
      <c r="D56" t="s">
        <v>71</v>
      </c>
      <c r="E56">
        <v>0</v>
      </c>
      <c r="F56">
        <v>16</v>
      </c>
      <c r="G56">
        <v>-33.68</v>
      </c>
      <c r="H56">
        <v>42</v>
      </c>
      <c r="I56">
        <v>9.9</v>
      </c>
      <c r="J56">
        <v>699.99969999999996</v>
      </c>
      <c r="K56">
        <v>2.7206000000000001</v>
      </c>
      <c r="L56">
        <v>4.7927</v>
      </c>
      <c r="M56">
        <v>0.73160999999999998</v>
      </c>
      <c r="N56">
        <v>7.9516</v>
      </c>
      <c r="O56">
        <v>2.469E-2</v>
      </c>
      <c r="P56">
        <v>0.18798999999999999</v>
      </c>
      <c r="Q56">
        <v>3.5751999999999999E-2</v>
      </c>
      <c r="R56">
        <v>1.1813</v>
      </c>
      <c r="S56">
        <v>0.03</v>
      </c>
      <c r="T56">
        <v>3.7799</v>
      </c>
      <c r="U56">
        <v>0.40107999999999999</v>
      </c>
      <c r="V56">
        <v>44.89</v>
      </c>
      <c r="W56">
        <v>0.02</v>
      </c>
      <c r="X56">
        <v>0.35149999999999998</v>
      </c>
      <c r="Y56">
        <v>0.57921999999999996</v>
      </c>
      <c r="Z56">
        <v>0.32</v>
      </c>
      <c r="AA56">
        <v>56</v>
      </c>
      <c r="AB56">
        <v>29</v>
      </c>
      <c r="AC56">
        <v>0</v>
      </c>
      <c r="AD56">
        <v>269000</v>
      </c>
      <c r="AE56">
        <v>301.05</v>
      </c>
      <c r="AF56">
        <v>0.38</v>
      </c>
      <c r="AG56">
        <v>1</v>
      </c>
      <c r="AH56">
        <v>0.62112000000000001</v>
      </c>
      <c r="AI56">
        <v>1.0522</v>
      </c>
      <c r="AJ56" t="s">
        <v>64</v>
      </c>
      <c r="AM56">
        <f t="shared" si="1"/>
        <v>2.718801947356484</v>
      </c>
      <c r="AN56">
        <f t="shared" si="2"/>
        <v>-22.149352144473909</v>
      </c>
      <c r="AO56">
        <f t="shared" si="3"/>
        <v>-23.94160905057921</v>
      </c>
      <c r="AP56">
        <f t="shared" si="4"/>
        <v>2.7188018456405691</v>
      </c>
      <c r="AQ56" s="22" cm="1">
        <f t="array" aca="1" ref="AQ56" ca="1">INDIRECT(CONCATENATE("Sheet1!K",AA56+2))+INDIRECT(CONCATENATE("Sheet1!J",AA56))*-PM3_Pu_NGI_AYBR!G56/PM3_Pu_NGI_AYBR!H56</f>
        <v>11.094258095238096</v>
      </c>
    </row>
    <row r="57" spans="1:43" x14ac:dyDescent="0.25">
      <c r="A57" t="s">
        <v>60</v>
      </c>
      <c r="B57" t="s">
        <v>61</v>
      </c>
      <c r="C57" t="s">
        <v>62</v>
      </c>
      <c r="D57" t="s">
        <v>71</v>
      </c>
      <c r="E57">
        <v>0</v>
      </c>
      <c r="F57">
        <v>16</v>
      </c>
      <c r="G57">
        <v>-33.24</v>
      </c>
      <c r="H57">
        <v>37</v>
      </c>
      <c r="I57">
        <v>9.9</v>
      </c>
      <c r="J57">
        <v>699.99969999999996</v>
      </c>
      <c r="K57">
        <v>2.9276</v>
      </c>
      <c r="L57">
        <v>4.7327000000000004</v>
      </c>
      <c r="M57">
        <v>0.73160999999999998</v>
      </c>
      <c r="N57">
        <v>13.570399999999999</v>
      </c>
      <c r="O57">
        <v>1.5042E-2</v>
      </c>
      <c r="P57">
        <v>0.18798999999999999</v>
      </c>
      <c r="Q57">
        <v>3.5751999999999999E-2</v>
      </c>
      <c r="R57">
        <v>1.2942</v>
      </c>
      <c r="S57">
        <v>0.03</v>
      </c>
      <c r="T57">
        <v>3.9053</v>
      </c>
      <c r="U57">
        <v>0.41837000000000002</v>
      </c>
      <c r="V57">
        <v>44.89</v>
      </c>
      <c r="W57">
        <v>0.02</v>
      </c>
      <c r="X57">
        <v>0.35149999999999998</v>
      </c>
      <c r="Y57">
        <v>0.57921999999999996</v>
      </c>
      <c r="Z57">
        <v>0.32</v>
      </c>
      <c r="AA57">
        <v>56</v>
      </c>
      <c r="AB57">
        <v>29</v>
      </c>
      <c r="AC57">
        <v>0</v>
      </c>
      <c r="AD57">
        <v>269000</v>
      </c>
      <c r="AE57">
        <v>301.05</v>
      </c>
      <c r="AF57">
        <v>0.38</v>
      </c>
      <c r="AG57">
        <v>1</v>
      </c>
      <c r="AH57">
        <v>0.62112000000000001</v>
      </c>
      <c r="AI57">
        <v>1.0522</v>
      </c>
      <c r="AJ57" t="s">
        <v>64</v>
      </c>
      <c r="AM57">
        <f t="shared" si="1"/>
        <v>2.718801947356484</v>
      </c>
      <c r="AN57">
        <f t="shared" si="2"/>
        <v>-22.149352144473909</v>
      </c>
      <c r="AO57">
        <f t="shared" si="3"/>
        <v>-23.94160905057921</v>
      </c>
      <c r="AP57">
        <f t="shared" si="4"/>
        <v>2.7188019372573451</v>
      </c>
      <c r="AQ57" s="22" cm="1">
        <f t="array" aca="1" ref="AQ57" ca="1">INDIRECT(CONCATENATE("Sheet1!K",AA57+2))+INDIRECT(CONCATENATE("Sheet1!J",AA57))*-PM3_Pu_NGI_AYBR!G57/PM3_Pu_NGI_AYBR!H57</f>
        <v>10.671751891891892</v>
      </c>
    </row>
    <row r="58" spans="1:43" x14ac:dyDescent="0.25">
      <c r="A58" t="s">
        <v>60</v>
      </c>
      <c r="B58" t="s">
        <v>61</v>
      </c>
      <c r="C58" t="s">
        <v>62</v>
      </c>
      <c r="D58" t="s">
        <v>71</v>
      </c>
      <c r="E58">
        <v>0</v>
      </c>
      <c r="F58">
        <v>16</v>
      </c>
      <c r="G58">
        <v>-33.24</v>
      </c>
      <c r="H58">
        <v>42</v>
      </c>
      <c r="I58">
        <v>9.9</v>
      </c>
      <c r="J58">
        <v>699.99969999999996</v>
      </c>
      <c r="K58">
        <v>2.6981000000000002</v>
      </c>
      <c r="L58">
        <v>4.7327000000000004</v>
      </c>
      <c r="M58">
        <v>0.73160999999999998</v>
      </c>
      <c r="N58">
        <v>7.6142000000000003</v>
      </c>
      <c r="O58">
        <v>2.5736999999999999E-2</v>
      </c>
      <c r="P58">
        <v>0.18798999999999999</v>
      </c>
      <c r="Q58">
        <v>3.5751999999999999E-2</v>
      </c>
      <c r="R58">
        <v>1.1813</v>
      </c>
      <c r="S58">
        <v>0.03</v>
      </c>
      <c r="T58">
        <v>3.7799</v>
      </c>
      <c r="U58">
        <v>0.40107999999999999</v>
      </c>
      <c r="V58">
        <v>44.89</v>
      </c>
      <c r="W58">
        <v>0.02</v>
      </c>
      <c r="X58">
        <v>0.35149999999999998</v>
      </c>
      <c r="Y58">
        <v>0.57921999999999996</v>
      </c>
      <c r="Z58">
        <v>0.32</v>
      </c>
      <c r="AA58">
        <v>56</v>
      </c>
      <c r="AB58">
        <v>29</v>
      </c>
      <c r="AC58">
        <v>0</v>
      </c>
      <c r="AD58">
        <v>269000</v>
      </c>
      <c r="AE58">
        <v>301.05</v>
      </c>
      <c r="AF58">
        <v>0.38</v>
      </c>
      <c r="AG58">
        <v>1</v>
      </c>
      <c r="AH58">
        <v>0.62112000000000001</v>
      </c>
      <c r="AI58">
        <v>1.0522</v>
      </c>
      <c r="AJ58" t="s">
        <v>64</v>
      </c>
      <c r="AM58">
        <f t="shared" si="1"/>
        <v>2.718801947356484</v>
      </c>
      <c r="AN58">
        <f t="shared" si="2"/>
        <v>-22.149352144473909</v>
      </c>
      <c r="AO58">
        <f t="shared" si="3"/>
        <v>-23.94160905057921</v>
      </c>
      <c r="AP58">
        <f t="shared" si="4"/>
        <v>2.7188018166439343</v>
      </c>
      <c r="AQ58" s="22" cm="1">
        <f t="array" aca="1" ref="AQ58" ca="1">INDIRECT(CONCATENATE("Sheet1!K",AA58+2))+INDIRECT(CONCATENATE("Sheet1!J",AA58))*-PM3_Pu_NGI_AYBR!G58/PM3_Pu_NGI_AYBR!H58</f>
        <v>11.140138571428572</v>
      </c>
    </row>
    <row r="59" spans="1:43" x14ac:dyDescent="0.25">
      <c r="A59" t="s">
        <v>60</v>
      </c>
      <c r="B59" t="s">
        <v>61</v>
      </c>
      <c r="C59" t="s">
        <v>62</v>
      </c>
      <c r="D59" t="s">
        <v>71</v>
      </c>
      <c r="E59">
        <v>0</v>
      </c>
      <c r="F59">
        <v>16</v>
      </c>
      <c r="G59">
        <v>-32.799999999999997</v>
      </c>
      <c r="H59">
        <v>37</v>
      </c>
      <c r="I59">
        <v>9.9</v>
      </c>
      <c r="J59">
        <v>699.99969999999996</v>
      </c>
      <c r="K59">
        <v>2.9020000000000001</v>
      </c>
      <c r="L59">
        <v>4.6726999999999999</v>
      </c>
      <c r="M59">
        <v>0.73160999999999998</v>
      </c>
      <c r="N59">
        <v>12.4975</v>
      </c>
      <c r="O59">
        <v>1.6230999999999999E-2</v>
      </c>
      <c r="P59">
        <v>0.18798999999999999</v>
      </c>
      <c r="Q59">
        <v>3.5751999999999999E-2</v>
      </c>
      <c r="R59">
        <v>1.2942</v>
      </c>
      <c r="S59">
        <v>0.03</v>
      </c>
      <c r="T59">
        <v>3.9053</v>
      </c>
      <c r="U59">
        <v>0.41837000000000002</v>
      </c>
      <c r="V59">
        <v>44.89</v>
      </c>
      <c r="W59">
        <v>0.02</v>
      </c>
      <c r="X59">
        <v>0.35149999999999998</v>
      </c>
      <c r="Y59">
        <v>0.57921999999999996</v>
      </c>
      <c r="Z59">
        <v>0.32</v>
      </c>
      <c r="AA59">
        <v>56</v>
      </c>
      <c r="AB59">
        <v>29</v>
      </c>
      <c r="AC59">
        <v>0</v>
      </c>
      <c r="AD59">
        <v>269000</v>
      </c>
      <c r="AE59">
        <v>301.05</v>
      </c>
      <c r="AF59">
        <v>0.38</v>
      </c>
      <c r="AG59">
        <v>1</v>
      </c>
      <c r="AH59">
        <v>0.62112000000000001</v>
      </c>
      <c r="AI59">
        <v>1.0522</v>
      </c>
      <c r="AJ59" t="s">
        <v>64</v>
      </c>
      <c r="AM59">
        <f t="shared" si="1"/>
        <v>2.718801947356484</v>
      </c>
      <c r="AN59">
        <f t="shared" si="2"/>
        <v>-22.149352144473909</v>
      </c>
      <c r="AO59">
        <f t="shared" si="3"/>
        <v>-23.94160905057921</v>
      </c>
      <c r="AP59">
        <f t="shared" si="4"/>
        <v>2.7188019339309126</v>
      </c>
      <c r="AQ59" s="22" cm="1">
        <f t="array" aca="1" ref="AQ59" ca="1">INDIRECT(CONCATENATE("Sheet1!K",AA59+2))+INDIRECT(CONCATENATE("Sheet1!J",AA59))*-PM3_Pu_NGI_AYBR!G59/PM3_Pu_NGI_AYBR!H59</f>
        <v>10.723832432432435</v>
      </c>
    </row>
    <row r="60" spans="1:43" x14ac:dyDescent="0.25">
      <c r="A60" t="s">
        <v>60</v>
      </c>
      <c r="B60" t="s">
        <v>61</v>
      </c>
      <c r="C60" t="s">
        <v>62</v>
      </c>
      <c r="D60" t="s">
        <v>71</v>
      </c>
      <c r="E60">
        <v>0</v>
      </c>
      <c r="F60">
        <v>16</v>
      </c>
      <c r="G60">
        <v>-32.799999999999997</v>
      </c>
      <c r="H60">
        <v>42</v>
      </c>
      <c r="I60">
        <v>9.9</v>
      </c>
      <c r="J60">
        <v>699.99969999999996</v>
      </c>
      <c r="K60">
        <v>2.6756000000000002</v>
      </c>
      <c r="L60">
        <v>4.6726999999999999</v>
      </c>
      <c r="M60">
        <v>0.73160999999999998</v>
      </c>
      <c r="N60">
        <v>7.3041999999999998</v>
      </c>
      <c r="O60">
        <v>2.6785E-2</v>
      </c>
      <c r="P60">
        <v>0.18798999999999999</v>
      </c>
      <c r="Q60">
        <v>3.5751999999999999E-2</v>
      </c>
      <c r="R60">
        <v>1.1813</v>
      </c>
      <c r="S60">
        <v>0.03</v>
      </c>
      <c r="T60">
        <v>3.7799</v>
      </c>
      <c r="U60">
        <v>0.40107999999999999</v>
      </c>
      <c r="V60">
        <v>44.89</v>
      </c>
      <c r="W60">
        <v>0.02</v>
      </c>
      <c r="X60">
        <v>0.35149999999999998</v>
      </c>
      <c r="Y60">
        <v>0.57921999999999996</v>
      </c>
      <c r="Z60">
        <v>0.32</v>
      </c>
      <c r="AA60">
        <v>56</v>
      </c>
      <c r="AB60">
        <v>29</v>
      </c>
      <c r="AC60">
        <v>0</v>
      </c>
      <c r="AD60">
        <v>269000</v>
      </c>
      <c r="AE60">
        <v>301.05</v>
      </c>
      <c r="AF60">
        <v>0.38</v>
      </c>
      <c r="AG60">
        <v>1</v>
      </c>
      <c r="AH60">
        <v>0.62112000000000001</v>
      </c>
      <c r="AI60">
        <v>1.0522</v>
      </c>
      <c r="AJ60" t="s">
        <v>64</v>
      </c>
      <c r="AM60">
        <f t="shared" si="1"/>
        <v>2.718801947356484</v>
      </c>
      <c r="AN60">
        <f t="shared" si="2"/>
        <v>-22.149352144473909</v>
      </c>
      <c r="AO60">
        <f t="shared" si="3"/>
        <v>-23.94160905057921</v>
      </c>
      <c r="AP60">
        <f t="shared" si="4"/>
        <v>2.7188017793810921</v>
      </c>
      <c r="AQ60" s="22" cm="1">
        <f t="array" aca="1" ref="AQ60" ca="1">INDIRECT(CONCATENATE("Sheet1!K",AA60+2))+INDIRECT(CONCATENATE("Sheet1!J",AA60))*-PM3_Pu_NGI_AYBR!G60/PM3_Pu_NGI_AYBR!H60</f>
        <v>11.186019047619048</v>
      </c>
    </row>
    <row r="61" spans="1:43" x14ac:dyDescent="0.25">
      <c r="A61" t="s">
        <v>60</v>
      </c>
      <c r="B61" t="s">
        <v>61</v>
      </c>
      <c r="C61" t="s">
        <v>62</v>
      </c>
      <c r="D61" t="s">
        <v>71</v>
      </c>
      <c r="E61">
        <v>0</v>
      </c>
      <c r="F61">
        <v>17</v>
      </c>
      <c r="G61">
        <v>-35.5</v>
      </c>
      <c r="H61">
        <v>37</v>
      </c>
      <c r="I61">
        <v>9.9</v>
      </c>
      <c r="J61">
        <v>699.99969999999996</v>
      </c>
      <c r="K61">
        <v>3.0586000000000002</v>
      </c>
      <c r="L61">
        <v>5.0408999999999997</v>
      </c>
      <c r="M61">
        <v>0.73160999999999998</v>
      </c>
      <c r="N61">
        <v>24.792000000000002</v>
      </c>
      <c r="O61">
        <v>8.9341000000000004E-3</v>
      </c>
      <c r="P61">
        <v>0.18798999999999999</v>
      </c>
      <c r="Q61">
        <v>3.5751999999999999E-2</v>
      </c>
      <c r="R61">
        <v>1.2942</v>
      </c>
      <c r="S61">
        <v>0.03</v>
      </c>
      <c r="T61">
        <v>3.9053</v>
      </c>
      <c r="U61">
        <v>0.41837000000000002</v>
      </c>
      <c r="V61">
        <v>44.89</v>
      </c>
      <c r="W61">
        <v>0.02</v>
      </c>
      <c r="X61">
        <v>0.35149999999999998</v>
      </c>
      <c r="Y61">
        <v>0.57921999999999996</v>
      </c>
      <c r="Z61">
        <v>0.32</v>
      </c>
      <c r="AA61">
        <v>56</v>
      </c>
      <c r="AB61">
        <v>29</v>
      </c>
      <c r="AC61">
        <v>0</v>
      </c>
      <c r="AD61">
        <v>273812.5</v>
      </c>
      <c r="AE61">
        <v>313.85000000000002</v>
      </c>
      <c r="AF61">
        <v>0.38</v>
      </c>
      <c r="AG61">
        <v>1</v>
      </c>
      <c r="AH61">
        <v>0.62112000000000001</v>
      </c>
      <c r="AI61">
        <v>1.0522</v>
      </c>
      <c r="AJ61" t="s">
        <v>64</v>
      </c>
      <c r="AM61">
        <f t="shared" si="1"/>
        <v>2.718801947356484</v>
      </c>
      <c r="AN61">
        <f t="shared" si="2"/>
        <v>-22.149352144473909</v>
      </c>
      <c r="AO61">
        <f t="shared" si="3"/>
        <v>-23.94160905057921</v>
      </c>
      <c r="AP61">
        <f t="shared" si="4"/>
        <v>2.7188019450166716</v>
      </c>
      <c r="AQ61" s="22" cm="1">
        <f t="array" aca="1" ref="AQ61" ca="1">INDIRECT(CONCATENATE("Sheet1!K",AA61+2))+INDIRECT(CONCATENATE("Sheet1!J",AA61))*-PM3_Pu_NGI_AYBR!G61/PM3_Pu_NGI_AYBR!H61</f>
        <v>10.404247297297299</v>
      </c>
    </row>
    <row r="62" spans="1:43" x14ac:dyDescent="0.25">
      <c r="A62" t="s">
        <v>60</v>
      </c>
      <c r="B62" t="s">
        <v>61</v>
      </c>
      <c r="C62" t="s">
        <v>62</v>
      </c>
      <c r="D62" t="s">
        <v>71</v>
      </c>
      <c r="E62">
        <v>0</v>
      </c>
      <c r="F62">
        <v>17</v>
      </c>
      <c r="G62">
        <v>-35.5</v>
      </c>
      <c r="H62">
        <v>42</v>
      </c>
      <c r="I62">
        <v>9.9</v>
      </c>
      <c r="J62">
        <v>699.99969999999996</v>
      </c>
      <c r="K62">
        <v>2.8134999999999999</v>
      </c>
      <c r="L62">
        <v>5.0408999999999997</v>
      </c>
      <c r="M62">
        <v>0.73160999999999998</v>
      </c>
      <c r="N62">
        <v>9.8087</v>
      </c>
      <c r="O62">
        <v>2.0355999999999999E-2</v>
      </c>
      <c r="P62">
        <v>0.18798999999999999</v>
      </c>
      <c r="Q62">
        <v>3.5751999999999999E-2</v>
      </c>
      <c r="R62">
        <v>1.1813</v>
      </c>
      <c r="S62">
        <v>0.03</v>
      </c>
      <c r="T62">
        <v>3.7799</v>
      </c>
      <c r="U62">
        <v>0.40107999999999999</v>
      </c>
      <c r="V62">
        <v>44.89</v>
      </c>
      <c r="W62">
        <v>0.02</v>
      </c>
      <c r="X62">
        <v>0.35149999999999998</v>
      </c>
      <c r="Y62">
        <v>0.57921999999999996</v>
      </c>
      <c r="Z62">
        <v>0.32</v>
      </c>
      <c r="AA62">
        <v>56</v>
      </c>
      <c r="AB62">
        <v>29</v>
      </c>
      <c r="AC62">
        <v>0</v>
      </c>
      <c r="AD62">
        <v>273812.5</v>
      </c>
      <c r="AE62">
        <v>313.85000000000002</v>
      </c>
      <c r="AF62">
        <v>0.38</v>
      </c>
      <c r="AG62">
        <v>1</v>
      </c>
      <c r="AH62">
        <v>0.62112000000000001</v>
      </c>
      <c r="AI62">
        <v>1.0522</v>
      </c>
      <c r="AJ62" t="s">
        <v>64</v>
      </c>
      <c r="AM62">
        <f t="shared" si="1"/>
        <v>2.718801947356484</v>
      </c>
      <c r="AN62">
        <f t="shared" si="2"/>
        <v>-22.149352144473909</v>
      </c>
      <c r="AO62">
        <f t="shared" si="3"/>
        <v>-23.94160905057921</v>
      </c>
      <c r="AP62">
        <f t="shared" si="4"/>
        <v>2.7188019113134341</v>
      </c>
      <c r="AQ62" s="22" cm="1">
        <f t="array" aca="1" ref="AQ62" ca="1">INDIRECT(CONCATENATE("Sheet1!K",AA62+2))+INDIRECT(CONCATENATE("Sheet1!J",AA62))*-PM3_Pu_NGI_AYBR!G62/PM3_Pu_NGI_AYBR!H62</f>
        <v>10.904479761904764</v>
      </c>
    </row>
    <row r="63" spans="1:43" x14ac:dyDescent="0.25">
      <c r="A63" t="s">
        <v>60</v>
      </c>
      <c r="B63" t="s">
        <v>61</v>
      </c>
      <c r="C63" t="s">
        <v>62</v>
      </c>
      <c r="D63" t="s">
        <v>71</v>
      </c>
      <c r="E63">
        <v>0</v>
      </c>
      <c r="F63">
        <v>17</v>
      </c>
      <c r="G63">
        <v>-35</v>
      </c>
      <c r="H63">
        <v>37</v>
      </c>
      <c r="I63">
        <v>9.9</v>
      </c>
      <c r="J63">
        <v>699.99969999999996</v>
      </c>
      <c r="K63">
        <v>3.0295999999999998</v>
      </c>
      <c r="L63">
        <v>4.9726999999999997</v>
      </c>
      <c r="M63">
        <v>0.73160999999999998</v>
      </c>
      <c r="N63">
        <v>21.042000000000002</v>
      </c>
      <c r="O63">
        <v>1.0285000000000001E-2</v>
      </c>
      <c r="P63">
        <v>0.18798999999999999</v>
      </c>
      <c r="Q63">
        <v>3.5751999999999999E-2</v>
      </c>
      <c r="R63">
        <v>1.2942</v>
      </c>
      <c r="S63">
        <v>0.03</v>
      </c>
      <c r="T63">
        <v>3.9053</v>
      </c>
      <c r="U63">
        <v>0.41837000000000002</v>
      </c>
      <c r="V63">
        <v>44.89</v>
      </c>
      <c r="W63">
        <v>0.02</v>
      </c>
      <c r="X63">
        <v>0.35149999999999998</v>
      </c>
      <c r="Y63">
        <v>0.57921999999999996</v>
      </c>
      <c r="Z63">
        <v>0.32</v>
      </c>
      <c r="AA63">
        <v>56</v>
      </c>
      <c r="AB63">
        <v>29</v>
      </c>
      <c r="AC63">
        <v>0</v>
      </c>
      <c r="AD63">
        <v>273812.5</v>
      </c>
      <c r="AE63">
        <v>313.85000000000002</v>
      </c>
      <c r="AF63">
        <v>0.38</v>
      </c>
      <c r="AG63">
        <v>1</v>
      </c>
      <c r="AH63">
        <v>0.62112000000000001</v>
      </c>
      <c r="AI63">
        <v>1.0522</v>
      </c>
      <c r="AJ63" t="s">
        <v>64</v>
      </c>
      <c r="AM63">
        <f t="shared" si="1"/>
        <v>2.718801947356484</v>
      </c>
      <c r="AN63">
        <f t="shared" si="2"/>
        <v>-22.149352144473909</v>
      </c>
      <c r="AO63">
        <f t="shared" si="3"/>
        <v>-23.94160905057921</v>
      </c>
      <c r="AP63">
        <f t="shared" si="4"/>
        <v>2.7188019441228515</v>
      </c>
      <c r="AQ63" s="22" cm="1">
        <f t="array" aca="1" ref="AQ63" ca="1">INDIRECT(CONCATENATE("Sheet1!K",AA63+2))+INDIRECT(CONCATENATE("Sheet1!J",AA63))*-PM3_Pu_NGI_AYBR!G63/PM3_Pu_NGI_AYBR!H63</f>
        <v>10.463429729729731</v>
      </c>
    </row>
    <row r="64" spans="1:43" x14ac:dyDescent="0.25">
      <c r="A64" t="s">
        <v>60</v>
      </c>
      <c r="B64" t="s">
        <v>61</v>
      </c>
      <c r="C64" t="s">
        <v>62</v>
      </c>
      <c r="D64" t="s">
        <v>71</v>
      </c>
      <c r="E64">
        <v>0</v>
      </c>
      <c r="F64">
        <v>17</v>
      </c>
      <c r="G64">
        <v>-35</v>
      </c>
      <c r="H64">
        <v>42</v>
      </c>
      <c r="I64">
        <v>9.9</v>
      </c>
      <c r="J64">
        <v>699.99969999999996</v>
      </c>
      <c r="K64">
        <v>2.7879999999999998</v>
      </c>
      <c r="L64">
        <v>4.9726999999999997</v>
      </c>
      <c r="M64">
        <v>0.73160999999999998</v>
      </c>
      <c r="N64">
        <v>9.2349999999999994</v>
      </c>
      <c r="O64">
        <v>2.1547E-2</v>
      </c>
      <c r="P64">
        <v>0.18798999999999999</v>
      </c>
      <c r="Q64">
        <v>3.5751999999999999E-2</v>
      </c>
      <c r="R64">
        <v>1.1813</v>
      </c>
      <c r="S64">
        <v>0.03</v>
      </c>
      <c r="T64">
        <v>3.7799</v>
      </c>
      <c r="U64">
        <v>0.40107999999999999</v>
      </c>
      <c r="V64">
        <v>44.89</v>
      </c>
      <c r="W64">
        <v>0.02</v>
      </c>
      <c r="X64">
        <v>0.35149999999999998</v>
      </c>
      <c r="Y64">
        <v>0.57921999999999996</v>
      </c>
      <c r="Z64">
        <v>0.32</v>
      </c>
      <c r="AA64">
        <v>56</v>
      </c>
      <c r="AB64">
        <v>29</v>
      </c>
      <c r="AC64">
        <v>0</v>
      </c>
      <c r="AD64">
        <v>273812.5</v>
      </c>
      <c r="AE64">
        <v>313.85000000000002</v>
      </c>
      <c r="AF64">
        <v>0.38</v>
      </c>
      <c r="AG64">
        <v>1</v>
      </c>
      <c r="AH64">
        <v>0.62112000000000001</v>
      </c>
      <c r="AI64">
        <v>1.0522</v>
      </c>
      <c r="AJ64" t="s">
        <v>64</v>
      </c>
      <c r="AM64">
        <f t="shared" si="1"/>
        <v>2.718801947356484</v>
      </c>
      <c r="AN64">
        <f t="shared" si="2"/>
        <v>-22.149352144473909</v>
      </c>
      <c r="AO64">
        <f t="shared" si="3"/>
        <v>-23.94160905057921</v>
      </c>
      <c r="AP64">
        <f t="shared" si="4"/>
        <v>2.7188018994268868</v>
      </c>
      <c r="AQ64" s="22" cm="1">
        <f t="array" aca="1" ref="AQ64" ca="1">INDIRECT(CONCATENATE("Sheet1!K",AA64+2))+INDIRECT(CONCATENATE("Sheet1!J",AA64))*-PM3_Pu_NGI_AYBR!G64/PM3_Pu_NGI_AYBR!H64</f>
        <v>10.956616666666669</v>
      </c>
    </row>
    <row r="65" spans="1:43" x14ac:dyDescent="0.25">
      <c r="A65" t="s">
        <v>60</v>
      </c>
      <c r="B65" t="s">
        <v>61</v>
      </c>
      <c r="C65" t="s">
        <v>62</v>
      </c>
      <c r="D65" t="s">
        <v>71</v>
      </c>
      <c r="E65">
        <v>0</v>
      </c>
      <c r="F65">
        <v>18</v>
      </c>
      <c r="G65">
        <v>-38.5</v>
      </c>
      <c r="H65">
        <v>42</v>
      </c>
      <c r="I65">
        <v>9.9</v>
      </c>
      <c r="J65">
        <v>101.5663</v>
      </c>
      <c r="K65">
        <v>9.4361999999999995</v>
      </c>
      <c r="L65">
        <v>72.358099999999993</v>
      </c>
      <c r="M65">
        <v>0.99685000000000001</v>
      </c>
      <c r="N65">
        <v>705.87969999999996</v>
      </c>
      <c r="O65">
        <v>2.6374000000000002E-2</v>
      </c>
      <c r="P65">
        <v>17.9421</v>
      </c>
      <c r="Q65">
        <v>0.99855000000000005</v>
      </c>
      <c r="R65">
        <v>0.44724999999999998</v>
      </c>
      <c r="S65">
        <v>2.3338000000000001E-2</v>
      </c>
      <c r="T65">
        <v>3.3856000000000002</v>
      </c>
      <c r="U65">
        <v>0.999</v>
      </c>
      <c r="V65">
        <v>1624.7793999999999</v>
      </c>
      <c r="W65">
        <v>1.3549E-2</v>
      </c>
      <c r="X65">
        <v>5.5071E-3</v>
      </c>
      <c r="Y65">
        <v>0.15584000000000001</v>
      </c>
      <c r="Z65">
        <v>0.32</v>
      </c>
      <c r="AA65">
        <v>78</v>
      </c>
      <c r="AB65">
        <v>30</v>
      </c>
      <c r="AC65">
        <v>0</v>
      </c>
      <c r="AD65">
        <v>385000</v>
      </c>
      <c r="AE65">
        <v>329.85</v>
      </c>
      <c r="AF65">
        <v>0.38</v>
      </c>
      <c r="AG65">
        <v>1</v>
      </c>
      <c r="AH65">
        <v>0.83884000000000003</v>
      </c>
      <c r="AI65">
        <v>1.5670999999999999</v>
      </c>
      <c r="AJ65" t="s">
        <v>64</v>
      </c>
      <c r="AM65">
        <f t="shared" si="1"/>
        <v>0.91888178048386049</v>
      </c>
      <c r="AN65">
        <f t="shared" si="2"/>
        <v>6.8795568284353408</v>
      </c>
      <c r="AO65">
        <f t="shared" si="3"/>
        <v>0.25517773608692096</v>
      </c>
      <c r="AP65">
        <f t="shared" si="4"/>
        <v>9.6114389359924779</v>
      </c>
      <c r="AQ65" s="22" cm="1">
        <f t="array" aca="1" ref="AQ65" ca="1">INDIRECT(CONCATENATE("Sheet1!K",AA65+2))+INDIRECT(CONCATENATE("Sheet1!J",AA65))*-PM3_Pu_NGI_AYBR!G65/PM3_Pu_NGI_AYBR!H65</f>
        <v>14.492625000000004</v>
      </c>
    </row>
    <row r="66" spans="1:43" x14ac:dyDescent="0.25">
      <c r="A66" t="s">
        <v>60</v>
      </c>
      <c r="B66" t="s">
        <v>61</v>
      </c>
      <c r="C66" t="s">
        <v>62</v>
      </c>
      <c r="D66" t="s">
        <v>71</v>
      </c>
      <c r="E66">
        <v>0</v>
      </c>
      <c r="F66">
        <v>18</v>
      </c>
      <c r="G66">
        <v>-38</v>
      </c>
      <c r="H66">
        <v>42</v>
      </c>
      <c r="I66">
        <v>9.9</v>
      </c>
      <c r="J66">
        <v>101.5663</v>
      </c>
      <c r="K66">
        <v>9.3265999999999991</v>
      </c>
      <c r="L66">
        <v>71.421000000000006</v>
      </c>
      <c r="M66">
        <v>0.99685000000000001</v>
      </c>
      <c r="N66">
        <v>680.2885</v>
      </c>
      <c r="O66">
        <v>2.733E-2</v>
      </c>
      <c r="P66">
        <v>17.9421</v>
      </c>
      <c r="Q66">
        <v>0.99855000000000005</v>
      </c>
      <c r="R66">
        <v>0.44724999999999998</v>
      </c>
      <c r="S66">
        <v>2.3338000000000001E-2</v>
      </c>
      <c r="T66">
        <v>3.3856000000000002</v>
      </c>
      <c r="U66">
        <v>0.999</v>
      </c>
      <c r="V66">
        <v>1624.7793999999999</v>
      </c>
      <c r="W66">
        <v>1.3549E-2</v>
      </c>
      <c r="X66">
        <v>5.5071E-3</v>
      </c>
      <c r="Y66">
        <v>0.15584000000000001</v>
      </c>
      <c r="Z66">
        <v>0.32</v>
      </c>
      <c r="AA66">
        <v>78</v>
      </c>
      <c r="AB66">
        <v>30</v>
      </c>
      <c r="AC66">
        <v>0</v>
      </c>
      <c r="AD66">
        <v>385000</v>
      </c>
      <c r="AE66">
        <v>329.85</v>
      </c>
      <c r="AF66">
        <v>0.38</v>
      </c>
      <c r="AG66">
        <v>1</v>
      </c>
      <c r="AH66">
        <v>0.83884000000000003</v>
      </c>
      <c r="AI66">
        <v>1.5670999999999999</v>
      </c>
      <c r="AJ66" t="s">
        <v>64</v>
      </c>
      <c r="AM66">
        <f t="shared" si="1"/>
        <v>0.91888178048386049</v>
      </c>
      <c r="AN66">
        <f t="shared" si="2"/>
        <v>6.8795568284353408</v>
      </c>
      <c r="AO66">
        <f t="shared" si="3"/>
        <v>0.25517773608692096</v>
      </c>
      <c r="AP66">
        <f t="shared" si="4"/>
        <v>9.5850724920904042</v>
      </c>
      <c r="AQ66" s="22" cm="1">
        <f t="array" aca="1" ref="AQ66" ca="1">INDIRECT(CONCATENATE("Sheet1!K",AA66+2))+INDIRECT(CONCATENATE("Sheet1!J",AA66))*-PM3_Pu_NGI_AYBR!G66/PM3_Pu_NGI_AYBR!H66</f>
        <v>14.568071428571432</v>
      </c>
    </row>
    <row r="67" spans="1:43" x14ac:dyDescent="0.25">
      <c r="A67" t="s">
        <v>60</v>
      </c>
      <c r="B67" t="s">
        <v>61</v>
      </c>
      <c r="C67" t="s">
        <v>62</v>
      </c>
      <c r="D67" t="s">
        <v>71</v>
      </c>
      <c r="E67">
        <v>0</v>
      </c>
      <c r="F67">
        <v>18</v>
      </c>
      <c r="G67">
        <v>-37.5</v>
      </c>
      <c r="H67">
        <v>42</v>
      </c>
      <c r="I67">
        <v>9.9</v>
      </c>
      <c r="J67">
        <v>101.5663</v>
      </c>
      <c r="K67">
        <v>9.2171000000000003</v>
      </c>
      <c r="L67">
        <v>70.483900000000006</v>
      </c>
      <c r="M67">
        <v>0.99685000000000001</v>
      </c>
      <c r="N67">
        <v>656.48810000000003</v>
      </c>
      <c r="O67">
        <v>2.8287E-2</v>
      </c>
      <c r="P67">
        <v>17.9421</v>
      </c>
      <c r="Q67">
        <v>0.99855000000000005</v>
      </c>
      <c r="R67">
        <v>0.44724999999999998</v>
      </c>
      <c r="S67">
        <v>2.3338000000000001E-2</v>
      </c>
      <c r="T67">
        <v>3.3856000000000002</v>
      </c>
      <c r="U67">
        <v>0.999</v>
      </c>
      <c r="V67">
        <v>1624.7793999999999</v>
      </c>
      <c r="W67">
        <v>1.3549E-2</v>
      </c>
      <c r="X67">
        <v>5.5071E-3</v>
      </c>
      <c r="Y67">
        <v>0.15584000000000001</v>
      </c>
      <c r="Z67">
        <v>0.32</v>
      </c>
      <c r="AA67">
        <v>78</v>
      </c>
      <c r="AB67">
        <v>30</v>
      </c>
      <c r="AC67">
        <v>0</v>
      </c>
      <c r="AD67">
        <v>385000</v>
      </c>
      <c r="AE67">
        <v>329.85</v>
      </c>
      <c r="AF67">
        <v>0.38</v>
      </c>
      <c r="AG67">
        <v>1</v>
      </c>
      <c r="AH67">
        <v>0.83884000000000003</v>
      </c>
      <c r="AI67">
        <v>1.5670999999999999</v>
      </c>
      <c r="AJ67" t="s">
        <v>64</v>
      </c>
      <c r="AM67">
        <f t="shared" si="1"/>
        <v>0.91888178048386049</v>
      </c>
      <c r="AN67">
        <f t="shared" si="2"/>
        <v>6.8795568284353408</v>
      </c>
      <c r="AO67">
        <f t="shared" si="3"/>
        <v>0.25517773608692096</v>
      </c>
      <c r="AP67">
        <f t="shared" si="4"/>
        <v>9.5587860234305495</v>
      </c>
      <c r="AQ67" s="22" cm="1">
        <f t="array" aca="1" ref="AQ67" ca="1">INDIRECT(CONCATENATE("Sheet1!K",AA67+2))+INDIRECT(CONCATENATE("Sheet1!J",AA67))*-PM3_Pu_NGI_AYBR!G67/PM3_Pu_NGI_AYBR!H67</f>
        <v>14.643517857142861</v>
      </c>
    </row>
    <row r="68" spans="1:43" x14ac:dyDescent="0.25">
      <c r="A68" t="s">
        <v>60</v>
      </c>
      <c r="B68" t="s">
        <v>61</v>
      </c>
      <c r="C68" t="s">
        <v>62</v>
      </c>
      <c r="D68" t="s">
        <v>71</v>
      </c>
      <c r="E68">
        <v>0</v>
      </c>
      <c r="F68">
        <v>18</v>
      </c>
      <c r="G68">
        <v>-37</v>
      </c>
      <c r="H68">
        <v>37</v>
      </c>
      <c r="I68">
        <v>9.9</v>
      </c>
      <c r="J68">
        <v>101.5663</v>
      </c>
      <c r="K68">
        <v>10.203099999999999</v>
      </c>
      <c r="L68">
        <v>69.546800000000005</v>
      </c>
      <c r="M68">
        <v>0.99685000000000001</v>
      </c>
      <c r="N68">
        <v>921.81320000000005</v>
      </c>
      <c r="O68">
        <v>1.9681000000000001E-2</v>
      </c>
      <c r="P68">
        <v>17.9421</v>
      </c>
      <c r="Q68">
        <v>0.99855000000000005</v>
      </c>
      <c r="R68">
        <v>0.72302</v>
      </c>
      <c r="S68">
        <v>2.3338000000000001E-2</v>
      </c>
      <c r="T68">
        <v>3.4798</v>
      </c>
      <c r="U68">
        <v>0.999</v>
      </c>
      <c r="V68">
        <v>1624.7793999999999</v>
      </c>
      <c r="W68">
        <v>1.3549E-2</v>
      </c>
      <c r="X68">
        <v>5.5071E-3</v>
      </c>
      <c r="Y68">
        <v>0.15584000000000001</v>
      </c>
      <c r="Z68">
        <v>0.32</v>
      </c>
      <c r="AA68">
        <v>78</v>
      </c>
      <c r="AB68">
        <v>30</v>
      </c>
      <c r="AC68">
        <v>0</v>
      </c>
      <c r="AD68">
        <v>385000</v>
      </c>
      <c r="AE68">
        <v>329.85</v>
      </c>
      <c r="AF68">
        <v>0.38</v>
      </c>
      <c r="AG68">
        <v>1</v>
      </c>
      <c r="AH68">
        <v>0.83884000000000003</v>
      </c>
      <c r="AI68">
        <v>1.5670999999999999</v>
      </c>
      <c r="AJ68" t="s">
        <v>64</v>
      </c>
      <c r="AM68">
        <f t="shared" ref="AM68:AM80" si="5">($AR$7+$AS$7*AA68/100)</f>
        <v>0.91888178048386049</v>
      </c>
      <c r="AN68">
        <f t="shared" ref="AN68:AN80" si="6">($AT$7+$AU$7*AA68/100)</f>
        <v>6.8795568284353408</v>
      </c>
      <c r="AO68">
        <f t="shared" ref="AO68:AO80" si="7">($AV$7+$AW$7*AA68/100)</f>
        <v>0.25517773608692096</v>
      </c>
      <c r="AP68">
        <f t="shared" ref="AP68:AP80" si="8">AM68+AN68*EXP(AO68*-G68/H68)</f>
        <v>9.7982638825807413</v>
      </c>
      <c r="AQ68" s="22" cm="1">
        <f t="array" aca="1" ref="AQ68" ca="1">INDIRECT(CONCATENATE("Sheet1!K",AA68+2))+INDIRECT(CONCATENATE("Sheet1!J",AA68))*-PM3_Pu_NGI_AYBR!G68/PM3_Pu_NGI_AYBR!H68</f>
        <v>13.964500000000003</v>
      </c>
    </row>
    <row r="69" spans="1:43" x14ac:dyDescent="0.25">
      <c r="A69" t="s">
        <v>60</v>
      </c>
      <c r="B69" t="s">
        <v>61</v>
      </c>
      <c r="C69" t="s">
        <v>62</v>
      </c>
      <c r="D69" t="s">
        <v>71</v>
      </c>
      <c r="E69">
        <v>0</v>
      </c>
      <c r="F69">
        <v>18</v>
      </c>
      <c r="G69">
        <v>-37</v>
      </c>
      <c r="H69">
        <v>42</v>
      </c>
      <c r="I69">
        <v>9.9</v>
      </c>
      <c r="J69">
        <v>101.5663</v>
      </c>
      <c r="K69">
        <v>9.1074999999999999</v>
      </c>
      <c r="L69">
        <v>69.546800000000005</v>
      </c>
      <c r="M69">
        <v>0.99685000000000001</v>
      </c>
      <c r="N69">
        <v>634.29660000000001</v>
      </c>
      <c r="O69">
        <v>2.9243000000000002E-2</v>
      </c>
      <c r="P69">
        <v>17.9421</v>
      </c>
      <c r="Q69">
        <v>0.99855000000000005</v>
      </c>
      <c r="R69">
        <v>0.44724999999999998</v>
      </c>
      <c r="S69">
        <v>2.3338000000000001E-2</v>
      </c>
      <c r="T69">
        <v>3.3856000000000002</v>
      </c>
      <c r="U69">
        <v>0.999</v>
      </c>
      <c r="V69">
        <v>1624.7793999999999</v>
      </c>
      <c r="W69">
        <v>1.3549E-2</v>
      </c>
      <c r="X69">
        <v>5.5071E-3</v>
      </c>
      <c r="Y69">
        <v>0.15584000000000001</v>
      </c>
      <c r="Z69">
        <v>0.32</v>
      </c>
      <c r="AA69">
        <v>78</v>
      </c>
      <c r="AB69">
        <v>30</v>
      </c>
      <c r="AC69">
        <v>0</v>
      </c>
      <c r="AD69">
        <v>385000</v>
      </c>
      <c r="AE69">
        <v>329.85</v>
      </c>
      <c r="AF69">
        <v>0.38</v>
      </c>
      <c r="AG69">
        <v>1</v>
      </c>
      <c r="AH69">
        <v>0.83884000000000003</v>
      </c>
      <c r="AI69">
        <v>1.5670999999999999</v>
      </c>
      <c r="AJ69" t="s">
        <v>64</v>
      </c>
      <c r="AM69">
        <f t="shared" si="5"/>
        <v>0.91888178048386049</v>
      </c>
      <c r="AN69">
        <f t="shared" si="6"/>
        <v>6.8795568284353408</v>
      </c>
      <c r="AO69">
        <f t="shared" si="7"/>
        <v>0.25517773608692096</v>
      </c>
      <c r="AP69">
        <f t="shared" si="8"/>
        <v>9.5325792874303588</v>
      </c>
      <c r="AQ69" s="22" cm="1">
        <f t="array" aca="1" ref="AQ69" ca="1">INDIRECT(CONCATENATE("Sheet1!K",AA69+2))+INDIRECT(CONCATENATE("Sheet1!J",AA69))*-PM3_Pu_NGI_AYBR!G69/PM3_Pu_NGI_AYBR!H69</f>
        <v>14.718964285714289</v>
      </c>
    </row>
    <row r="70" spans="1:43" x14ac:dyDescent="0.25">
      <c r="A70" t="s">
        <v>60</v>
      </c>
      <c r="B70" t="s">
        <v>61</v>
      </c>
      <c r="C70" t="s">
        <v>62</v>
      </c>
      <c r="D70" t="s">
        <v>71</v>
      </c>
      <c r="E70">
        <v>0</v>
      </c>
      <c r="F70">
        <v>18</v>
      </c>
      <c r="G70">
        <v>-36.5</v>
      </c>
      <c r="H70">
        <v>37</v>
      </c>
      <c r="I70">
        <v>9.9</v>
      </c>
      <c r="J70">
        <v>101.5663</v>
      </c>
      <c r="K70">
        <v>10.0787</v>
      </c>
      <c r="L70">
        <v>68.6096</v>
      </c>
      <c r="M70">
        <v>0.99685000000000001</v>
      </c>
      <c r="N70">
        <v>911.64570000000003</v>
      </c>
      <c r="O70">
        <v>2.0766E-2</v>
      </c>
      <c r="P70">
        <v>17.9421</v>
      </c>
      <c r="Q70">
        <v>0.99855000000000005</v>
      </c>
      <c r="R70">
        <v>0.72302</v>
      </c>
      <c r="S70">
        <v>2.3338000000000001E-2</v>
      </c>
      <c r="T70">
        <v>3.4798</v>
      </c>
      <c r="U70">
        <v>0.999</v>
      </c>
      <c r="V70">
        <v>1624.7793999999999</v>
      </c>
      <c r="W70">
        <v>1.3549E-2</v>
      </c>
      <c r="X70">
        <v>5.5071E-3</v>
      </c>
      <c r="Y70">
        <v>0.15584000000000001</v>
      </c>
      <c r="Z70">
        <v>0.32</v>
      </c>
      <c r="AA70">
        <v>78</v>
      </c>
      <c r="AB70">
        <v>30</v>
      </c>
      <c r="AC70">
        <v>0</v>
      </c>
      <c r="AD70">
        <v>385000</v>
      </c>
      <c r="AE70">
        <v>329.85</v>
      </c>
      <c r="AF70">
        <v>0.38</v>
      </c>
      <c r="AG70">
        <v>1</v>
      </c>
      <c r="AH70">
        <v>0.83884000000000003</v>
      </c>
      <c r="AI70">
        <v>1.5670999999999999</v>
      </c>
      <c r="AJ70" t="s">
        <v>64</v>
      </c>
      <c r="AM70">
        <f t="shared" si="5"/>
        <v>0.91888178048386049</v>
      </c>
      <c r="AN70">
        <f t="shared" si="6"/>
        <v>6.8795568284353408</v>
      </c>
      <c r="AO70">
        <f t="shared" si="7"/>
        <v>0.25517773608692096</v>
      </c>
      <c r="AP70">
        <f t="shared" si="8"/>
        <v>9.7676974171679021</v>
      </c>
      <c r="AQ70" s="22" cm="1">
        <f t="array" aca="1" ref="AQ70" ca="1">INDIRECT(CONCATENATE("Sheet1!K",AA70+2))+INDIRECT(CONCATENATE("Sheet1!J",AA70))*-PM3_Pu_NGI_AYBR!G70/PM3_Pu_NGI_AYBR!H70</f>
        <v>14.050141891891894</v>
      </c>
    </row>
    <row r="71" spans="1:43" x14ac:dyDescent="0.25">
      <c r="A71" t="s">
        <v>60</v>
      </c>
      <c r="B71" t="s">
        <v>61</v>
      </c>
      <c r="C71" t="s">
        <v>62</v>
      </c>
      <c r="D71" t="s">
        <v>71</v>
      </c>
      <c r="E71">
        <v>0</v>
      </c>
      <c r="F71">
        <v>18</v>
      </c>
      <c r="G71">
        <v>-36.5</v>
      </c>
      <c r="H71">
        <v>42</v>
      </c>
      <c r="I71">
        <v>9.9</v>
      </c>
      <c r="J71">
        <v>101.5663</v>
      </c>
      <c r="K71">
        <v>8.9979999999999993</v>
      </c>
      <c r="L71">
        <v>68.6096</v>
      </c>
      <c r="M71">
        <v>0.99685000000000001</v>
      </c>
      <c r="N71">
        <v>613.55650000000003</v>
      </c>
      <c r="O71">
        <v>3.0199E-2</v>
      </c>
      <c r="P71">
        <v>17.9421</v>
      </c>
      <c r="Q71">
        <v>0.99855000000000005</v>
      </c>
      <c r="R71">
        <v>0.44724999999999998</v>
      </c>
      <c r="S71">
        <v>2.3338000000000001E-2</v>
      </c>
      <c r="T71">
        <v>3.3856000000000002</v>
      </c>
      <c r="U71">
        <v>0.999</v>
      </c>
      <c r="V71">
        <v>1624.7793999999999</v>
      </c>
      <c r="W71">
        <v>1.3549E-2</v>
      </c>
      <c r="X71">
        <v>5.5071E-3</v>
      </c>
      <c r="Y71">
        <v>0.15584000000000001</v>
      </c>
      <c r="Z71">
        <v>0.32</v>
      </c>
      <c r="AA71">
        <v>78</v>
      </c>
      <c r="AB71">
        <v>30</v>
      </c>
      <c r="AC71">
        <v>0</v>
      </c>
      <c r="AD71">
        <v>385000</v>
      </c>
      <c r="AE71">
        <v>329.85</v>
      </c>
      <c r="AF71">
        <v>0.38</v>
      </c>
      <c r="AG71">
        <v>1</v>
      </c>
      <c r="AH71">
        <v>0.83884000000000003</v>
      </c>
      <c r="AI71">
        <v>1.5670999999999999</v>
      </c>
      <c r="AJ71" t="s">
        <v>64</v>
      </c>
      <c r="AM71">
        <f t="shared" si="5"/>
        <v>0.91888178048386049</v>
      </c>
      <c r="AN71">
        <f t="shared" si="6"/>
        <v>6.8795568284353408</v>
      </c>
      <c r="AO71">
        <f t="shared" si="7"/>
        <v>0.25517773608692096</v>
      </c>
      <c r="AP71">
        <f t="shared" si="8"/>
        <v>9.5064520422430867</v>
      </c>
      <c r="AQ71" s="22" cm="1">
        <f t="array" aca="1" ref="AQ71" ca="1">INDIRECT(CONCATENATE("Sheet1!K",AA71+2))+INDIRECT(CONCATENATE("Sheet1!J",AA71))*-PM3_Pu_NGI_AYBR!G71/PM3_Pu_NGI_AYBR!H71</f>
        <v>14.794410714285718</v>
      </c>
    </row>
    <row r="72" spans="1:43" x14ac:dyDescent="0.25">
      <c r="A72" t="s">
        <v>60</v>
      </c>
      <c r="B72" t="s">
        <v>61</v>
      </c>
      <c r="C72" t="s">
        <v>62</v>
      </c>
      <c r="D72" t="s">
        <v>71</v>
      </c>
      <c r="E72">
        <v>0</v>
      </c>
      <c r="F72">
        <v>18</v>
      </c>
      <c r="G72">
        <v>-36</v>
      </c>
      <c r="H72">
        <v>37</v>
      </c>
      <c r="I72">
        <v>9.9</v>
      </c>
      <c r="J72">
        <v>101.5663</v>
      </c>
      <c r="K72">
        <v>9.9543999999999997</v>
      </c>
      <c r="L72">
        <v>67.672499999999999</v>
      </c>
      <c r="M72">
        <v>0.99685000000000001</v>
      </c>
      <c r="N72">
        <v>863.99699999999996</v>
      </c>
      <c r="O72">
        <v>2.1852E-2</v>
      </c>
      <c r="P72">
        <v>17.9421</v>
      </c>
      <c r="Q72">
        <v>0.99855000000000005</v>
      </c>
      <c r="R72">
        <v>0.72302</v>
      </c>
      <c r="S72">
        <v>2.3338000000000001E-2</v>
      </c>
      <c r="T72">
        <v>3.4798</v>
      </c>
      <c r="U72">
        <v>0.999</v>
      </c>
      <c r="V72">
        <v>1624.7793999999999</v>
      </c>
      <c r="W72">
        <v>1.3549E-2</v>
      </c>
      <c r="X72">
        <v>5.5071E-3</v>
      </c>
      <c r="Y72">
        <v>0.15584000000000001</v>
      </c>
      <c r="Z72">
        <v>0.32</v>
      </c>
      <c r="AA72">
        <v>78</v>
      </c>
      <c r="AB72">
        <v>30</v>
      </c>
      <c r="AC72">
        <v>0</v>
      </c>
      <c r="AD72">
        <v>385000</v>
      </c>
      <c r="AE72">
        <v>329.85</v>
      </c>
      <c r="AF72">
        <v>0.38</v>
      </c>
      <c r="AG72">
        <v>1</v>
      </c>
      <c r="AH72">
        <v>0.83884000000000003</v>
      </c>
      <c r="AI72">
        <v>1.5670999999999999</v>
      </c>
      <c r="AJ72" t="s">
        <v>64</v>
      </c>
      <c r="AM72">
        <f t="shared" si="5"/>
        <v>0.91888178048386049</v>
      </c>
      <c r="AN72">
        <f t="shared" si="6"/>
        <v>6.8795568284353408</v>
      </c>
      <c r="AO72">
        <f t="shared" si="7"/>
        <v>0.25517773608692096</v>
      </c>
      <c r="AP72">
        <f t="shared" si="8"/>
        <v>9.7372361740325921</v>
      </c>
      <c r="AQ72" s="22" cm="1">
        <f t="array" aca="1" ref="AQ72" ca="1">INDIRECT(CONCATENATE("Sheet1!K",AA72+2))+INDIRECT(CONCATENATE("Sheet1!J",AA72))*-PM3_Pu_NGI_AYBR!G72/PM3_Pu_NGI_AYBR!H72</f>
        <v>14.135783783783786</v>
      </c>
    </row>
    <row r="73" spans="1:43" x14ac:dyDescent="0.25">
      <c r="A73" t="s">
        <v>60</v>
      </c>
      <c r="B73" t="s">
        <v>61</v>
      </c>
      <c r="C73" t="s">
        <v>62</v>
      </c>
      <c r="D73" t="s">
        <v>71</v>
      </c>
      <c r="E73">
        <v>0</v>
      </c>
      <c r="F73">
        <v>18</v>
      </c>
      <c r="G73">
        <v>-36</v>
      </c>
      <c r="H73">
        <v>42</v>
      </c>
      <c r="I73">
        <v>9.9</v>
      </c>
      <c r="J73">
        <v>101.5663</v>
      </c>
      <c r="K73">
        <v>8.8884000000000007</v>
      </c>
      <c r="L73">
        <v>67.672499999999999</v>
      </c>
      <c r="M73">
        <v>0.99685000000000001</v>
      </c>
      <c r="N73">
        <v>594.12959999999998</v>
      </c>
      <c r="O73">
        <v>3.1154999999999999E-2</v>
      </c>
      <c r="P73">
        <v>17.9421</v>
      </c>
      <c r="Q73">
        <v>0.99855000000000005</v>
      </c>
      <c r="R73">
        <v>0.44724999999999998</v>
      </c>
      <c r="S73">
        <v>2.3338000000000001E-2</v>
      </c>
      <c r="T73">
        <v>3.3856000000000002</v>
      </c>
      <c r="U73">
        <v>0.999</v>
      </c>
      <c r="V73">
        <v>1624.7793999999999</v>
      </c>
      <c r="W73">
        <v>1.3549E-2</v>
      </c>
      <c r="X73">
        <v>5.5071E-3</v>
      </c>
      <c r="Y73">
        <v>0.15584000000000001</v>
      </c>
      <c r="Z73">
        <v>0.32</v>
      </c>
      <c r="AA73">
        <v>78</v>
      </c>
      <c r="AB73">
        <v>30</v>
      </c>
      <c r="AC73">
        <v>0</v>
      </c>
      <c r="AD73">
        <v>385000</v>
      </c>
      <c r="AE73">
        <v>329.85</v>
      </c>
      <c r="AF73">
        <v>0.38</v>
      </c>
      <c r="AG73">
        <v>1</v>
      </c>
      <c r="AH73">
        <v>0.83884000000000003</v>
      </c>
      <c r="AI73">
        <v>1.5670999999999999</v>
      </c>
      <c r="AJ73" t="s">
        <v>64</v>
      </c>
      <c r="AM73">
        <f t="shared" si="5"/>
        <v>0.91888178048386049</v>
      </c>
      <c r="AN73">
        <f t="shared" si="6"/>
        <v>6.8795568284353408</v>
      </c>
      <c r="AO73">
        <f t="shared" si="7"/>
        <v>0.25517773608692096</v>
      </c>
      <c r="AP73">
        <f t="shared" si="8"/>
        <v>9.4804040467555524</v>
      </c>
      <c r="AQ73" s="22" cm="1">
        <f t="array" aca="1" ref="AQ73" ca="1">INDIRECT(CONCATENATE("Sheet1!K",AA73+2))+INDIRECT(CONCATENATE("Sheet1!J",AA73))*-PM3_Pu_NGI_AYBR!G73/PM3_Pu_NGI_AYBR!H73</f>
        <v>14.869857142857146</v>
      </c>
    </row>
    <row r="74" spans="1:43" x14ac:dyDescent="0.25">
      <c r="A74" t="s">
        <v>60</v>
      </c>
      <c r="B74" t="s">
        <v>61</v>
      </c>
      <c r="C74" t="s">
        <v>62</v>
      </c>
      <c r="D74" t="s">
        <v>71</v>
      </c>
      <c r="E74">
        <v>0</v>
      </c>
      <c r="F74">
        <v>19</v>
      </c>
      <c r="G74">
        <v>-42</v>
      </c>
      <c r="H74">
        <v>42</v>
      </c>
      <c r="I74">
        <v>9.9</v>
      </c>
      <c r="J74">
        <v>101.5663</v>
      </c>
      <c r="K74">
        <v>10.203099999999999</v>
      </c>
      <c r="L74">
        <v>78.917900000000003</v>
      </c>
      <c r="M74">
        <v>0.99685000000000001</v>
      </c>
      <c r="N74">
        <v>920.59090000000003</v>
      </c>
      <c r="O74">
        <v>1.9681000000000001E-2</v>
      </c>
      <c r="P74">
        <v>17.9421</v>
      </c>
      <c r="Q74">
        <v>0.99855000000000005</v>
      </c>
      <c r="R74">
        <v>0.44724999999999998</v>
      </c>
      <c r="S74">
        <v>2.3338000000000001E-2</v>
      </c>
      <c r="T74">
        <v>3.3856000000000002</v>
      </c>
      <c r="U74">
        <v>0.999</v>
      </c>
      <c r="V74">
        <v>1624.7793999999999</v>
      </c>
      <c r="W74">
        <v>1.3549E-2</v>
      </c>
      <c r="X74">
        <v>5.5071E-3</v>
      </c>
      <c r="Y74">
        <v>0.15584000000000001</v>
      </c>
      <c r="Z74">
        <v>0.32</v>
      </c>
      <c r="AA74">
        <v>78</v>
      </c>
      <c r="AB74">
        <v>30</v>
      </c>
      <c r="AC74">
        <v>0</v>
      </c>
      <c r="AD74">
        <v>385000</v>
      </c>
      <c r="AE74">
        <v>353.85</v>
      </c>
      <c r="AF74">
        <v>0.38</v>
      </c>
      <c r="AG74">
        <v>1</v>
      </c>
      <c r="AH74">
        <v>0.83884000000000003</v>
      </c>
      <c r="AI74">
        <v>1.5670999999999999</v>
      </c>
      <c r="AJ74" t="s">
        <v>64</v>
      </c>
      <c r="AM74">
        <f t="shared" si="5"/>
        <v>0.91888178048386049</v>
      </c>
      <c r="AN74">
        <f t="shared" si="6"/>
        <v>6.8795568284353408</v>
      </c>
      <c r="AO74">
        <f t="shared" si="7"/>
        <v>0.25517773608692096</v>
      </c>
      <c r="AP74">
        <f t="shared" si="8"/>
        <v>9.7982638825807413</v>
      </c>
      <c r="AQ74" s="22" cm="1">
        <f t="array" aca="1" ref="AQ74" ca="1">INDIRECT(CONCATENATE("Sheet1!K",AA74+2))+INDIRECT(CONCATENATE("Sheet1!J",AA74))*-PM3_Pu_NGI_AYBR!G74/PM3_Pu_NGI_AYBR!H74</f>
        <v>13.964500000000003</v>
      </c>
    </row>
    <row r="75" spans="1:43" x14ac:dyDescent="0.25">
      <c r="A75" t="s">
        <v>60</v>
      </c>
      <c r="B75" t="s">
        <v>61</v>
      </c>
      <c r="C75" t="s">
        <v>62</v>
      </c>
      <c r="D75" t="s">
        <v>71</v>
      </c>
      <c r="E75">
        <v>0</v>
      </c>
      <c r="F75">
        <v>19</v>
      </c>
      <c r="G75">
        <v>-41.5</v>
      </c>
      <c r="H75">
        <v>42</v>
      </c>
      <c r="I75">
        <v>9.9</v>
      </c>
      <c r="J75">
        <v>101.5663</v>
      </c>
      <c r="K75">
        <v>10.093500000000001</v>
      </c>
      <c r="L75">
        <v>77.980800000000002</v>
      </c>
      <c r="M75">
        <v>0.99685000000000001</v>
      </c>
      <c r="N75">
        <v>911.64570000000003</v>
      </c>
      <c r="O75">
        <v>2.0636999999999999E-2</v>
      </c>
      <c r="P75">
        <v>17.9421</v>
      </c>
      <c r="Q75">
        <v>0.99855000000000005</v>
      </c>
      <c r="R75">
        <v>0.44724999999999998</v>
      </c>
      <c r="S75">
        <v>2.3338000000000001E-2</v>
      </c>
      <c r="T75">
        <v>3.3856000000000002</v>
      </c>
      <c r="U75">
        <v>0.999</v>
      </c>
      <c r="V75">
        <v>1624.7793999999999</v>
      </c>
      <c r="W75">
        <v>1.3549E-2</v>
      </c>
      <c r="X75">
        <v>5.5071E-3</v>
      </c>
      <c r="Y75">
        <v>0.15584000000000001</v>
      </c>
      <c r="Z75">
        <v>0.32</v>
      </c>
      <c r="AA75">
        <v>78</v>
      </c>
      <c r="AB75">
        <v>30</v>
      </c>
      <c r="AC75">
        <v>0</v>
      </c>
      <c r="AD75">
        <v>385000</v>
      </c>
      <c r="AE75">
        <v>353.85</v>
      </c>
      <c r="AF75">
        <v>0.38</v>
      </c>
      <c r="AG75">
        <v>1</v>
      </c>
      <c r="AH75">
        <v>0.83884000000000003</v>
      </c>
      <c r="AI75">
        <v>1.5670999999999999</v>
      </c>
      <c r="AJ75" t="s">
        <v>64</v>
      </c>
      <c r="AM75">
        <f t="shared" si="5"/>
        <v>0.91888178048386049</v>
      </c>
      <c r="AN75">
        <f t="shared" si="6"/>
        <v>6.8795568284353408</v>
      </c>
      <c r="AO75">
        <f t="shared" si="7"/>
        <v>0.25517773608692096</v>
      </c>
      <c r="AP75">
        <f t="shared" si="8"/>
        <v>9.7713307573919508</v>
      </c>
      <c r="AQ75" s="22" cm="1">
        <f t="array" aca="1" ref="AQ75" ca="1">INDIRECT(CONCATENATE("Sheet1!K",AA75+2))+INDIRECT(CONCATENATE("Sheet1!J",AA75))*-PM3_Pu_NGI_AYBR!G75/PM3_Pu_NGI_AYBR!H75</f>
        <v>14.039946428571431</v>
      </c>
    </row>
    <row r="76" spans="1:43" x14ac:dyDescent="0.25">
      <c r="A76" t="s">
        <v>60</v>
      </c>
      <c r="B76" t="s">
        <v>61</v>
      </c>
      <c r="C76" t="s">
        <v>62</v>
      </c>
      <c r="D76" t="s">
        <v>71</v>
      </c>
      <c r="E76">
        <v>0</v>
      </c>
      <c r="F76">
        <v>19</v>
      </c>
      <c r="G76">
        <v>-41</v>
      </c>
      <c r="H76">
        <v>42</v>
      </c>
      <c r="I76">
        <v>9.9</v>
      </c>
      <c r="J76">
        <v>101.5663</v>
      </c>
      <c r="K76">
        <v>9.984</v>
      </c>
      <c r="L76">
        <v>77.043700000000001</v>
      </c>
      <c r="M76">
        <v>0.99685000000000001</v>
      </c>
      <c r="N76">
        <v>869.40660000000003</v>
      </c>
      <c r="O76">
        <v>2.1593000000000001E-2</v>
      </c>
      <c r="P76">
        <v>17.9421</v>
      </c>
      <c r="Q76">
        <v>0.99855000000000005</v>
      </c>
      <c r="R76">
        <v>0.44724999999999998</v>
      </c>
      <c r="S76">
        <v>2.3338000000000001E-2</v>
      </c>
      <c r="T76">
        <v>3.3856000000000002</v>
      </c>
      <c r="U76">
        <v>0.999</v>
      </c>
      <c r="V76">
        <v>1624.7793999999999</v>
      </c>
      <c r="W76">
        <v>1.3549E-2</v>
      </c>
      <c r="X76">
        <v>5.5071E-3</v>
      </c>
      <c r="Y76">
        <v>0.15584000000000001</v>
      </c>
      <c r="Z76">
        <v>0.32</v>
      </c>
      <c r="AA76">
        <v>78</v>
      </c>
      <c r="AB76">
        <v>30</v>
      </c>
      <c r="AC76">
        <v>0</v>
      </c>
      <c r="AD76">
        <v>385000</v>
      </c>
      <c r="AE76">
        <v>353.85</v>
      </c>
      <c r="AF76">
        <v>0.38</v>
      </c>
      <c r="AG76">
        <v>1</v>
      </c>
      <c r="AH76">
        <v>0.83884000000000003</v>
      </c>
      <c r="AI76">
        <v>1.5670999999999999</v>
      </c>
      <c r="AJ76" t="s">
        <v>64</v>
      </c>
      <c r="AM76">
        <f t="shared" si="5"/>
        <v>0.91888178048386049</v>
      </c>
      <c r="AN76">
        <f t="shared" si="6"/>
        <v>6.8795568284353408</v>
      </c>
      <c r="AO76">
        <f t="shared" si="7"/>
        <v>0.25517773608692096</v>
      </c>
      <c r="AP76">
        <f t="shared" si="8"/>
        <v>9.7444793263147638</v>
      </c>
      <c r="AQ76" s="22" cm="1">
        <f t="array" aca="1" ref="AQ76" ca="1">INDIRECT(CONCATENATE("Sheet1!K",AA76+2))+INDIRECT(CONCATENATE("Sheet1!J",AA76))*-PM3_Pu_NGI_AYBR!G76/PM3_Pu_NGI_AYBR!H76</f>
        <v>14.11539285714286</v>
      </c>
    </row>
    <row r="77" spans="1:43" x14ac:dyDescent="0.25">
      <c r="A77" t="s">
        <v>60</v>
      </c>
      <c r="B77" t="s">
        <v>61</v>
      </c>
      <c r="C77" t="s">
        <v>62</v>
      </c>
      <c r="D77" t="s">
        <v>71</v>
      </c>
      <c r="E77">
        <v>0</v>
      </c>
      <c r="F77">
        <v>19</v>
      </c>
      <c r="G77">
        <v>-40.5</v>
      </c>
      <c r="H77">
        <v>42</v>
      </c>
      <c r="I77">
        <v>9.9</v>
      </c>
      <c r="J77">
        <v>101.5663</v>
      </c>
      <c r="K77">
        <v>9.8743999999999996</v>
      </c>
      <c r="L77">
        <v>76.1066</v>
      </c>
      <c r="M77">
        <v>0.99685000000000001</v>
      </c>
      <c r="N77">
        <v>830.90830000000005</v>
      </c>
      <c r="O77">
        <v>2.2550000000000001E-2</v>
      </c>
      <c r="P77">
        <v>17.9421</v>
      </c>
      <c r="Q77">
        <v>0.99855000000000005</v>
      </c>
      <c r="R77">
        <v>0.44724999999999998</v>
      </c>
      <c r="S77">
        <v>2.3338000000000001E-2</v>
      </c>
      <c r="T77">
        <v>3.3856000000000002</v>
      </c>
      <c r="U77">
        <v>0.999</v>
      </c>
      <c r="V77">
        <v>1624.7793999999999</v>
      </c>
      <c r="W77">
        <v>1.3549E-2</v>
      </c>
      <c r="X77">
        <v>5.5071E-3</v>
      </c>
      <c r="Y77">
        <v>0.15584000000000001</v>
      </c>
      <c r="Z77">
        <v>0.32</v>
      </c>
      <c r="AA77">
        <v>78</v>
      </c>
      <c r="AB77">
        <v>30</v>
      </c>
      <c r="AC77">
        <v>0</v>
      </c>
      <c r="AD77">
        <v>385000</v>
      </c>
      <c r="AE77">
        <v>353.85</v>
      </c>
      <c r="AF77">
        <v>0.38</v>
      </c>
      <c r="AG77">
        <v>1</v>
      </c>
      <c r="AH77">
        <v>0.83884000000000003</v>
      </c>
      <c r="AI77">
        <v>1.5670999999999999</v>
      </c>
      <c r="AJ77" t="s">
        <v>64</v>
      </c>
      <c r="AM77">
        <f t="shared" si="5"/>
        <v>0.91888178048386049</v>
      </c>
      <c r="AN77">
        <f t="shared" si="6"/>
        <v>6.8795568284353408</v>
      </c>
      <c r="AO77">
        <f t="shared" si="7"/>
        <v>0.25517773608692096</v>
      </c>
      <c r="AP77">
        <f t="shared" si="8"/>
        <v>9.7177093415529185</v>
      </c>
      <c r="AQ77" s="22" cm="1">
        <f t="array" aca="1" ref="AQ77" ca="1">INDIRECT(CONCATENATE("Sheet1!K",AA77+2))+INDIRECT(CONCATENATE("Sheet1!J",AA77))*-PM3_Pu_NGI_AYBR!G77/PM3_Pu_NGI_AYBR!H77</f>
        <v>14.19083928571429</v>
      </c>
    </row>
    <row r="78" spans="1:43" x14ac:dyDescent="0.25">
      <c r="A78" t="s">
        <v>60</v>
      </c>
      <c r="B78" t="s">
        <v>61</v>
      </c>
      <c r="C78" t="s">
        <v>62</v>
      </c>
      <c r="D78" t="s">
        <v>71</v>
      </c>
      <c r="E78">
        <v>0</v>
      </c>
      <c r="F78">
        <v>19</v>
      </c>
      <c r="G78">
        <v>-40</v>
      </c>
      <c r="H78">
        <v>42</v>
      </c>
      <c r="I78">
        <v>9.9</v>
      </c>
      <c r="J78">
        <v>101.5663</v>
      </c>
      <c r="K78">
        <v>9.7649000000000008</v>
      </c>
      <c r="L78">
        <v>75.169499999999999</v>
      </c>
      <c r="M78">
        <v>0.99685000000000001</v>
      </c>
      <c r="N78">
        <v>795.67489999999998</v>
      </c>
      <c r="O78">
        <v>2.3505999999999999E-2</v>
      </c>
      <c r="P78">
        <v>17.9421</v>
      </c>
      <c r="Q78">
        <v>0.99855000000000005</v>
      </c>
      <c r="R78">
        <v>0.44724999999999998</v>
      </c>
      <c r="S78">
        <v>2.3338000000000001E-2</v>
      </c>
      <c r="T78">
        <v>3.3856000000000002</v>
      </c>
      <c r="U78">
        <v>0.999</v>
      </c>
      <c r="V78">
        <v>1624.7793999999999</v>
      </c>
      <c r="W78">
        <v>1.3549E-2</v>
      </c>
      <c r="X78">
        <v>5.5071E-3</v>
      </c>
      <c r="Y78">
        <v>0.15584000000000001</v>
      </c>
      <c r="Z78">
        <v>0.32</v>
      </c>
      <c r="AA78">
        <v>78</v>
      </c>
      <c r="AB78">
        <v>30</v>
      </c>
      <c r="AC78">
        <v>0</v>
      </c>
      <c r="AD78">
        <v>385000</v>
      </c>
      <c r="AE78">
        <v>353.85</v>
      </c>
      <c r="AF78">
        <v>0.38</v>
      </c>
      <c r="AG78">
        <v>1</v>
      </c>
      <c r="AH78">
        <v>0.83884000000000003</v>
      </c>
      <c r="AI78">
        <v>1.5670999999999999</v>
      </c>
      <c r="AJ78" t="s">
        <v>64</v>
      </c>
      <c r="AM78">
        <f t="shared" si="5"/>
        <v>0.91888178048386049</v>
      </c>
      <c r="AN78">
        <f t="shared" si="6"/>
        <v>6.8795568284353408</v>
      </c>
      <c r="AO78">
        <f t="shared" si="7"/>
        <v>0.25517773608692096</v>
      </c>
      <c r="AP78">
        <f t="shared" si="8"/>
        <v>9.6910205560617619</v>
      </c>
      <c r="AQ78" s="22" cm="1">
        <f t="array" aca="1" ref="AQ78" ca="1">INDIRECT(CONCATENATE("Sheet1!K",AA78+2))+INDIRECT(CONCATENATE("Sheet1!J",AA78))*-PM3_Pu_NGI_AYBR!G78/PM3_Pu_NGI_AYBR!H78</f>
        <v>14.266285714285718</v>
      </c>
    </row>
    <row r="79" spans="1:43" x14ac:dyDescent="0.25">
      <c r="A79" t="s">
        <v>60</v>
      </c>
      <c r="B79" t="s">
        <v>61</v>
      </c>
      <c r="C79" t="s">
        <v>62</v>
      </c>
      <c r="D79" t="s">
        <v>71</v>
      </c>
      <c r="E79">
        <v>0</v>
      </c>
      <c r="F79">
        <v>19</v>
      </c>
      <c r="G79">
        <v>-39.5</v>
      </c>
      <c r="H79">
        <v>42</v>
      </c>
      <c r="I79">
        <v>9.9</v>
      </c>
      <c r="J79">
        <v>101.5663</v>
      </c>
      <c r="K79">
        <v>9.6553000000000004</v>
      </c>
      <c r="L79">
        <v>74.232299999999995</v>
      </c>
      <c r="M79">
        <v>0.99685000000000001</v>
      </c>
      <c r="N79">
        <v>763.30799999999999</v>
      </c>
      <c r="O79">
        <v>2.4462000000000001E-2</v>
      </c>
      <c r="P79">
        <v>17.9421</v>
      </c>
      <c r="Q79">
        <v>0.99855000000000005</v>
      </c>
      <c r="R79">
        <v>0.44724999999999998</v>
      </c>
      <c r="S79">
        <v>2.3338000000000001E-2</v>
      </c>
      <c r="T79">
        <v>3.3856000000000002</v>
      </c>
      <c r="U79">
        <v>0.999</v>
      </c>
      <c r="V79">
        <v>1624.7793999999999</v>
      </c>
      <c r="W79">
        <v>1.3549E-2</v>
      </c>
      <c r="X79">
        <v>5.5071E-3</v>
      </c>
      <c r="Y79">
        <v>0.15584000000000001</v>
      </c>
      <c r="Z79">
        <v>0.32</v>
      </c>
      <c r="AA79">
        <v>78</v>
      </c>
      <c r="AB79">
        <v>30</v>
      </c>
      <c r="AC79">
        <v>0</v>
      </c>
      <c r="AD79">
        <v>385000</v>
      </c>
      <c r="AE79">
        <v>353.85</v>
      </c>
      <c r="AF79">
        <v>0.38</v>
      </c>
      <c r="AG79">
        <v>1</v>
      </c>
      <c r="AH79">
        <v>0.83884000000000003</v>
      </c>
      <c r="AI79">
        <v>1.5670999999999999</v>
      </c>
      <c r="AJ79" t="s">
        <v>64</v>
      </c>
      <c r="AM79">
        <f t="shared" si="5"/>
        <v>0.91888178048386049</v>
      </c>
      <c r="AN79">
        <f t="shared" si="6"/>
        <v>6.8795568284353408</v>
      </c>
      <c r="AO79">
        <f t="shared" si="7"/>
        <v>0.25517773608692096</v>
      </c>
      <c r="AP79">
        <f t="shared" si="8"/>
        <v>9.6644127235459933</v>
      </c>
      <c r="AQ79" s="22" cm="1">
        <f t="array" aca="1" ref="AQ79" ca="1">INDIRECT(CONCATENATE("Sheet1!K",AA79+2))+INDIRECT(CONCATENATE("Sheet1!J",AA79))*-PM3_Pu_NGI_AYBR!G79/PM3_Pu_NGI_AYBR!H79</f>
        <v>14.341732142857147</v>
      </c>
    </row>
    <row r="80" spans="1:43" x14ac:dyDescent="0.25">
      <c r="A80" t="s">
        <v>60</v>
      </c>
      <c r="B80" t="s">
        <v>61</v>
      </c>
      <c r="C80" t="s">
        <v>62</v>
      </c>
      <c r="D80" t="s">
        <v>71</v>
      </c>
      <c r="E80">
        <v>0</v>
      </c>
      <c r="F80">
        <v>19</v>
      </c>
      <c r="G80">
        <v>-39</v>
      </c>
      <c r="H80">
        <v>42</v>
      </c>
      <c r="I80">
        <v>9.9</v>
      </c>
      <c r="J80">
        <v>101.5663</v>
      </c>
      <c r="K80">
        <v>9.5457999999999998</v>
      </c>
      <c r="L80">
        <v>73.295199999999994</v>
      </c>
      <c r="M80">
        <v>0.99685000000000001</v>
      </c>
      <c r="N80">
        <v>733.47140000000002</v>
      </c>
      <c r="O80">
        <v>2.5418E-2</v>
      </c>
      <c r="P80">
        <v>17.9421</v>
      </c>
      <c r="Q80">
        <v>0.99855000000000005</v>
      </c>
      <c r="R80">
        <v>0.44724999999999998</v>
      </c>
      <c r="S80">
        <v>2.3338000000000001E-2</v>
      </c>
      <c r="T80">
        <v>3.3856000000000002</v>
      </c>
      <c r="U80">
        <v>0.999</v>
      </c>
      <c r="V80">
        <v>1624.7793999999999</v>
      </c>
      <c r="W80">
        <v>1.3549E-2</v>
      </c>
      <c r="X80">
        <v>5.5071E-3</v>
      </c>
      <c r="Y80">
        <v>0.15584000000000001</v>
      </c>
      <c r="Z80">
        <v>0.32</v>
      </c>
      <c r="AA80">
        <v>78</v>
      </c>
      <c r="AB80">
        <v>30</v>
      </c>
      <c r="AC80">
        <v>0</v>
      </c>
      <c r="AD80">
        <v>385000</v>
      </c>
      <c r="AE80">
        <v>353.85</v>
      </c>
      <c r="AF80">
        <v>0.38</v>
      </c>
      <c r="AG80">
        <v>1</v>
      </c>
      <c r="AH80">
        <v>0.83884000000000003</v>
      </c>
      <c r="AI80">
        <v>1.5670999999999999</v>
      </c>
      <c r="AJ80" t="s">
        <v>64</v>
      </c>
      <c r="AM80">
        <f t="shared" si="5"/>
        <v>0.91888178048386049</v>
      </c>
      <c r="AN80">
        <f t="shared" si="6"/>
        <v>6.8795568284353408</v>
      </c>
      <c r="AO80">
        <f t="shared" si="7"/>
        <v>0.25517773608692096</v>
      </c>
      <c r="AP80">
        <f t="shared" si="8"/>
        <v>9.6378855984573768</v>
      </c>
      <c r="AQ80" s="22" cm="1">
        <f t="array" aca="1" ref="AQ80" ca="1">INDIRECT(CONCATENATE("Sheet1!K",AA80+2))+INDIRECT(CONCATENATE("Sheet1!J",AA80))*-PM3_Pu_NGI_AYBR!G80/PM3_Pu_NGI_AYBR!H80</f>
        <v>14.417178571428574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80"/>
  <sheetViews>
    <sheetView tabSelected="1" topLeftCell="AC73" workbookViewId="0">
      <selection activeCell="AQ3" sqref="AQ3:AQ80"/>
    </sheetView>
  </sheetViews>
  <sheetFormatPr defaultRowHeight="15" x14ac:dyDescent="0.25"/>
  <cols>
    <col min="40" max="40" width="12" bestFit="1" customWidth="1"/>
  </cols>
  <sheetData>
    <row r="1" spans="1:60" x14ac:dyDescent="0.25">
      <c r="A1" t="s">
        <v>0</v>
      </c>
      <c r="AL1" t="s">
        <v>1</v>
      </c>
      <c r="AR1" t="s">
        <v>2</v>
      </c>
      <c r="BB1" t="s">
        <v>3</v>
      </c>
      <c r="BE1" t="s">
        <v>4</v>
      </c>
      <c r="BH1" t="s">
        <v>5</v>
      </c>
    </row>
    <row r="2" spans="1:6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B2" t="s">
        <v>56</v>
      </c>
      <c r="BC2" t="s">
        <v>57</v>
      </c>
      <c r="BE2" t="s">
        <v>58</v>
      </c>
      <c r="BF2" t="s">
        <v>59</v>
      </c>
      <c r="BH2" t="s">
        <v>5</v>
      </c>
    </row>
    <row r="3" spans="1:60" x14ac:dyDescent="0.25">
      <c r="A3" t="s">
        <v>60</v>
      </c>
      <c r="B3" t="s">
        <v>72</v>
      </c>
      <c r="C3" t="s">
        <v>62</v>
      </c>
      <c r="D3" t="s">
        <v>63</v>
      </c>
      <c r="E3">
        <v>0</v>
      </c>
      <c r="F3">
        <v>12</v>
      </c>
      <c r="G3">
        <v>-25.3</v>
      </c>
      <c r="H3">
        <v>35</v>
      </c>
      <c r="I3">
        <v>9.6999999999999993</v>
      </c>
      <c r="J3">
        <v>686.64279999999997</v>
      </c>
      <c r="K3">
        <v>6.8792999999999997</v>
      </c>
      <c r="L3">
        <v>130.4008</v>
      </c>
      <c r="M3">
        <v>0.99844999999999995</v>
      </c>
      <c r="N3">
        <v>40.736400000000003</v>
      </c>
      <c r="O3">
        <v>4.5254000000000003E-2</v>
      </c>
      <c r="P3">
        <v>1.7853000000000001</v>
      </c>
      <c r="Q3">
        <v>0.70506999999999997</v>
      </c>
      <c r="R3">
        <v>1.3755999999999999</v>
      </c>
      <c r="S3">
        <v>0.03</v>
      </c>
      <c r="T3">
        <v>3.2574000000000001</v>
      </c>
      <c r="U3">
        <v>0.50448999999999999</v>
      </c>
      <c r="V3">
        <v>44.89</v>
      </c>
      <c r="W3">
        <v>0.02</v>
      </c>
      <c r="X3">
        <v>0.35149999999999998</v>
      </c>
      <c r="Y3">
        <v>0.65400999999999998</v>
      </c>
      <c r="Z3">
        <v>0.32</v>
      </c>
      <c r="AA3">
        <v>71</v>
      </c>
      <c r="AB3">
        <v>29</v>
      </c>
      <c r="AC3">
        <v>0</v>
      </c>
      <c r="AD3">
        <v>278000</v>
      </c>
      <c r="AE3">
        <v>216.39</v>
      </c>
      <c r="AF3">
        <v>0.38</v>
      </c>
      <c r="AG3">
        <v>1</v>
      </c>
      <c r="AH3">
        <v>0.85343000000000002</v>
      </c>
      <c r="AI3">
        <v>1.2539</v>
      </c>
      <c r="AJ3" t="s">
        <v>64</v>
      </c>
      <c r="AL3" t="s">
        <v>16</v>
      </c>
      <c r="AM3">
        <f>($AR$9+$AS$9*AA3/100)</f>
        <v>4.6483176616628894</v>
      </c>
      <c r="AN3">
        <f>($AT$9+$AU$9*AA3/100)</f>
        <v>2.4404338535123483E-5</v>
      </c>
      <c r="AO3">
        <f>($AV$9+$AW$9*AA3/100)</f>
        <v>12.513250486370566</v>
      </c>
      <c r="AP3">
        <f t="shared" ref="AP3" si="0">AM3+AN3*EXP(AO3*-G3/H3)</f>
        <v>4.8552306049060947</v>
      </c>
      <c r="AQ3" s="22" cm="1">
        <f t="array" aca="1" ref="AQ3" ca="1">INDIRECT(CONCATENATE("Sheet1!K",AA3+2))+INDIRECT(CONCATENATE("Sheet1!J",AA3))*-PM3_Pu_NGI_AYBR!G3/PM3_Pu_NGI_AYBR!H3</f>
        <v>14.358932857142857</v>
      </c>
      <c r="AR3">
        <v>5.7833525641129961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 t="s">
        <v>32</v>
      </c>
      <c r="BC3" t="s">
        <v>65</v>
      </c>
      <c r="BE3" t="s">
        <v>66</v>
      </c>
      <c r="BF3" t="s">
        <v>66</v>
      </c>
      <c r="BH3">
        <v>5.5860271659346399</v>
      </c>
    </row>
    <row r="4" spans="1:60" x14ac:dyDescent="0.25">
      <c r="A4" t="s">
        <v>60</v>
      </c>
      <c r="B4" t="s">
        <v>72</v>
      </c>
      <c r="C4" t="s">
        <v>62</v>
      </c>
      <c r="D4" t="s">
        <v>63</v>
      </c>
      <c r="E4">
        <v>0</v>
      </c>
      <c r="F4">
        <v>12</v>
      </c>
      <c r="G4">
        <v>-25.3</v>
      </c>
      <c r="H4">
        <v>40</v>
      </c>
      <c r="I4">
        <v>9.6999999999999993</v>
      </c>
      <c r="J4">
        <v>686.64279999999997</v>
      </c>
      <c r="K4">
        <v>6.1444000000000001</v>
      </c>
      <c r="L4">
        <v>130.4008</v>
      </c>
      <c r="M4">
        <v>0.99844999999999995</v>
      </c>
      <c r="N4">
        <v>33.659500000000001</v>
      </c>
      <c r="O4">
        <v>5.4289999999999998E-2</v>
      </c>
      <c r="P4">
        <v>1.7853000000000001</v>
      </c>
      <c r="Q4">
        <v>0.70506999999999997</v>
      </c>
      <c r="R4">
        <v>1.2060999999999999</v>
      </c>
      <c r="S4">
        <v>0.03</v>
      </c>
      <c r="T4">
        <v>3.0962000000000001</v>
      </c>
      <c r="U4">
        <v>0.48143000000000002</v>
      </c>
      <c r="V4">
        <v>44.89</v>
      </c>
      <c r="W4">
        <v>0.02</v>
      </c>
      <c r="X4">
        <v>0.35149999999999998</v>
      </c>
      <c r="Y4">
        <v>0.65400999999999998</v>
      </c>
      <c r="Z4">
        <v>0.32</v>
      </c>
      <c r="AA4">
        <v>71</v>
      </c>
      <c r="AB4">
        <v>29</v>
      </c>
      <c r="AC4">
        <v>0</v>
      </c>
      <c r="AD4">
        <v>278000</v>
      </c>
      <c r="AE4">
        <v>216.39</v>
      </c>
      <c r="AF4">
        <v>0.38</v>
      </c>
      <c r="AG4">
        <v>1</v>
      </c>
      <c r="AH4">
        <v>0.85343000000000002</v>
      </c>
      <c r="AI4">
        <v>1.2539</v>
      </c>
      <c r="AJ4" t="s">
        <v>64</v>
      </c>
      <c r="AL4" t="s">
        <v>16</v>
      </c>
      <c r="AM4">
        <f t="shared" ref="AM4:AM67" si="1">($AR$9+$AS$9*AA4/100)</f>
        <v>4.6483176616628894</v>
      </c>
      <c r="AN4">
        <f t="shared" ref="AN4:AN67" si="2">($AT$9+$AU$9*AA4/100)</f>
        <v>2.4404338535123483E-5</v>
      </c>
      <c r="AO4">
        <f t="shared" ref="AO4:AO67" si="3">($AV$9+$AW$9*AA4/100)</f>
        <v>12.513250486370566</v>
      </c>
      <c r="AP4">
        <f t="shared" ref="AP4:AP67" si="4">AM4+AN4*EXP(AO4*-G4/H4)</f>
        <v>4.7151132195046666</v>
      </c>
      <c r="AQ4" s="22" cm="1">
        <f t="array" aca="1" ref="AQ4" ca="1">INDIRECT(CONCATENATE("Sheet1!K",AA4+2))+INDIRECT(CONCATENATE("Sheet1!J",AA4))*-PM3_Pu_NGI_AYBR!G4/PM3_Pu_NGI_AYBR!H4</f>
        <v>14.87527875</v>
      </c>
      <c r="AR4">
        <v>2.7232697991318892E-2</v>
      </c>
      <c r="AS4">
        <v>8.407815591835238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 t="s">
        <v>32</v>
      </c>
      <c r="BC4" t="s">
        <v>65</v>
      </c>
      <c r="BE4" t="s">
        <v>67</v>
      </c>
      <c r="BF4" t="s">
        <v>66</v>
      </c>
      <c r="BH4">
        <v>5.1693202161926894</v>
      </c>
    </row>
    <row r="5" spans="1:60" x14ac:dyDescent="0.25">
      <c r="A5" t="s">
        <v>60</v>
      </c>
      <c r="B5" t="s">
        <v>72</v>
      </c>
      <c r="C5" t="s">
        <v>62</v>
      </c>
      <c r="D5" t="s">
        <v>63</v>
      </c>
      <c r="E5">
        <v>0</v>
      </c>
      <c r="F5">
        <v>12</v>
      </c>
      <c r="G5">
        <v>-24.8</v>
      </c>
      <c r="H5">
        <v>35</v>
      </c>
      <c r="I5">
        <v>9.6999999999999993</v>
      </c>
      <c r="J5">
        <v>686.64279999999997</v>
      </c>
      <c r="K5">
        <v>6.7632000000000003</v>
      </c>
      <c r="L5">
        <v>127.82769999999999</v>
      </c>
      <c r="M5">
        <v>0.99844999999999995</v>
      </c>
      <c r="N5">
        <v>39.450400000000002</v>
      </c>
      <c r="O5">
        <v>4.6683000000000002E-2</v>
      </c>
      <c r="P5">
        <v>1.7853000000000001</v>
      </c>
      <c r="Q5">
        <v>0.70506999999999997</v>
      </c>
      <c r="R5">
        <v>1.3755999999999999</v>
      </c>
      <c r="S5">
        <v>0.03</v>
      </c>
      <c r="T5">
        <v>3.2574000000000001</v>
      </c>
      <c r="U5">
        <v>0.50448999999999999</v>
      </c>
      <c r="V5">
        <v>44.89</v>
      </c>
      <c r="W5">
        <v>0.02</v>
      </c>
      <c r="X5">
        <v>0.35149999999999998</v>
      </c>
      <c r="Y5">
        <v>0.65400999999999998</v>
      </c>
      <c r="Z5">
        <v>0.32</v>
      </c>
      <c r="AA5">
        <v>71</v>
      </c>
      <c r="AB5">
        <v>29</v>
      </c>
      <c r="AC5">
        <v>0</v>
      </c>
      <c r="AD5">
        <v>278000</v>
      </c>
      <c r="AE5">
        <v>216.39</v>
      </c>
      <c r="AF5">
        <v>0.38</v>
      </c>
      <c r="AG5">
        <v>1</v>
      </c>
      <c r="AH5">
        <v>0.85343000000000002</v>
      </c>
      <c r="AI5">
        <v>1.2539</v>
      </c>
      <c r="AJ5" t="s">
        <v>64</v>
      </c>
      <c r="AL5" t="s">
        <v>16</v>
      </c>
      <c r="AM5">
        <f t="shared" si="1"/>
        <v>4.6483176616628894</v>
      </c>
      <c r="AN5">
        <f t="shared" si="2"/>
        <v>2.4404338535123483E-5</v>
      </c>
      <c r="AO5">
        <f t="shared" si="3"/>
        <v>12.513250486370566</v>
      </c>
      <c r="AP5">
        <f t="shared" si="4"/>
        <v>4.8213601946205902</v>
      </c>
      <c r="AQ5" s="22" cm="1">
        <f t="array" aca="1" ref="AQ5" ca="1">INDIRECT(CONCATENATE("Sheet1!K",AA5+2))+INDIRECT(CONCATENATE("Sheet1!J",AA5))*-PM3_Pu_NGI_AYBR!G5/PM3_Pu_NGI_AYBR!H5</f>
        <v>14.440568571428571</v>
      </c>
      <c r="AR5">
        <v>4.5977334577618958</v>
      </c>
      <c r="AS5">
        <v>7.8645181743965651E-4</v>
      </c>
      <c r="AT5">
        <v>10.19797763002668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 t="s">
        <v>32</v>
      </c>
      <c r="BC5" t="s">
        <v>65</v>
      </c>
      <c r="BE5" t="s">
        <v>68</v>
      </c>
      <c r="BF5" t="s">
        <v>66</v>
      </c>
      <c r="BH5">
        <v>4.9806645719451952</v>
      </c>
    </row>
    <row r="6" spans="1:60" x14ac:dyDescent="0.25">
      <c r="A6" t="s">
        <v>60</v>
      </c>
      <c r="B6" t="s">
        <v>72</v>
      </c>
      <c r="C6" t="s">
        <v>62</v>
      </c>
      <c r="D6" t="s">
        <v>63</v>
      </c>
      <c r="E6">
        <v>0</v>
      </c>
      <c r="F6">
        <v>12</v>
      </c>
      <c r="G6">
        <v>-24.8</v>
      </c>
      <c r="H6">
        <v>40</v>
      </c>
      <c r="I6">
        <v>9.6999999999999993</v>
      </c>
      <c r="J6">
        <v>686.64279999999997</v>
      </c>
      <c r="K6">
        <v>6.0427999999999997</v>
      </c>
      <c r="L6">
        <v>127.82769999999999</v>
      </c>
      <c r="M6">
        <v>0.99844999999999995</v>
      </c>
      <c r="N6">
        <v>32.884500000000003</v>
      </c>
      <c r="O6">
        <v>5.5539999999999999E-2</v>
      </c>
      <c r="P6">
        <v>1.7853000000000001</v>
      </c>
      <c r="Q6">
        <v>0.70506999999999997</v>
      </c>
      <c r="R6">
        <v>1.2060999999999999</v>
      </c>
      <c r="S6">
        <v>0.03</v>
      </c>
      <c r="T6">
        <v>3.0962000000000001</v>
      </c>
      <c r="U6">
        <v>0.48143000000000002</v>
      </c>
      <c r="V6">
        <v>44.89</v>
      </c>
      <c r="W6">
        <v>0.02</v>
      </c>
      <c r="X6">
        <v>0.35149999999999998</v>
      </c>
      <c r="Y6">
        <v>0.65400999999999998</v>
      </c>
      <c r="Z6">
        <v>0.32</v>
      </c>
      <c r="AA6">
        <v>71</v>
      </c>
      <c r="AB6">
        <v>29</v>
      </c>
      <c r="AC6">
        <v>0</v>
      </c>
      <c r="AD6">
        <v>278000</v>
      </c>
      <c r="AE6">
        <v>216.39</v>
      </c>
      <c r="AF6">
        <v>0.38</v>
      </c>
      <c r="AG6">
        <v>1</v>
      </c>
      <c r="AH6">
        <v>0.85343000000000002</v>
      </c>
      <c r="AI6">
        <v>1.2539</v>
      </c>
      <c r="AJ6" t="s">
        <v>64</v>
      </c>
      <c r="AL6" t="s">
        <v>16</v>
      </c>
      <c r="AM6">
        <f t="shared" si="1"/>
        <v>4.6483176616628894</v>
      </c>
      <c r="AN6">
        <f t="shared" si="2"/>
        <v>2.4404338535123483E-5</v>
      </c>
      <c r="AO6">
        <f t="shared" si="3"/>
        <v>12.513250486370566</v>
      </c>
      <c r="AP6">
        <f t="shared" si="4"/>
        <v>4.7054414676864811</v>
      </c>
      <c r="AQ6" s="22" cm="1">
        <f t="array" aca="1" ref="AQ6" ca="1">INDIRECT(CONCATENATE("Sheet1!K",AA6+2))+INDIRECT(CONCATENATE("Sheet1!J",AA6))*-PM3_Pu_NGI_AYBR!G6/PM3_Pu_NGI_AYBR!H6</f>
        <v>14.946709999999999</v>
      </c>
      <c r="AR6">
        <v>-2.9469671270900988</v>
      </c>
      <c r="AS6">
        <v>10.84946489392132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 t="s">
        <v>32</v>
      </c>
      <c r="BC6" t="s">
        <v>65</v>
      </c>
      <c r="BE6" t="s">
        <v>66</v>
      </c>
      <c r="BF6" t="s">
        <v>67</v>
      </c>
      <c r="BH6">
        <v>4.4088532730858008</v>
      </c>
    </row>
    <row r="7" spans="1:60" x14ac:dyDescent="0.25">
      <c r="A7" t="s">
        <v>60</v>
      </c>
      <c r="B7" t="s">
        <v>72</v>
      </c>
      <c r="C7" t="s">
        <v>62</v>
      </c>
      <c r="D7" t="s">
        <v>63</v>
      </c>
      <c r="E7">
        <v>0</v>
      </c>
      <c r="F7">
        <v>12</v>
      </c>
      <c r="G7">
        <v>-24.3</v>
      </c>
      <c r="H7">
        <v>35</v>
      </c>
      <c r="I7">
        <v>9.6999999999999993</v>
      </c>
      <c r="J7">
        <v>686.64279999999997</v>
      </c>
      <c r="K7">
        <v>6.6470000000000002</v>
      </c>
      <c r="L7">
        <v>125.2547</v>
      </c>
      <c r="M7">
        <v>0.99844999999999995</v>
      </c>
      <c r="N7">
        <v>38.243200000000002</v>
      </c>
      <c r="O7">
        <v>4.8111000000000001E-2</v>
      </c>
      <c r="P7">
        <v>1.7853000000000001</v>
      </c>
      <c r="Q7">
        <v>0.70506999999999997</v>
      </c>
      <c r="R7">
        <v>1.3755999999999999</v>
      </c>
      <c r="S7">
        <v>0.03</v>
      </c>
      <c r="T7">
        <v>3.2574000000000001</v>
      </c>
      <c r="U7">
        <v>0.50448999999999999</v>
      </c>
      <c r="V7">
        <v>44.89</v>
      </c>
      <c r="W7">
        <v>0.02</v>
      </c>
      <c r="X7">
        <v>0.35149999999999998</v>
      </c>
      <c r="Y7">
        <v>0.65400999999999998</v>
      </c>
      <c r="Z7">
        <v>0.32</v>
      </c>
      <c r="AA7">
        <v>71</v>
      </c>
      <c r="AB7">
        <v>29</v>
      </c>
      <c r="AC7">
        <v>0</v>
      </c>
      <c r="AD7">
        <v>278000</v>
      </c>
      <c r="AE7">
        <v>216.39</v>
      </c>
      <c r="AF7">
        <v>0.38</v>
      </c>
      <c r="AG7">
        <v>1</v>
      </c>
      <c r="AH7">
        <v>0.85343000000000002</v>
      </c>
      <c r="AI7">
        <v>1.2539</v>
      </c>
      <c r="AJ7" t="s">
        <v>64</v>
      </c>
      <c r="AL7" t="s">
        <v>16</v>
      </c>
      <c r="AM7">
        <f t="shared" si="1"/>
        <v>4.6483176616628894</v>
      </c>
      <c r="AN7">
        <f t="shared" si="2"/>
        <v>2.4404338535123483E-5</v>
      </c>
      <c r="AO7">
        <f t="shared" si="3"/>
        <v>12.513250486370566</v>
      </c>
      <c r="AP7">
        <f t="shared" si="4"/>
        <v>4.7930341677599548</v>
      </c>
      <c r="AQ7" s="22" cm="1">
        <f t="array" aca="1" ref="AQ7" ca="1">INDIRECT(CONCATENATE("Sheet1!K",AA7+2))+INDIRECT(CONCATENATE("Sheet1!J",AA7))*-PM3_Pu_NGI_AYBR!G7/PM3_Pu_NGI_AYBR!H7</f>
        <v>14.522204285714285</v>
      </c>
      <c r="AR7">
        <v>-20.597166644689711</v>
      </c>
      <c r="AS7">
        <v>25.68683131390253</v>
      </c>
      <c r="AT7">
        <v>25.585188440510699</v>
      </c>
      <c r="AU7">
        <v>-21.380424041714349</v>
      </c>
      <c r="AV7">
        <v>1</v>
      </c>
      <c r="AW7">
        <v>1</v>
      </c>
      <c r="AX7">
        <v>1</v>
      </c>
      <c r="AY7">
        <v>1</v>
      </c>
      <c r="AZ7">
        <v>1</v>
      </c>
      <c r="BB7" t="s">
        <v>32</v>
      </c>
      <c r="BC7" t="s">
        <v>65</v>
      </c>
      <c r="BE7" t="s">
        <v>67</v>
      </c>
      <c r="BF7" t="s">
        <v>67</v>
      </c>
      <c r="BH7">
        <v>4.0682296937004381</v>
      </c>
    </row>
    <row r="8" spans="1:60" x14ac:dyDescent="0.25">
      <c r="A8" t="s">
        <v>60</v>
      </c>
      <c r="B8" t="s">
        <v>72</v>
      </c>
      <c r="C8" t="s">
        <v>62</v>
      </c>
      <c r="D8" t="s">
        <v>63</v>
      </c>
      <c r="E8">
        <v>0</v>
      </c>
      <c r="F8">
        <v>12</v>
      </c>
      <c r="G8">
        <v>-24.3</v>
      </c>
      <c r="H8">
        <v>40</v>
      </c>
      <c r="I8">
        <v>9.6999999999999993</v>
      </c>
      <c r="J8">
        <v>686.64279999999997</v>
      </c>
      <c r="K8">
        <v>5.9410999999999996</v>
      </c>
      <c r="L8">
        <v>125.2547</v>
      </c>
      <c r="M8">
        <v>0.99844999999999995</v>
      </c>
      <c r="N8">
        <v>32.144399999999997</v>
      </c>
      <c r="O8">
        <v>5.679E-2</v>
      </c>
      <c r="P8">
        <v>1.7853000000000001</v>
      </c>
      <c r="Q8">
        <v>0.70506999999999997</v>
      </c>
      <c r="R8">
        <v>1.2060999999999999</v>
      </c>
      <c r="S8">
        <v>0.03</v>
      </c>
      <c r="T8">
        <v>3.0962000000000001</v>
      </c>
      <c r="U8">
        <v>0.48143000000000002</v>
      </c>
      <c r="V8">
        <v>44.89</v>
      </c>
      <c r="W8">
        <v>0.02</v>
      </c>
      <c r="X8">
        <v>0.35149999999999998</v>
      </c>
      <c r="Y8">
        <v>0.65400999999999998</v>
      </c>
      <c r="Z8">
        <v>0.32</v>
      </c>
      <c r="AA8">
        <v>71</v>
      </c>
      <c r="AB8">
        <v>29</v>
      </c>
      <c r="AC8">
        <v>0</v>
      </c>
      <c r="AD8">
        <v>278000</v>
      </c>
      <c r="AE8">
        <v>216.39</v>
      </c>
      <c r="AF8">
        <v>0.38</v>
      </c>
      <c r="AG8">
        <v>1</v>
      </c>
      <c r="AH8">
        <v>0.85343000000000002</v>
      </c>
      <c r="AI8">
        <v>1.2539</v>
      </c>
      <c r="AJ8" t="s">
        <v>64</v>
      </c>
      <c r="AL8" t="s">
        <v>16</v>
      </c>
      <c r="AM8">
        <f t="shared" si="1"/>
        <v>4.6483176616628894</v>
      </c>
      <c r="AN8">
        <f t="shared" si="2"/>
        <v>2.4404338535123483E-5</v>
      </c>
      <c r="AO8">
        <f t="shared" si="3"/>
        <v>12.513250486370566</v>
      </c>
      <c r="AP8">
        <f t="shared" si="4"/>
        <v>4.6971701500626493</v>
      </c>
      <c r="AQ8" s="22" cm="1">
        <f t="array" aca="1" ref="AQ8" ca="1">INDIRECT(CONCATENATE("Sheet1!K",AA8+2))+INDIRECT(CONCATENATE("Sheet1!J",AA8))*-PM3_Pu_NGI_AYBR!G8/PM3_Pu_NGI_AYBR!H8</f>
        <v>15.018141249999999</v>
      </c>
      <c r="AR8">
        <v>4.4264025009605854</v>
      </c>
      <c r="AS8">
        <v>3.5708754140569292E-5</v>
      </c>
      <c r="AT8">
        <v>12.139991419254169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 t="s">
        <v>32</v>
      </c>
      <c r="BC8" t="s">
        <v>65</v>
      </c>
      <c r="BE8" t="s">
        <v>66</v>
      </c>
      <c r="BF8" t="s">
        <v>68</v>
      </c>
      <c r="BH8">
        <v>3.398447504978658</v>
      </c>
    </row>
    <row r="9" spans="1:60" x14ac:dyDescent="0.25">
      <c r="A9" t="s">
        <v>60</v>
      </c>
      <c r="B9" t="s">
        <v>72</v>
      </c>
      <c r="C9" t="s">
        <v>62</v>
      </c>
      <c r="D9" t="s">
        <v>63</v>
      </c>
      <c r="E9">
        <v>0</v>
      </c>
      <c r="F9">
        <v>12</v>
      </c>
      <c r="G9">
        <v>-23.8</v>
      </c>
      <c r="H9">
        <v>35</v>
      </c>
      <c r="I9">
        <v>9.6999999999999993</v>
      </c>
      <c r="J9">
        <v>686.64279999999997</v>
      </c>
      <c r="K9">
        <v>6.5308000000000002</v>
      </c>
      <c r="L9">
        <v>122.6816</v>
      </c>
      <c r="M9">
        <v>0.99844999999999995</v>
      </c>
      <c r="N9">
        <v>37.107599999999998</v>
      </c>
      <c r="O9">
        <v>4.9540000000000001E-2</v>
      </c>
      <c r="P9">
        <v>1.7853000000000001</v>
      </c>
      <c r="Q9">
        <v>0.70506999999999997</v>
      </c>
      <c r="R9">
        <v>1.3755999999999999</v>
      </c>
      <c r="S9">
        <v>0.03</v>
      </c>
      <c r="T9">
        <v>3.2574000000000001</v>
      </c>
      <c r="U9">
        <v>0.50448999999999999</v>
      </c>
      <c r="V9">
        <v>44.89</v>
      </c>
      <c r="W9">
        <v>0.02</v>
      </c>
      <c r="X9">
        <v>0.35149999999999998</v>
      </c>
      <c r="Y9">
        <v>0.65400999999999998</v>
      </c>
      <c r="Z9">
        <v>0.32</v>
      </c>
      <c r="AA9">
        <v>71</v>
      </c>
      <c r="AB9">
        <v>29</v>
      </c>
      <c r="AC9">
        <v>0</v>
      </c>
      <c r="AD9">
        <v>278000</v>
      </c>
      <c r="AE9">
        <v>216.39</v>
      </c>
      <c r="AF9">
        <v>0.38</v>
      </c>
      <c r="AG9">
        <v>1</v>
      </c>
      <c r="AH9">
        <v>0.85343000000000002</v>
      </c>
      <c r="AI9">
        <v>1.2539</v>
      </c>
      <c r="AJ9" t="s">
        <v>64</v>
      </c>
      <c r="AL9" t="s">
        <v>16</v>
      </c>
      <c r="AM9">
        <f t="shared" si="1"/>
        <v>4.6483176616628894</v>
      </c>
      <c r="AN9">
        <f t="shared" si="2"/>
        <v>2.4404338535123483E-5</v>
      </c>
      <c r="AO9">
        <f t="shared" si="3"/>
        <v>12.513250486370566</v>
      </c>
      <c r="AP9">
        <f t="shared" si="4"/>
        <v>4.7693449419446754</v>
      </c>
      <c r="AQ9" s="22" cm="1">
        <f t="array" aca="1" ref="AQ9" ca="1">INDIRECT(CONCATENATE("Sheet1!K",AA9+2))+INDIRECT(CONCATENATE("Sheet1!J",AA9))*-PM3_Pu_NGI_AYBR!G9/PM3_Pu_NGI_AYBR!H9</f>
        <v>14.603839999999998</v>
      </c>
      <c r="AR9" s="23">
        <v>-0.76378600899617044</v>
      </c>
      <c r="AS9" s="23">
        <v>7.622681226280366</v>
      </c>
      <c r="AT9" s="23">
        <v>2.849071931455135E-5</v>
      </c>
      <c r="AU9" s="23">
        <v>-5.7554658865181219E-6</v>
      </c>
      <c r="AV9" s="23">
        <v>14.034125030247949</v>
      </c>
      <c r="AW9" s="23">
        <v>-2.1420768223625122</v>
      </c>
      <c r="AX9" s="23">
        <v>1</v>
      </c>
      <c r="AY9" s="23">
        <v>1</v>
      </c>
      <c r="AZ9" s="23">
        <v>1</v>
      </c>
      <c r="BA9" s="23"/>
      <c r="BB9" s="23" t="s">
        <v>32</v>
      </c>
      <c r="BC9" s="23" t="s">
        <v>65</v>
      </c>
      <c r="BD9" s="23"/>
      <c r="BE9" s="23" t="s">
        <v>67</v>
      </c>
      <c r="BF9" s="23" t="s">
        <v>68</v>
      </c>
      <c r="BG9" s="23"/>
      <c r="BH9" s="23">
        <v>3.2545545235693161</v>
      </c>
    </row>
    <row r="10" spans="1:60" x14ac:dyDescent="0.25">
      <c r="A10" t="s">
        <v>60</v>
      </c>
      <c r="B10" t="s">
        <v>72</v>
      </c>
      <c r="C10" t="s">
        <v>62</v>
      </c>
      <c r="D10" t="s">
        <v>63</v>
      </c>
      <c r="E10">
        <v>0</v>
      </c>
      <c r="F10">
        <v>12</v>
      </c>
      <c r="G10">
        <v>-23.8</v>
      </c>
      <c r="H10">
        <v>40</v>
      </c>
      <c r="I10">
        <v>9.6999999999999993</v>
      </c>
      <c r="J10">
        <v>686.64279999999997</v>
      </c>
      <c r="K10">
        <v>5.8395000000000001</v>
      </c>
      <c r="L10">
        <v>122.6816</v>
      </c>
      <c r="M10">
        <v>0.99844999999999995</v>
      </c>
      <c r="N10">
        <v>31.436900000000001</v>
      </c>
      <c r="O10">
        <v>5.8040000000000001E-2</v>
      </c>
      <c r="P10">
        <v>1.7853000000000001</v>
      </c>
      <c r="Q10">
        <v>0.70506999999999997</v>
      </c>
      <c r="R10">
        <v>1.2060999999999999</v>
      </c>
      <c r="S10">
        <v>0.03</v>
      </c>
      <c r="T10">
        <v>3.0962000000000001</v>
      </c>
      <c r="U10">
        <v>0.48143000000000002</v>
      </c>
      <c r="V10">
        <v>44.89</v>
      </c>
      <c r="W10">
        <v>0.02</v>
      </c>
      <c r="X10">
        <v>0.35149999999999998</v>
      </c>
      <c r="Y10">
        <v>0.65400999999999998</v>
      </c>
      <c r="Z10">
        <v>0.32</v>
      </c>
      <c r="AA10">
        <v>71</v>
      </c>
      <c r="AB10">
        <v>29</v>
      </c>
      <c r="AC10">
        <v>0</v>
      </c>
      <c r="AD10">
        <v>278000</v>
      </c>
      <c r="AE10">
        <v>216.39</v>
      </c>
      <c r="AF10">
        <v>0.38</v>
      </c>
      <c r="AG10">
        <v>1</v>
      </c>
      <c r="AH10">
        <v>0.85343000000000002</v>
      </c>
      <c r="AI10">
        <v>1.2539</v>
      </c>
      <c r="AJ10" t="s">
        <v>64</v>
      </c>
      <c r="AL10" t="s">
        <v>16</v>
      </c>
      <c r="AM10">
        <f t="shared" si="1"/>
        <v>4.6483176616628894</v>
      </c>
      <c r="AN10">
        <f t="shared" si="2"/>
        <v>2.4404338535123483E-5</v>
      </c>
      <c r="AO10">
        <f t="shared" si="3"/>
        <v>12.513250486370566</v>
      </c>
      <c r="AP10">
        <f t="shared" si="4"/>
        <v>4.6900964888975993</v>
      </c>
      <c r="AQ10" s="22" cm="1">
        <f t="array" aca="1" ref="AQ10" ca="1">INDIRECT(CONCATENATE("Sheet1!K",AA10+2))+INDIRECT(CONCATENATE("Sheet1!J",AA10))*-PM3_Pu_NGI_AYBR!G10/PM3_Pu_NGI_AYBR!H10</f>
        <v>15.089572499999999</v>
      </c>
      <c r="AR10">
        <v>5.7833525641129961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 t="s">
        <v>69</v>
      </c>
      <c r="BC10" t="s">
        <v>65</v>
      </c>
      <c r="BE10" t="s">
        <v>66</v>
      </c>
      <c r="BF10" t="s">
        <v>66</v>
      </c>
      <c r="BH10">
        <v>5.5860271659346399</v>
      </c>
    </row>
    <row r="11" spans="1:60" x14ac:dyDescent="0.25">
      <c r="A11" t="s">
        <v>60</v>
      </c>
      <c r="B11" t="s">
        <v>72</v>
      </c>
      <c r="C11" t="s">
        <v>62</v>
      </c>
      <c r="D11" t="s">
        <v>63</v>
      </c>
      <c r="E11">
        <v>0</v>
      </c>
      <c r="F11">
        <v>12</v>
      </c>
      <c r="G11">
        <v>-23.3</v>
      </c>
      <c r="H11">
        <v>35</v>
      </c>
      <c r="I11">
        <v>9.6999999999999993</v>
      </c>
      <c r="J11">
        <v>686.64279999999997</v>
      </c>
      <c r="K11">
        <v>6.4146000000000001</v>
      </c>
      <c r="L11">
        <v>120.1086</v>
      </c>
      <c r="M11">
        <v>0.99844999999999995</v>
      </c>
      <c r="N11">
        <v>36.037500000000001</v>
      </c>
      <c r="O11">
        <v>5.0969E-2</v>
      </c>
      <c r="P11">
        <v>1.7853000000000001</v>
      </c>
      <c r="Q11">
        <v>0.70506999999999997</v>
      </c>
      <c r="R11">
        <v>1.3755999999999999</v>
      </c>
      <c r="S11">
        <v>0.03</v>
      </c>
      <c r="T11">
        <v>3.2574000000000001</v>
      </c>
      <c r="U11">
        <v>0.50448999999999999</v>
      </c>
      <c r="V11">
        <v>44.89</v>
      </c>
      <c r="W11">
        <v>0.02</v>
      </c>
      <c r="X11">
        <v>0.35149999999999998</v>
      </c>
      <c r="Y11">
        <v>0.65400999999999998</v>
      </c>
      <c r="Z11">
        <v>0.32</v>
      </c>
      <c r="AA11">
        <v>71</v>
      </c>
      <c r="AB11">
        <v>29</v>
      </c>
      <c r="AC11">
        <v>0</v>
      </c>
      <c r="AD11">
        <v>278000</v>
      </c>
      <c r="AE11">
        <v>216.39</v>
      </c>
      <c r="AF11">
        <v>0.38</v>
      </c>
      <c r="AG11">
        <v>1</v>
      </c>
      <c r="AH11">
        <v>0.85343000000000002</v>
      </c>
      <c r="AI11">
        <v>1.2539</v>
      </c>
      <c r="AJ11" t="s">
        <v>64</v>
      </c>
      <c r="AL11" t="s">
        <v>16</v>
      </c>
      <c r="AM11">
        <f t="shared" si="1"/>
        <v>4.6483176616628894</v>
      </c>
      <c r="AN11">
        <f t="shared" si="2"/>
        <v>2.4404338535123483E-5</v>
      </c>
      <c r="AO11">
        <f t="shared" si="3"/>
        <v>12.513250486370566</v>
      </c>
      <c r="AP11">
        <f t="shared" si="4"/>
        <v>4.7495335005982318</v>
      </c>
      <c r="AQ11" s="22" cm="1">
        <f t="array" aca="1" ref="AQ11" ca="1">INDIRECT(CONCATENATE("Sheet1!K",AA11+2))+INDIRECT(CONCATENATE("Sheet1!J",AA11))*-PM3_Pu_NGI_AYBR!G11/PM3_Pu_NGI_AYBR!H11</f>
        <v>14.685475714285714</v>
      </c>
      <c r="AR11">
        <v>-42.069531948155529</v>
      </c>
      <c r="AS11">
        <v>85.149078661762204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 t="s">
        <v>69</v>
      </c>
      <c r="BC11" t="s">
        <v>65</v>
      </c>
      <c r="BE11" t="s">
        <v>67</v>
      </c>
      <c r="BF11" t="s">
        <v>66</v>
      </c>
      <c r="BH11">
        <v>4.8949933001625592</v>
      </c>
    </row>
    <row r="12" spans="1:60" x14ac:dyDescent="0.25">
      <c r="A12" t="s">
        <v>60</v>
      </c>
      <c r="B12" t="s">
        <v>72</v>
      </c>
      <c r="C12" t="s">
        <v>62</v>
      </c>
      <c r="D12" t="s">
        <v>63</v>
      </c>
      <c r="E12">
        <v>0</v>
      </c>
      <c r="F12">
        <v>12</v>
      </c>
      <c r="G12">
        <v>-23.3</v>
      </c>
      <c r="H12">
        <v>40</v>
      </c>
      <c r="I12">
        <v>9.6999999999999993</v>
      </c>
      <c r="J12">
        <v>686.64279999999997</v>
      </c>
      <c r="K12">
        <v>5.7378</v>
      </c>
      <c r="L12">
        <v>120.1086</v>
      </c>
      <c r="M12">
        <v>0.99844999999999995</v>
      </c>
      <c r="N12">
        <v>30.759799999999998</v>
      </c>
      <c r="O12">
        <v>5.9290000000000002E-2</v>
      </c>
      <c r="P12">
        <v>1.7853000000000001</v>
      </c>
      <c r="Q12">
        <v>0.70506999999999997</v>
      </c>
      <c r="R12">
        <v>1.2060999999999999</v>
      </c>
      <c r="S12">
        <v>0.03</v>
      </c>
      <c r="T12">
        <v>3.0962000000000001</v>
      </c>
      <c r="U12">
        <v>0.48143000000000002</v>
      </c>
      <c r="V12">
        <v>44.89</v>
      </c>
      <c r="W12">
        <v>0.02</v>
      </c>
      <c r="X12">
        <v>0.35149999999999998</v>
      </c>
      <c r="Y12">
        <v>0.65400999999999998</v>
      </c>
      <c r="Z12">
        <v>0.32</v>
      </c>
      <c r="AA12">
        <v>71</v>
      </c>
      <c r="AB12">
        <v>29</v>
      </c>
      <c r="AC12">
        <v>0</v>
      </c>
      <c r="AD12">
        <v>278000</v>
      </c>
      <c r="AE12">
        <v>216.39</v>
      </c>
      <c r="AF12">
        <v>0.38</v>
      </c>
      <c r="AG12">
        <v>1</v>
      </c>
      <c r="AH12">
        <v>0.85343000000000002</v>
      </c>
      <c r="AI12">
        <v>1.2539</v>
      </c>
      <c r="AJ12" t="s">
        <v>64</v>
      </c>
      <c r="AL12" t="s">
        <v>16</v>
      </c>
      <c r="AM12">
        <f t="shared" si="1"/>
        <v>4.6483176616628894</v>
      </c>
      <c r="AN12">
        <f t="shared" si="2"/>
        <v>2.4404338535123483E-5</v>
      </c>
      <c r="AO12">
        <f t="shared" si="3"/>
        <v>12.513250486370566</v>
      </c>
      <c r="AP12">
        <f t="shared" si="4"/>
        <v>4.6840470679282271</v>
      </c>
      <c r="AQ12" s="22" cm="1">
        <f t="array" aca="1" ref="AQ12" ca="1">INDIRECT(CONCATENATE("Sheet1!K",AA12+2))+INDIRECT(CONCATENATE("Sheet1!J",AA12))*-PM3_Pu_NGI_AYBR!G12/PM3_Pu_NGI_AYBR!H12</f>
        <v>15.161003749999999</v>
      </c>
      <c r="AR12">
        <v>-14.69013031748195</v>
      </c>
      <c r="AS12">
        <v>2.0459355084722568</v>
      </c>
      <c r="AT12">
        <v>4.0966513351605549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 t="s">
        <v>69</v>
      </c>
      <c r="BC12" t="s">
        <v>65</v>
      </c>
      <c r="BE12" t="s">
        <v>68</v>
      </c>
      <c r="BF12" t="s">
        <v>66</v>
      </c>
      <c r="BH12">
        <v>4.8949933002206834</v>
      </c>
    </row>
    <row r="13" spans="1:60" x14ac:dyDescent="0.25">
      <c r="A13" t="s">
        <v>60</v>
      </c>
      <c r="B13" t="s">
        <v>72</v>
      </c>
      <c r="C13" t="s">
        <v>62</v>
      </c>
      <c r="D13" t="s">
        <v>63</v>
      </c>
      <c r="E13">
        <v>0</v>
      </c>
      <c r="F13">
        <v>12</v>
      </c>
      <c r="G13">
        <v>-22.8</v>
      </c>
      <c r="H13">
        <v>35</v>
      </c>
      <c r="I13">
        <v>9.6999999999999993</v>
      </c>
      <c r="J13">
        <v>686.64279999999997</v>
      </c>
      <c r="K13">
        <v>6.2984</v>
      </c>
      <c r="L13">
        <v>117.5355</v>
      </c>
      <c r="M13">
        <v>0.99844999999999995</v>
      </c>
      <c r="N13">
        <v>35.027500000000003</v>
      </c>
      <c r="O13">
        <v>5.2396999999999999E-2</v>
      </c>
      <c r="P13">
        <v>1.7853000000000001</v>
      </c>
      <c r="Q13">
        <v>0.70506999999999997</v>
      </c>
      <c r="R13">
        <v>1.3755999999999999</v>
      </c>
      <c r="S13">
        <v>0.03</v>
      </c>
      <c r="T13">
        <v>3.2574000000000001</v>
      </c>
      <c r="U13">
        <v>0.50448999999999999</v>
      </c>
      <c r="V13">
        <v>44.89</v>
      </c>
      <c r="W13">
        <v>0.02</v>
      </c>
      <c r="X13">
        <v>0.35149999999999998</v>
      </c>
      <c r="Y13">
        <v>0.65400999999999998</v>
      </c>
      <c r="Z13">
        <v>0.32</v>
      </c>
      <c r="AA13">
        <v>71</v>
      </c>
      <c r="AB13">
        <v>29</v>
      </c>
      <c r="AC13">
        <v>0</v>
      </c>
      <c r="AD13">
        <v>278000</v>
      </c>
      <c r="AE13">
        <v>216.39</v>
      </c>
      <c r="AF13">
        <v>0.38</v>
      </c>
      <c r="AG13">
        <v>1</v>
      </c>
      <c r="AH13">
        <v>0.85343000000000002</v>
      </c>
      <c r="AI13">
        <v>1.2539</v>
      </c>
      <c r="AJ13" t="s">
        <v>64</v>
      </c>
      <c r="AL13" t="s">
        <v>16</v>
      </c>
      <c r="AM13">
        <f t="shared" si="1"/>
        <v>4.6483176616628894</v>
      </c>
      <c r="AN13">
        <f t="shared" si="2"/>
        <v>2.4404338535123483E-5</v>
      </c>
      <c r="AO13">
        <f t="shared" si="3"/>
        <v>12.513250486370566</v>
      </c>
      <c r="AP13">
        <f t="shared" si="4"/>
        <v>4.7329650736144151</v>
      </c>
      <c r="AQ13" s="22" cm="1">
        <f t="array" aca="1" ref="AQ13" ca="1">INDIRECT(CONCATENATE("Sheet1!K",AA13+2))+INDIRECT(CONCATENATE("Sheet1!J",AA13))*-PM3_Pu_NGI_AYBR!G13/PM3_Pu_NGI_AYBR!H13</f>
        <v>14.767111428571427</v>
      </c>
      <c r="AR13">
        <v>-2.9469671270900988</v>
      </c>
      <c r="AS13">
        <v>10.84946489392132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 t="s">
        <v>69</v>
      </c>
      <c r="BC13" t="s">
        <v>65</v>
      </c>
      <c r="BE13" t="s">
        <v>66</v>
      </c>
      <c r="BF13" t="s">
        <v>67</v>
      </c>
      <c r="BH13">
        <v>4.4088532730858008</v>
      </c>
    </row>
    <row r="14" spans="1:60" x14ac:dyDescent="0.25">
      <c r="A14" t="s">
        <v>60</v>
      </c>
      <c r="B14" t="s">
        <v>72</v>
      </c>
      <c r="C14" t="s">
        <v>62</v>
      </c>
      <c r="D14" t="s">
        <v>63</v>
      </c>
      <c r="E14">
        <v>0</v>
      </c>
      <c r="F14">
        <v>12</v>
      </c>
      <c r="G14">
        <v>-22.8</v>
      </c>
      <c r="H14">
        <v>40</v>
      </c>
      <c r="I14">
        <v>9.6999999999999993</v>
      </c>
      <c r="J14">
        <v>686.64279999999997</v>
      </c>
      <c r="K14">
        <v>5.6360999999999999</v>
      </c>
      <c r="L14">
        <v>117.5355</v>
      </c>
      <c r="M14">
        <v>0.99844999999999995</v>
      </c>
      <c r="N14">
        <v>30.1113</v>
      </c>
      <c r="O14">
        <v>6.0539999999999997E-2</v>
      </c>
      <c r="P14">
        <v>1.7853000000000001</v>
      </c>
      <c r="Q14">
        <v>0.70506999999999997</v>
      </c>
      <c r="R14">
        <v>1.2060999999999999</v>
      </c>
      <c r="S14">
        <v>0.03</v>
      </c>
      <c r="T14">
        <v>3.0962000000000001</v>
      </c>
      <c r="U14">
        <v>0.48143000000000002</v>
      </c>
      <c r="V14">
        <v>44.89</v>
      </c>
      <c r="W14">
        <v>0.02</v>
      </c>
      <c r="X14">
        <v>0.35149999999999998</v>
      </c>
      <c r="Y14">
        <v>0.65400999999999998</v>
      </c>
      <c r="Z14">
        <v>0.32</v>
      </c>
      <c r="AA14">
        <v>71</v>
      </c>
      <c r="AB14">
        <v>29</v>
      </c>
      <c r="AC14">
        <v>0</v>
      </c>
      <c r="AD14">
        <v>278000</v>
      </c>
      <c r="AE14">
        <v>216.39</v>
      </c>
      <c r="AF14">
        <v>0.38</v>
      </c>
      <c r="AG14">
        <v>1</v>
      </c>
      <c r="AH14">
        <v>0.85343000000000002</v>
      </c>
      <c r="AI14">
        <v>1.2539</v>
      </c>
      <c r="AJ14" t="s">
        <v>64</v>
      </c>
      <c r="AL14" t="s">
        <v>16</v>
      </c>
      <c r="AM14">
        <f t="shared" si="1"/>
        <v>4.6483176616628894</v>
      </c>
      <c r="AN14">
        <f t="shared" si="2"/>
        <v>2.4404338535123483E-5</v>
      </c>
      <c r="AO14">
        <f t="shared" si="3"/>
        <v>12.513250486370566</v>
      </c>
      <c r="AP14">
        <f t="shared" si="4"/>
        <v>4.6788735809303637</v>
      </c>
      <c r="AQ14" s="22" cm="1">
        <f t="array" aca="1" ref="AQ14" ca="1">INDIRECT(CONCATENATE("Sheet1!K",AA14+2))+INDIRECT(CONCATENATE("Sheet1!J",AA14))*-PM3_Pu_NGI_AYBR!G14/PM3_Pu_NGI_AYBR!H14</f>
        <v>15.232434999999999</v>
      </c>
      <c r="AR14">
        <v>538.33825528710361</v>
      </c>
      <c r="AS14">
        <v>-964.58479319677519</v>
      </c>
      <c r="AT14">
        <v>-649.04203670775064</v>
      </c>
      <c r="AU14">
        <v>1174.370373623708</v>
      </c>
      <c r="AV14">
        <v>1</v>
      </c>
      <c r="AW14">
        <v>1</v>
      </c>
      <c r="AX14">
        <v>1</v>
      </c>
      <c r="AY14">
        <v>1</v>
      </c>
      <c r="AZ14">
        <v>1</v>
      </c>
      <c r="BB14" t="s">
        <v>69</v>
      </c>
      <c r="BC14" t="s">
        <v>65</v>
      </c>
      <c r="BE14" t="s">
        <v>67</v>
      </c>
      <c r="BF14" t="s">
        <v>67</v>
      </c>
      <c r="BH14">
        <v>3.2688914780245169</v>
      </c>
    </row>
    <row r="15" spans="1:60" x14ac:dyDescent="0.25">
      <c r="A15" t="s">
        <v>60</v>
      </c>
      <c r="B15" t="s">
        <v>72</v>
      </c>
      <c r="C15" t="s">
        <v>62</v>
      </c>
      <c r="D15" t="s">
        <v>63</v>
      </c>
      <c r="E15">
        <v>0</v>
      </c>
      <c r="F15">
        <v>13</v>
      </c>
      <c r="G15">
        <v>-26.6</v>
      </c>
      <c r="H15">
        <v>35</v>
      </c>
      <c r="I15">
        <v>9.6999999999999993</v>
      </c>
      <c r="J15">
        <v>686.64279999999997</v>
      </c>
      <c r="K15">
        <v>7.1814</v>
      </c>
      <c r="L15">
        <v>137.0907</v>
      </c>
      <c r="M15">
        <v>0.99844999999999995</v>
      </c>
      <c r="N15">
        <v>44.1937</v>
      </c>
      <c r="O15">
        <v>4.1540000000000001E-2</v>
      </c>
      <c r="P15">
        <v>1.7853000000000001</v>
      </c>
      <c r="Q15">
        <v>0.70506999999999997</v>
      </c>
      <c r="R15">
        <v>1.3755999999999999</v>
      </c>
      <c r="S15">
        <v>0.03</v>
      </c>
      <c r="T15">
        <v>3.2574000000000001</v>
      </c>
      <c r="U15">
        <v>0.50448999999999999</v>
      </c>
      <c r="V15">
        <v>44.89</v>
      </c>
      <c r="W15">
        <v>0.02</v>
      </c>
      <c r="X15">
        <v>0.35149999999999998</v>
      </c>
      <c r="Y15">
        <v>0.65400999999999998</v>
      </c>
      <c r="Z15">
        <v>0.32</v>
      </c>
      <c r="AA15">
        <v>71</v>
      </c>
      <c r="AB15">
        <v>29</v>
      </c>
      <c r="AC15">
        <v>0</v>
      </c>
      <c r="AD15">
        <v>278000</v>
      </c>
      <c r="AE15">
        <v>233.19</v>
      </c>
      <c r="AF15">
        <v>0.38</v>
      </c>
      <c r="AG15">
        <v>1</v>
      </c>
      <c r="AH15">
        <v>0.85343000000000002</v>
      </c>
      <c r="AI15">
        <v>1.2539</v>
      </c>
      <c r="AJ15" t="s">
        <v>64</v>
      </c>
      <c r="AL15" t="s">
        <v>16</v>
      </c>
      <c r="AM15">
        <f t="shared" si="1"/>
        <v>4.6483176616628894</v>
      </c>
      <c r="AN15">
        <f t="shared" si="2"/>
        <v>2.4404338535123483E-5</v>
      </c>
      <c r="AO15">
        <f t="shared" si="3"/>
        <v>12.513250486370566</v>
      </c>
      <c r="AP15">
        <f t="shared" si="4"/>
        <v>4.9776528415369468</v>
      </c>
      <c r="AQ15" s="22" cm="1">
        <f t="array" aca="1" ref="AQ15" ca="1">INDIRECT(CONCATENATE("Sheet1!K",AA15+2))+INDIRECT(CONCATENATE("Sheet1!J",AA15))*-PM3_Pu_NGI_AYBR!G15/PM3_Pu_NGI_AYBR!H15</f>
        <v>14.14668</v>
      </c>
      <c r="AR15">
        <v>-533.34659983448887</v>
      </c>
      <c r="AS15">
        <v>1483.9470669482951</v>
      </c>
      <c r="AT15">
        <v>-1.833730471796674</v>
      </c>
      <c r="AU15">
        <v>-158.76160029634681</v>
      </c>
      <c r="AV15">
        <v>3.8062576050263881</v>
      </c>
      <c r="AW15">
        <v>6.7522002948621864</v>
      </c>
      <c r="AX15">
        <v>1</v>
      </c>
      <c r="AY15">
        <v>1</v>
      </c>
      <c r="AZ15">
        <v>1</v>
      </c>
      <c r="BB15" t="s">
        <v>69</v>
      </c>
      <c r="BC15" t="s">
        <v>65</v>
      </c>
      <c r="BE15" t="s">
        <v>68</v>
      </c>
      <c r="BF15" t="s">
        <v>67</v>
      </c>
      <c r="BH15">
        <v>3.2688916212759618</v>
      </c>
    </row>
    <row r="16" spans="1:60" x14ac:dyDescent="0.25">
      <c r="A16" t="s">
        <v>60</v>
      </c>
      <c r="B16" t="s">
        <v>72</v>
      </c>
      <c r="C16" t="s">
        <v>62</v>
      </c>
      <c r="D16" t="s">
        <v>63</v>
      </c>
      <c r="E16">
        <v>0</v>
      </c>
      <c r="F16">
        <v>13</v>
      </c>
      <c r="G16">
        <v>-26.6</v>
      </c>
      <c r="H16">
        <v>40</v>
      </c>
      <c r="I16">
        <v>9.6999999999999993</v>
      </c>
      <c r="J16">
        <v>686.64279999999997</v>
      </c>
      <c r="K16">
        <v>6.4088000000000003</v>
      </c>
      <c r="L16">
        <v>137.0907</v>
      </c>
      <c r="M16">
        <v>0.99844999999999995</v>
      </c>
      <c r="N16">
        <v>35.677500000000002</v>
      </c>
      <c r="O16">
        <v>5.1040000000000002E-2</v>
      </c>
      <c r="P16">
        <v>1.7853000000000001</v>
      </c>
      <c r="Q16">
        <v>0.70506999999999997</v>
      </c>
      <c r="R16">
        <v>1.2060999999999999</v>
      </c>
      <c r="S16">
        <v>0.03</v>
      </c>
      <c r="T16">
        <v>3.0962000000000001</v>
      </c>
      <c r="U16">
        <v>0.48143000000000002</v>
      </c>
      <c r="V16">
        <v>44.89</v>
      </c>
      <c r="W16">
        <v>0.02</v>
      </c>
      <c r="X16">
        <v>0.35149999999999998</v>
      </c>
      <c r="Y16">
        <v>0.65400999999999998</v>
      </c>
      <c r="Z16">
        <v>0.32</v>
      </c>
      <c r="AA16">
        <v>71</v>
      </c>
      <c r="AB16">
        <v>29</v>
      </c>
      <c r="AC16">
        <v>0</v>
      </c>
      <c r="AD16">
        <v>278000</v>
      </c>
      <c r="AE16">
        <v>233.19</v>
      </c>
      <c r="AF16">
        <v>0.38</v>
      </c>
      <c r="AG16">
        <v>1</v>
      </c>
      <c r="AH16">
        <v>0.85343000000000002</v>
      </c>
      <c r="AI16">
        <v>1.2539</v>
      </c>
      <c r="AJ16" t="s">
        <v>64</v>
      </c>
      <c r="AL16" t="s">
        <v>16</v>
      </c>
      <c r="AM16">
        <f t="shared" si="1"/>
        <v>4.6483176616628894</v>
      </c>
      <c r="AN16">
        <f t="shared" si="2"/>
        <v>2.4404338535123483E-5</v>
      </c>
      <c r="AO16">
        <f t="shared" si="3"/>
        <v>12.513250486370566</v>
      </c>
      <c r="AP16">
        <f t="shared" si="4"/>
        <v>4.7486328607514166</v>
      </c>
      <c r="AQ16" s="22" cm="1">
        <f t="array" aca="1" ref="AQ16" ca="1">INDIRECT(CONCATENATE("Sheet1!K",AA16+2))+INDIRECT(CONCATENATE("Sheet1!J",AA16))*-PM3_Pu_NGI_AYBR!G16/PM3_Pu_NGI_AYBR!H16</f>
        <v>14.689557499999999</v>
      </c>
      <c r="AR16">
        <v>4.4264025009605854</v>
      </c>
      <c r="AS16">
        <v>3.5708754140569292E-5</v>
      </c>
      <c r="AT16">
        <v>12.139991419254169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 t="s">
        <v>69</v>
      </c>
      <c r="BC16" t="s">
        <v>65</v>
      </c>
      <c r="BE16" t="s">
        <v>66</v>
      </c>
      <c r="BF16" t="s">
        <v>68</v>
      </c>
      <c r="BH16">
        <v>3.398447504978658</v>
      </c>
    </row>
    <row r="17" spans="1:60" x14ac:dyDescent="0.25">
      <c r="A17" t="s">
        <v>60</v>
      </c>
      <c r="B17" t="s">
        <v>72</v>
      </c>
      <c r="C17" t="s">
        <v>62</v>
      </c>
      <c r="D17" t="s">
        <v>63</v>
      </c>
      <c r="E17">
        <v>0</v>
      </c>
      <c r="F17">
        <v>13</v>
      </c>
      <c r="G17">
        <v>-26.2</v>
      </c>
      <c r="H17">
        <v>35</v>
      </c>
      <c r="I17">
        <v>9.6999999999999993</v>
      </c>
      <c r="J17">
        <v>686.64279999999997</v>
      </c>
      <c r="K17">
        <v>7.0884999999999998</v>
      </c>
      <c r="L17">
        <v>135.03229999999999</v>
      </c>
      <c r="M17">
        <v>0.99844999999999995</v>
      </c>
      <c r="N17">
        <v>42.977899999999998</v>
      </c>
      <c r="O17">
        <v>4.2682999999999999E-2</v>
      </c>
      <c r="P17">
        <v>1.7853000000000001</v>
      </c>
      <c r="Q17">
        <v>0.70506999999999997</v>
      </c>
      <c r="R17">
        <v>1.3755999999999999</v>
      </c>
      <c r="S17">
        <v>0.03</v>
      </c>
      <c r="T17">
        <v>3.2574000000000001</v>
      </c>
      <c r="U17">
        <v>0.50448999999999999</v>
      </c>
      <c r="V17">
        <v>44.89</v>
      </c>
      <c r="W17">
        <v>0.02</v>
      </c>
      <c r="X17">
        <v>0.35149999999999998</v>
      </c>
      <c r="Y17">
        <v>0.65400999999999998</v>
      </c>
      <c r="Z17">
        <v>0.32</v>
      </c>
      <c r="AA17">
        <v>71</v>
      </c>
      <c r="AB17">
        <v>29</v>
      </c>
      <c r="AC17">
        <v>0</v>
      </c>
      <c r="AD17">
        <v>278000</v>
      </c>
      <c r="AE17">
        <v>233.19</v>
      </c>
      <c r="AF17">
        <v>0.38</v>
      </c>
      <c r="AG17">
        <v>1</v>
      </c>
      <c r="AH17">
        <v>0.85343000000000002</v>
      </c>
      <c r="AI17">
        <v>1.2539</v>
      </c>
      <c r="AJ17" t="s">
        <v>64</v>
      </c>
      <c r="AL17" t="s">
        <v>16</v>
      </c>
      <c r="AM17">
        <f t="shared" si="1"/>
        <v>4.6483176616628894</v>
      </c>
      <c r="AN17">
        <f t="shared" si="2"/>
        <v>2.4404338535123483E-5</v>
      </c>
      <c r="AO17">
        <f t="shared" si="3"/>
        <v>12.513250486370566</v>
      </c>
      <c r="AP17">
        <f t="shared" si="4"/>
        <v>4.9337678205363291</v>
      </c>
      <c r="AQ17" s="22" cm="1">
        <f t="array" aca="1" ref="AQ17" ca="1">INDIRECT(CONCATENATE("Sheet1!K",AA17+2))+INDIRECT(CONCATENATE("Sheet1!J",AA17))*-PM3_Pu_NGI_AYBR!G17/PM3_Pu_NGI_AYBR!H17</f>
        <v>14.21198857142857</v>
      </c>
      <c r="AR17">
        <v>67.252817229801764</v>
      </c>
      <c r="AS17">
        <v>-112.7253109775712</v>
      </c>
      <c r="AT17">
        <v>-0.37562619358049021</v>
      </c>
      <c r="AU17">
        <v>0.67764759189933987</v>
      </c>
      <c r="AV17">
        <v>456.785084414511</v>
      </c>
      <c r="AW17">
        <v>-780.17484409740621</v>
      </c>
      <c r="AX17">
        <v>1</v>
      </c>
      <c r="AY17">
        <v>1</v>
      </c>
      <c r="AZ17">
        <v>1</v>
      </c>
      <c r="BB17" t="s">
        <v>69</v>
      </c>
      <c r="BC17" t="s">
        <v>65</v>
      </c>
      <c r="BE17" t="s">
        <v>67</v>
      </c>
      <c r="BF17" t="s">
        <v>68</v>
      </c>
      <c r="BH17">
        <v>3.0426919375296948</v>
      </c>
    </row>
    <row r="18" spans="1:60" x14ac:dyDescent="0.25">
      <c r="A18" t="s">
        <v>60</v>
      </c>
      <c r="B18" t="s">
        <v>72</v>
      </c>
      <c r="C18" t="s">
        <v>62</v>
      </c>
      <c r="D18" t="s">
        <v>63</v>
      </c>
      <c r="E18">
        <v>0</v>
      </c>
      <c r="F18">
        <v>13</v>
      </c>
      <c r="G18">
        <v>-26.2</v>
      </c>
      <c r="H18">
        <v>40</v>
      </c>
      <c r="I18">
        <v>9.6999999999999993</v>
      </c>
      <c r="J18">
        <v>686.64279999999997</v>
      </c>
      <c r="K18">
        <v>6.3273999999999999</v>
      </c>
      <c r="L18">
        <v>135.03229999999999</v>
      </c>
      <c r="M18">
        <v>0.99844999999999995</v>
      </c>
      <c r="N18">
        <v>34.978400000000001</v>
      </c>
      <c r="O18">
        <v>5.2040000000000003E-2</v>
      </c>
      <c r="P18">
        <v>1.7853000000000001</v>
      </c>
      <c r="Q18">
        <v>0.70506999999999997</v>
      </c>
      <c r="R18">
        <v>1.2060999999999999</v>
      </c>
      <c r="S18">
        <v>0.03</v>
      </c>
      <c r="T18">
        <v>3.0962000000000001</v>
      </c>
      <c r="U18">
        <v>0.48143000000000002</v>
      </c>
      <c r="V18">
        <v>44.89</v>
      </c>
      <c r="W18">
        <v>0.02</v>
      </c>
      <c r="X18">
        <v>0.35149999999999998</v>
      </c>
      <c r="Y18">
        <v>0.65400999999999998</v>
      </c>
      <c r="Z18">
        <v>0.32</v>
      </c>
      <c r="AA18">
        <v>71</v>
      </c>
      <c r="AB18">
        <v>29</v>
      </c>
      <c r="AC18">
        <v>0</v>
      </c>
      <c r="AD18">
        <v>278000</v>
      </c>
      <c r="AE18">
        <v>233.19</v>
      </c>
      <c r="AF18">
        <v>0.38</v>
      </c>
      <c r="AG18">
        <v>1</v>
      </c>
      <c r="AH18">
        <v>0.85343000000000002</v>
      </c>
      <c r="AI18">
        <v>1.2539</v>
      </c>
      <c r="AJ18" t="s">
        <v>64</v>
      </c>
      <c r="AL18" t="s">
        <v>16</v>
      </c>
      <c r="AM18">
        <f t="shared" si="1"/>
        <v>4.6483176616628894</v>
      </c>
      <c r="AN18">
        <f t="shared" si="2"/>
        <v>2.4404338535123483E-5</v>
      </c>
      <c r="AO18">
        <f t="shared" si="3"/>
        <v>12.513250486370566</v>
      </c>
      <c r="AP18">
        <f t="shared" si="4"/>
        <v>4.7368337845467758</v>
      </c>
      <c r="AQ18" s="22" cm="1">
        <f t="array" aca="1" ref="AQ18" ca="1">INDIRECT(CONCATENATE("Sheet1!K",AA18+2))+INDIRECT(CONCATENATE("Sheet1!J",AA18))*-PM3_Pu_NGI_AYBR!G18/PM3_Pu_NGI_AYBR!H18</f>
        <v>14.7467025</v>
      </c>
      <c r="AR18">
        <v>5.7833525641129961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 t="s">
        <v>37</v>
      </c>
      <c r="BC18" t="s">
        <v>65</v>
      </c>
      <c r="BE18" t="s">
        <v>66</v>
      </c>
      <c r="BF18" t="s">
        <v>66</v>
      </c>
      <c r="BH18">
        <v>5.5860271659346399</v>
      </c>
    </row>
    <row r="19" spans="1:60" x14ac:dyDescent="0.25">
      <c r="A19" t="s">
        <v>60</v>
      </c>
      <c r="B19" t="s">
        <v>72</v>
      </c>
      <c r="C19" t="s">
        <v>62</v>
      </c>
      <c r="D19" t="s">
        <v>63</v>
      </c>
      <c r="E19">
        <v>0</v>
      </c>
      <c r="F19">
        <v>13</v>
      </c>
      <c r="G19">
        <v>-25.8</v>
      </c>
      <c r="H19">
        <v>35</v>
      </c>
      <c r="I19">
        <v>9.6999999999999993</v>
      </c>
      <c r="J19">
        <v>686.64279999999997</v>
      </c>
      <c r="K19">
        <v>6.9954999999999998</v>
      </c>
      <c r="L19">
        <v>132.97380000000001</v>
      </c>
      <c r="M19">
        <v>0.99844999999999995</v>
      </c>
      <c r="N19">
        <v>41.827100000000002</v>
      </c>
      <c r="O19">
        <v>4.3825999999999997E-2</v>
      </c>
      <c r="P19">
        <v>1.7853000000000001</v>
      </c>
      <c r="Q19">
        <v>0.70506999999999997</v>
      </c>
      <c r="R19">
        <v>1.3755999999999999</v>
      </c>
      <c r="S19">
        <v>0.03</v>
      </c>
      <c r="T19">
        <v>3.2574000000000001</v>
      </c>
      <c r="U19">
        <v>0.50448999999999999</v>
      </c>
      <c r="V19">
        <v>44.89</v>
      </c>
      <c r="W19">
        <v>0.02</v>
      </c>
      <c r="X19">
        <v>0.35149999999999998</v>
      </c>
      <c r="Y19">
        <v>0.65400999999999998</v>
      </c>
      <c r="Z19">
        <v>0.32</v>
      </c>
      <c r="AA19">
        <v>71</v>
      </c>
      <c r="AB19">
        <v>29</v>
      </c>
      <c r="AC19">
        <v>0</v>
      </c>
      <c r="AD19">
        <v>278000</v>
      </c>
      <c r="AE19">
        <v>233.19</v>
      </c>
      <c r="AF19">
        <v>0.38</v>
      </c>
      <c r="AG19">
        <v>1</v>
      </c>
      <c r="AH19">
        <v>0.85343000000000002</v>
      </c>
      <c r="AI19">
        <v>1.2539</v>
      </c>
      <c r="AJ19" t="s">
        <v>64</v>
      </c>
      <c r="AL19" t="s">
        <v>16</v>
      </c>
      <c r="AM19">
        <f t="shared" si="1"/>
        <v>4.6483176616628894</v>
      </c>
      <c r="AN19">
        <f t="shared" si="2"/>
        <v>2.4404338535123483E-5</v>
      </c>
      <c r="AO19">
        <f t="shared" si="3"/>
        <v>12.513250486370566</v>
      </c>
      <c r="AP19">
        <f t="shared" si="4"/>
        <v>4.8957306262664027</v>
      </c>
      <c r="AQ19" s="22" cm="1">
        <f t="array" aca="1" ref="AQ19" ca="1">INDIRECT(CONCATENATE("Sheet1!K",AA19+2))+INDIRECT(CONCATENATE("Sheet1!J",AA19))*-PM3_Pu_NGI_AYBR!G19/PM3_Pu_NGI_AYBR!H19</f>
        <v>14.277297142857142</v>
      </c>
      <c r="AR19">
        <v>-233.73420823041849</v>
      </c>
      <c r="AS19">
        <v>630.30936691468241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 t="s">
        <v>37</v>
      </c>
      <c r="BC19" t="s">
        <v>65</v>
      </c>
      <c r="BE19" t="s">
        <v>67</v>
      </c>
      <c r="BF19" t="s">
        <v>66</v>
      </c>
      <c r="BH19">
        <v>5.586027165936148</v>
      </c>
    </row>
    <row r="20" spans="1:60" x14ac:dyDescent="0.25">
      <c r="A20" t="s">
        <v>60</v>
      </c>
      <c r="B20" t="s">
        <v>72</v>
      </c>
      <c r="C20" t="s">
        <v>62</v>
      </c>
      <c r="D20" t="s">
        <v>63</v>
      </c>
      <c r="E20">
        <v>0</v>
      </c>
      <c r="F20">
        <v>13</v>
      </c>
      <c r="G20">
        <v>-25.8</v>
      </c>
      <c r="H20">
        <v>40</v>
      </c>
      <c r="I20">
        <v>9.6999999999999993</v>
      </c>
      <c r="J20">
        <v>686.64279999999997</v>
      </c>
      <c r="K20">
        <v>6.2461000000000002</v>
      </c>
      <c r="L20">
        <v>132.97380000000001</v>
      </c>
      <c r="M20">
        <v>0.99844999999999995</v>
      </c>
      <c r="N20">
        <v>34.3063</v>
      </c>
      <c r="O20">
        <v>5.3039999999999997E-2</v>
      </c>
      <c r="P20">
        <v>1.7853000000000001</v>
      </c>
      <c r="Q20">
        <v>0.70506999999999997</v>
      </c>
      <c r="R20">
        <v>1.2060999999999999</v>
      </c>
      <c r="S20">
        <v>0.03</v>
      </c>
      <c r="T20">
        <v>3.0962000000000001</v>
      </c>
      <c r="U20">
        <v>0.48143000000000002</v>
      </c>
      <c r="V20">
        <v>44.89</v>
      </c>
      <c r="W20">
        <v>0.02</v>
      </c>
      <c r="X20">
        <v>0.35149999999999998</v>
      </c>
      <c r="Y20">
        <v>0.65400999999999998</v>
      </c>
      <c r="Z20">
        <v>0.32</v>
      </c>
      <c r="AA20">
        <v>71</v>
      </c>
      <c r="AB20">
        <v>29</v>
      </c>
      <c r="AC20">
        <v>0</v>
      </c>
      <c r="AD20">
        <v>278000</v>
      </c>
      <c r="AE20">
        <v>233.19</v>
      </c>
      <c r="AF20">
        <v>0.38</v>
      </c>
      <c r="AG20">
        <v>1</v>
      </c>
      <c r="AH20">
        <v>0.85343000000000002</v>
      </c>
      <c r="AI20">
        <v>1.2539</v>
      </c>
      <c r="AJ20" t="s">
        <v>64</v>
      </c>
      <c r="AL20" t="s">
        <v>16</v>
      </c>
      <c r="AM20">
        <f t="shared" si="1"/>
        <v>4.6483176616628894</v>
      </c>
      <c r="AN20">
        <f t="shared" si="2"/>
        <v>2.4404338535123483E-5</v>
      </c>
      <c r="AO20">
        <f t="shared" si="3"/>
        <v>12.513250486370566</v>
      </c>
      <c r="AP20">
        <f t="shared" si="4"/>
        <v>4.726422515977946</v>
      </c>
      <c r="AQ20" s="22" cm="1">
        <f t="array" aca="1" ref="AQ20" ca="1">INDIRECT(CONCATENATE("Sheet1!K",AA20+2))+INDIRECT(CONCATENATE("Sheet1!J",AA20))*-PM3_Pu_NGI_AYBR!G20/PM3_Pu_NGI_AYBR!H20</f>
        <v>14.8038475</v>
      </c>
      <c r="AR20">
        <v>3.7885033193617228</v>
      </c>
      <c r="AS20">
        <v>1.724071013432479</v>
      </c>
      <c r="AT20">
        <v>0.38396354834445973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 t="s">
        <v>37</v>
      </c>
      <c r="BC20" t="s">
        <v>65</v>
      </c>
      <c r="BE20" t="s">
        <v>68</v>
      </c>
      <c r="BF20" t="s">
        <v>66</v>
      </c>
      <c r="BH20">
        <v>5.5860271681129383</v>
      </c>
    </row>
    <row r="21" spans="1:60" x14ac:dyDescent="0.25">
      <c r="A21" t="s">
        <v>60</v>
      </c>
      <c r="B21" t="s">
        <v>72</v>
      </c>
      <c r="C21" t="s">
        <v>62</v>
      </c>
      <c r="D21" t="s">
        <v>63</v>
      </c>
      <c r="E21">
        <v>0</v>
      </c>
      <c r="F21">
        <v>14</v>
      </c>
      <c r="G21">
        <v>-29.5</v>
      </c>
      <c r="H21">
        <v>35</v>
      </c>
      <c r="I21">
        <v>9.6999999999999993</v>
      </c>
      <c r="J21">
        <v>30</v>
      </c>
      <c r="K21">
        <v>2.4455</v>
      </c>
      <c r="L21">
        <v>5.6940999999999997</v>
      </c>
      <c r="M21">
        <v>0.66703000000000001</v>
      </c>
      <c r="N21">
        <v>56.0961</v>
      </c>
      <c r="O21">
        <v>3.3253999999999999E-2</v>
      </c>
      <c r="P21">
        <v>1.7853000000000001</v>
      </c>
      <c r="Q21">
        <v>0.70506999999999997</v>
      </c>
      <c r="R21">
        <v>1.3441000000000001</v>
      </c>
      <c r="S21">
        <v>0.03</v>
      </c>
      <c r="T21">
        <v>3.6654</v>
      </c>
      <c r="U21">
        <v>0.45548</v>
      </c>
      <c r="V21">
        <v>44.89</v>
      </c>
      <c r="W21">
        <v>0.02</v>
      </c>
      <c r="X21">
        <v>0.35149999999999998</v>
      </c>
      <c r="Y21">
        <v>0.60912999999999995</v>
      </c>
      <c r="Z21">
        <v>0.32</v>
      </c>
      <c r="AA21">
        <v>62</v>
      </c>
      <c r="AB21">
        <v>29</v>
      </c>
      <c r="AC21">
        <v>0</v>
      </c>
      <c r="AD21">
        <v>265000</v>
      </c>
      <c r="AE21">
        <v>249.99</v>
      </c>
      <c r="AF21">
        <v>0.38</v>
      </c>
      <c r="AG21">
        <v>1</v>
      </c>
      <c r="AH21">
        <v>0.73333000000000004</v>
      </c>
      <c r="AI21">
        <v>1.1062000000000001</v>
      </c>
      <c r="AJ21" t="s">
        <v>64</v>
      </c>
      <c r="AL21" t="s">
        <v>16</v>
      </c>
      <c r="AM21">
        <f t="shared" si="1"/>
        <v>3.962276351297656</v>
      </c>
      <c r="AN21">
        <f t="shared" si="2"/>
        <v>2.4922330464910116E-5</v>
      </c>
      <c r="AO21">
        <f t="shared" si="3"/>
        <v>12.706037400383192</v>
      </c>
      <c r="AP21">
        <f t="shared" si="4"/>
        <v>5.078139276749182</v>
      </c>
      <c r="AQ21" s="22" cm="1">
        <f t="array" aca="1" ref="AQ21" ca="1">INDIRECT(CONCATENATE("Sheet1!K",AA21+2))+INDIRECT(CONCATENATE("Sheet1!J",AA21))*-PM3_Pu_NGI_AYBR!G21/PM3_Pu_NGI_AYBR!H21</f>
        <v>12.018221428571429</v>
      </c>
      <c r="AR21">
        <v>-2.9469671270900988</v>
      </c>
      <c r="AS21">
        <v>10.84946489392132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 t="s">
        <v>37</v>
      </c>
      <c r="BC21" t="s">
        <v>65</v>
      </c>
      <c r="BE21" t="s">
        <v>66</v>
      </c>
      <c r="BF21" t="s">
        <v>67</v>
      </c>
      <c r="BH21">
        <v>4.4088532730858008</v>
      </c>
    </row>
    <row r="22" spans="1:60" x14ac:dyDescent="0.25">
      <c r="A22" t="s">
        <v>60</v>
      </c>
      <c r="B22" t="s">
        <v>72</v>
      </c>
      <c r="C22" t="s">
        <v>62</v>
      </c>
      <c r="D22" t="s">
        <v>63</v>
      </c>
      <c r="E22">
        <v>0</v>
      </c>
      <c r="F22">
        <v>14</v>
      </c>
      <c r="G22">
        <v>-29.5</v>
      </c>
      <c r="H22">
        <v>40</v>
      </c>
      <c r="I22">
        <v>9.6999999999999993</v>
      </c>
      <c r="J22">
        <v>30</v>
      </c>
      <c r="K22">
        <v>2.2648000000000001</v>
      </c>
      <c r="L22">
        <v>5.6940999999999997</v>
      </c>
      <c r="M22">
        <v>0.66703000000000001</v>
      </c>
      <c r="N22">
        <v>41.967599999999997</v>
      </c>
      <c r="O22">
        <v>4.3790000000000003E-2</v>
      </c>
      <c r="P22">
        <v>1.7853000000000001</v>
      </c>
      <c r="Q22">
        <v>0.70506999999999997</v>
      </c>
      <c r="R22">
        <v>1.2072000000000001</v>
      </c>
      <c r="S22">
        <v>0.03</v>
      </c>
      <c r="T22">
        <v>3.5240999999999998</v>
      </c>
      <c r="U22">
        <v>0.43567</v>
      </c>
      <c r="V22">
        <v>44.89</v>
      </c>
      <c r="W22">
        <v>0.02</v>
      </c>
      <c r="X22">
        <v>0.35149999999999998</v>
      </c>
      <c r="Y22">
        <v>0.60912999999999995</v>
      </c>
      <c r="Z22">
        <v>0.32</v>
      </c>
      <c r="AA22">
        <v>62</v>
      </c>
      <c r="AB22">
        <v>29</v>
      </c>
      <c r="AC22">
        <v>0</v>
      </c>
      <c r="AD22">
        <v>265000</v>
      </c>
      <c r="AE22">
        <v>249.99</v>
      </c>
      <c r="AF22">
        <v>0.38</v>
      </c>
      <c r="AG22">
        <v>1</v>
      </c>
      <c r="AH22">
        <v>0.73333000000000004</v>
      </c>
      <c r="AI22">
        <v>1.1062000000000001</v>
      </c>
      <c r="AJ22" t="s">
        <v>64</v>
      </c>
      <c r="AL22" t="s">
        <v>16</v>
      </c>
      <c r="AM22">
        <f t="shared" si="1"/>
        <v>3.962276351297656</v>
      </c>
      <c r="AN22">
        <f t="shared" si="2"/>
        <v>2.4922330464910116E-5</v>
      </c>
      <c r="AO22">
        <f t="shared" si="3"/>
        <v>12.706037400383192</v>
      </c>
      <c r="AP22">
        <f t="shared" si="4"/>
        <v>4.2548485622344074</v>
      </c>
      <c r="AQ22" s="22" cm="1">
        <f t="array" aca="1" ref="AQ22" ca="1">INDIRECT(CONCATENATE("Sheet1!K",AA22+2))+INDIRECT(CONCATENATE("Sheet1!J",AA22))*-PM3_Pu_NGI_AYBR!G22/PM3_Pu_NGI_AYBR!H22</f>
        <v>12.535893750000001</v>
      </c>
      <c r="AR22">
        <v>93.016847193453827</v>
      </c>
      <c r="AS22">
        <v>-252.5363369785365</v>
      </c>
      <c r="AT22">
        <v>-39.70224237143961</v>
      </c>
      <c r="AU22">
        <v>133.03079095881151</v>
      </c>
      <c r="AV22">
        <v>1</v>
      </c>
      <c r="AW22">
        <v>1</v>
      </c>
      <c r="AX22">
        <v>1</v>
      </c>
      <c r="AY22">
        <v>1</v>
      </c>
      <c r="AZ22">
        <v>1</v>
      </c>
      <c r="BB22" t="s">
        <v>37</v>
      </c>
      <c r="BC22" t="s">
        <v>65</v>
      </c>
      <c r="BE22" t="s">
        <v>67</v>
      </c>
      <c r="BF22" t="s">
        <v>67</v>
      </c>
      <c r="BH22">
        <v>4.4088532730868533</v>
      </c>
    </row>
    <row r="23" spans="1:60" x14ac:dyDescent="0.25">
      <c r="A23" t="s">
        <v>60</v>
      </c>
      <c r="B23" t="s">
        <v>72</v>
      </c>
      <c r="C23" t="s">
        <v>62</v>
      </c>
      <c r="D23" t="s">
        <v>63</v>
      </c>
      <c r="E23">
        <v>0</v>
      </c>
      <c r="F23">
        <v>14</v>
      </c>
      <c r="G23">
        <v>-29</v>
      </c>
      <c r="H23">
        <v>35</v>
      </c>
      <c r="I23">
        <v>9.6999999999999993</v>
      </c>
      <c r="J23">
        <v>30</v>
      </c>
      <c r="K23">
        <v>2.4209999999999998</v>
      </c>
      <c r="L23">
        <v>5.8451000000000004</v>
      </c>
      <c r="M23">
        <v>0.66703000000000001</v>
      </c>
      <c r="N23">
        <v>53.686300000000003</v>
      </c>
      <c r="O23">
        <v>3.4682999999999999E-2</v>
      </c>
      <c r="P23">
        <v>1.7853000000000001</v>
      </c>
      <c r="Q23">
        <v>0.70506999999999997</v>
      </c>
      <c r="R23">
        <v>1.3441000000000001</v>
      </c>
      <c r="S23">
        <v>0.03</v>
      </c>
      <c r="T23">
        <v>3.6654</v>
      </c>
      <c r="U23">
        <v>0.45548</v>
      </c>
      <c r="V23">
        <v>44.89</v>
      </c>
      <c r="W23">
        <v>0.02</v>
      </c>
      <c r="X23">
        <v>0.35149999999999998</v>
      </c>
      <c r="Y23">
        <v>0.60912999999999995</v>
      </c>
      <c r="Z23">
        <v>0.32</v>
      </c>
      <c r="AA23">
        <v>62</v>
      </c>
      <c r="AB23">
        <v>29</v>
      </c>
      <c r="AC23">
        <v>0</v>
      </c>
      <c r="AD23">
        <v>265000</v>
      </c>
      <c r="AE23">
        <v>249.99</v>
      </c>
      <c r="AF23">
        <v>0.38</v>
      </c>
      <c r="AG23">
        <v>1</v>
      </c>
      <c r="AH23">
        <v>0.73333000000000004</v>
      </c>
      <c r="AI23">
        <v>1.1062000000000001</v>
      </c>
      <c r="AJ23" t="s">
        <v>64</v>
      </c>
      <c r="AL23" t="s">
        <v>16</v>
      </c>
      <c r="AM23">
        <f t="shared" si="1"/>
        <v>3.962276351297656</v>
      </c>
      <c r="AN23">
        <f t="shared" si="2"/>
        <v>2.4922330464910116E-5</v>
      </c>
      <c r="AO23">
        <f t="shared" si="3"/>
        <v>12.706037400383192</v>
      </c>
      <c r="AP23">
        <f t="shared" si="4"/>
        <v>4.8929125982454709</v>
      </c>
      <c r="AQ23" s="22" cm="1">
        <f t="array" aca="1" ref="AQ23" ca="1">INDIRECT(CONCATENATE("Sheet1!K",AA23+2))+INDIRECT(CONCATENATE("Sheet1!J",AA23))*-PM3_Pu_NGI_AYBR!G23/PM3_Pu_NGI_AYBR!H23</f>
        <v>12.088414285714286</v>
      </c>
      <c r="AR23">
        <v>-3.6062466383901648</v>
      </c>
      <c r="AS23">
        <v>0.8653945630198564</v>
      </c>
      <c r="AT23">
        <v>-0.71607984089226973</v>
      </c>
      <c r="AU23">
        <v>5.238104889062102</v>
      </c>
      <c r="AV23">
        <v>1.7530381145333001</v>
      </c>
      <c r="AW23">
        <v>3.0616915200887131</v>
      </c>
      <c r="AX23">
        <v>1</v>
      </c>
      <c r="AY23">
        <v>1</v>
      </c>
      <c r="AZ23">
        <v>1</v>
      </c>
      <c r="BB23" t="s">
        <v>37</v>
      </c>
      <c r="BC23" t="s">
        <v>65</v>
      </c>
      <c r="BE23" t="s">
        <v>68</v>
      </c>
      <c r="BF23" t="s">
        <v>67</v>
      </c>
      <c r="BH23">
        <v>4.4088532749215608</v>
      </c>
    </row>
    <row r="24" spans="1:60" x14ac:dyDescent="0.25">
      <c r="A24" t="s">
        <v>60</v>
      </c>
      <c r="B24" t="s">
        <v>72</v>
      </c>
      <c r="C24" t="s">
        <v>62</v>
      </c>
      <c r="D24" t="s">
        <v>63</v>
      </c>
      <c r="E24">
        <v>0</v>
      </c>
      <c r="F24">
        <v>14</v>
      </c>
      <c r="G24">
        <v>-29</v>
      </c>
      <c r="H24">
        <v>40</v>
      </c>
      <c r="I24">
        <v>9.6999999999999993</v>
      </c>
      <c r="J24">
        <v>30</v>
      </c>
      <c r="K24">
        <v>2.2433999999999998</v>
      </c>
      <c r="L24">
        <v>5.8451000000000004</v>
      </c>
      <c r="M24">
        <v>0.66703000000000001</v>
      </c>
      <c r="N24">
        <v>40.769599999999997</v>
      </c>
      <c r="O24">
        <v>4.5039999999999997E-2</v>
      </c>
      <c r="P24">
        <v>1.7853000000000001</v>
      </c>
      <c r="Q24">
        <v>0.70506999999999997</v>
      </c>
      <c r="R24">
        <v>1.2072000000000001</v>
      </c>
      <c r="S24">
        <v>0.03</v>
      </c>
      <c r="T24">
        <v>3.5240999999999998</v>
      </c>
      <c r="U24">
        <v>0.43567</v>
      </c>
      <c r="V24">
        <v>44.89</v>
      </c>
      <c r="W24">
        <v>0.02</v>
      </c>
      <c r="X24">
        <v>0.35149999999999998</v>
      </c>
      <c r="Y24">
        <v>0.60912999999999995</v>
      </c>
      <c r="Z24">
        <v>0.32</v>
      </c>
      <c r="AA24">
        <v>62</v>
      </c>
      <c r="AB24">
        <v>29</v>
      </c>
      <c r="AC24">
        <v>0</v>
      </c>
      <c r="AD24">
        <v>265000</v>
      </c>
      <c r="AE24">
        <v>249.99</v>
      </c>
      <c r="AF24">
        <v>0.38</v>
      </c>
      <c r="AG24">
        <v>1</v>
      </c>
      <c r="AH24">
        <v>0.73333000000000004</v>
      </c>
      <c r="AI24">
        <v>1.1062000000000001</v>
      </c>
      <c r="AJ24" t="s">
        <v>64</v>
      </c>
      <c r="AL24" t="s">
        <v>16</v>
      </c>
      <c r="AM24">
        <f t="shared" si="1"/>
        <v>3.962276351297656</v>
      </c>
      <c r="AN24">
        <f t="shared" si="2"/>
        <v>2.4922330464910116E-5</v>
      </c>
      <c r="AO24">
        <f t="shared" si="3"/>
        <v>12.706037400383192</v>
      </c>
      <c r="AP24">
        <f t="shared" si="4"/>
        <v>4.2118829426219717</v>
      </c>
      <c r="AQ24" s="22" cm="1">
        <f t="array" aca="1" ref="AQ24" ca="1">INDIRECT(CONCATENATE("Sheet1!K",AA24+2))+INDIRECT(CONCATENATE("Sheet1!J",AA24))*-PM3_Pu_NGI_AYBR!G24/PM3_Pu_NGI_AYBR!H24</f>
        <v>12.597312500000001</v>
      </c>
      <c r="AR24">
        <v>4.4264025009605854</v>
      </c>
      <c r="AS24">
        <v>3.5708754140569292E-5</v>
      </c>
      <c r="AT24">
        <v>12.139991419254169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 t="s">
        <v>37</v>
      </c>
      <c r="BC24" t="s">
        <v>65</v>
      </c>
      <c r="BE24" t="s">
        <v>66</v>
      </c>
      <c r="BF24" t="s">
        <v>68</v>
      </c>
      <c r="BH24">
        <v>3.398447504978658</v>
      </c>
    </row>
    <row r="25" spans="1:60" x14ac:dyDescent="0.25">
      <c r="A25" t="s">
        <v>60</v>
      </c>
      <c r="B25" t="s">
        <v>72</v>
      </c>
      <c r="C25" t="s">
        <v>62</v>
      </c>
      <c r="D25" t="s">
        <v>63</v>
      </c>
      <c r="E25">
        <v>0</v>
      </c>
      <c r="F25">
        <v>14</v>
      </c>
      <c r="G25">
        <v>-28.5</v>
      </c>
      <c r="H25">
        <v>35</v>
      </c>
      <c r="I25">
        <v>9.6999999999999993</v>
      </c>
      <c r="J25">
        <v>30</v>
      </c>
      <c r="K25">
        <v>2.3965000000000001</v>
      </c>
      <c r="L25">
        <v>5.9961000000000002</v>
      </c>
      <c r="M25">
        <v>0.66703000000000001</v>
      </c>
      <c r="N25">
        <v>51.475000000000001</v>
      </c>
      <c r="O25">
        <v>3.6110999999999997E-2</v>
      </c>
      <c r="P25">
        <v>1.7853000000000001</v>
      </c>
      <c r="Q25">
        <v>0.70506999999999997</v>
      </c>
      <c r="R25">
        <v>1.3441000000000001</v>
      </c>
      <c r="S25">
        <v>0.03</v>
      </c>
      <c r="T25">
        <v>3.6654</v>
      </c>
      <c r="U25">
        <v>0.45548</v>
      </c>
      <c r="V25">
        <v>44.89</v>
      </c>
      <c r="W25">
        <v>0.02</v>
      </c>
      <c r="X25">
        <v>0.35149999999999998</v>
      </c>
      <c r="Y25">
        <v>0.60912999999999995</v>
      </c>
      <c r="Z25">
        <v>0.32</v>
      </c>
      <c r="AA25">
        <v>62</v>
      </c>
      <c r="AB25">
        <v>29</v>
      </c>
      <c r="AC25">
        <v>0</v>
      </c>
      <c r="AD25">
        <v>265000</v>
      </c>
      <c r="AE25">
        <v>249.99</v>
      </c>
      <c r="AF25">
        <v>0.38</v>
      </c>
      <c r="AG25">
        <v>1</v>
      </c>
      <c r="AH25">
        <v>0.73333000000000004</v>
      </c>
      <c r="AI25">
        <v>1.1062000000000001</v>
      </c>
      <c r="AJ25" t="s">
        <v>64</v>
      </c>
      <c r="AL25" t="s">
        <v>16</v>
      </c>
      <c r="AM25">
        <f t="shared" si="1"/>
        <v>3.962276351297656</v>
      </c>
      <c r="AN25">
        <f t="shared" si="2"/>
        <v>2.4922330464910116E-5</v>
      </c>
      <c r="AO25">
        <f t="shared" si="3"/>
        <v>12.706037400383192</v>
      </c>
      <c r="AP25">
        <f t="shared" si="4"/>
        <v>4.7384324582698998</v>
      </c>
      <c r="AQ25" s="22" cm="1">
        <f t="array" aca="1" ref="AQ25" ca="1">INDIRECT(CONCATENATE("Sheet1!K",AA25+2))+INDIRECT(CONCATENATE("Sheet1!J",AA25))*-PM3_Pu_NGI_AYBR!G25/PM3_Pu_NGI_AYBR!H25</f>
        <v>12.158607142857143</v>
      </c>
      <c r="AR25">
        <v>1.339171047748174</v>
      </c>
      <c r="AS25">
        <v>8.1234995049723615</v>
      </c>
      <c r="AT25">
        <v>0.31035826116231913</v>
      </c>
      <c r="AU25">
        <v>-0.81663800640575057</v>
      </c>
      <c r="AV25">
        <v>6.6055429499374734</v>
      </c>
      <c r="AW25">
        <v>14.556159602227201</v>
      </c>
      <c r="AX25">
        <v>1</v>
      </c>
      <c r="AY25">
        <v>1</v>
      </c>
      <c r="AZ25">
        <v>1</v>
      </c>
      <c r="BB25" t="s">
        <v>37</v>
      </c>
      <c r="BC25" t="s">
        <v>65</v>
      </c>
      <c r="BE25" t="s">
        <v>67</v>
      </c>
      <c r="BF25" t="s">
        <v>68</v>
      </c>
      <c r="BH25">
        <v>3.398447506292642</v>
      </c>
    </row>
    <row r="26" spans="1:60" x14ac:dyDescent="0.25">
      <c r="A26" t="s">
        <v>60</v>
      </c>
      <c r="B26" t="s">
        <v>72</v>
      </c>
      <c r="C26" t="s">
        <v>62</v>
      </c>
      <c r="D26" t="s">
        <v>63</v>
      </c>
      <c r="E26">
        <v>0</v>
      </c>
      <c r="F26">
        <v>14</v>
      </c>
      <c r="G26">
        <v>-28.5</v>
      </c>
      <c r="H26">
        <v>40</v>
      </c>
      <c r="I26">
        <v>9.6999999999999993</v>
      </c>
      <c r="J26">
        <v>30</v>
      </c>
      <c r="K26">
        <v>2.2219000000000002</v>
      </c>
      <c r="L26">
        <v>5.9961000000000002</v>
      </c>
      <c r="M26">
        <v>0.66703000000000001</v>
      </c>
      <c r="N26">
        <v>39.638100000000001</v>
      </c>
      <c r="O26">
        <v>4.6289999999999998E-2</v>
      </c>
      <c r="P26">
        <v>1.7853000000000001</v>
      </c>
      <c r="Q26">
        <v>0.70506999999999997</v>
      </c>
      <c r="R26">
        <v>1.2072000000000001</v>
      </c>
      <c r="S26">
        <v>0.03</v>
      </c>
      <c r="T26">
        <v>3.5240999999999998</v>
      </c>
      <c r="U26">
        <v>0.43567</v>
      </c>
      <c r="V26">
        <v>44.89</v>
      </c>
      <c r="W26">
        <v>0.02</v>
      </c>
      <c r="X26">
        <v>0.35149999999999998</v>
      </c>
      <c r="Y26">
        <v>0.60912999999999995</v>
      </c>
      <c r="Z26">
        <v>0.32</v>
      </c>
      <c r="AA26">
        <v>62</v>
      </c>
      <c r="AB26">
        <v>29</v>
      </c>
      <c r="AC26">
        <v>0</v>
      </c>
      <c r="AD26">
        <v>265000</v>
      </c>
      <c r="AE26">
        <v>249.99</v>
      </c>
      <c r="AF26">
        <v>0.38</v>
      </c>
      <c r="AG26">
        <v>1</v>
      </c>
      <c r="AH26">
        <v>0.73333000000000004</v>
      </c>
      <c r="AI26">
        <v>1.1062000000000001</v>
      </c>
      <c r="AJ26" t="s">
        <v>64</v>
      </c>
      <c r="AL26" t="s">
        <v>16</v>
      </c>
      <c r="AM26">
        <f t="shared" si="1"/>
        <v>3.962276351297656</v>
      </c>
      <c r="AN26">
        <f t="shared" si="2"/>
        <v>2.4922330464910116E-5</v>
      </c>
      <c r="AO26">
        <f t="shared" si="3"/>
        <v>12.706037400383192</v>
      </c>
      <c r="AP26">
        <f t="shared" si="4"/>
        <v>4.1752270284418129</v>
      </c>
      <c r="AQ26" s="22" cm="1">
        <f t="array" aca="1" ref="AQ26" ca="1">INDIRECT(CONCATENATE("Sheet1!K",AA26+2))+INDIRECT(CONCATENATE("Sheet1!J",AA26))*-PM3_Pu_NGI_AYBR!G26/PM3_Pu_NGI_AYBR!H26</f>
        <v>12.658731250000001</v>
      </c>
      <c r="AR26">
        <v>1.8491594579178461</v>
      </c>
      <c r="AS26">
        <v>1.432517882233374</v>
      </c>
      <c r="AT26">
        <v>1.5454707162993591</v>
      </c>
      <c r="AU26">
        <v>-0.1425213744601336</v>
      </c>
      <c r="AV26">
        <v>0.20516345986248929</v>
      </c>
      <c r="AW26">
        <v>-0.95806448499375652</v>
      </c>
      <c r="AX26">
        <v>1.9092288897969469</v>
      </c>
      <c r="AY26">
        <v>1.8112246357108071</v>
      </c>
      <c r="AZ26">
        <v>4.4427004939489043</v>
      </c>
      <c r="BB26" t="s">
        <v>37</v>
      </c>
      <c r="BC26" t="s">
        <v>65</v>
      </c>
      <c r="BE26" t="s">
        <v>68</v>
      </c>
      <c r="BF26" t="s">
        <v>68</v>
      </c>
      <c r="BH26">
        <v>3.398447504099753</v>
      </c>
    </row>
    <row r="27" spans="1:60" x14ac:dyDescent="0.25">
      <c r="A27" t="s">
        <v>60</v>
      </c>
      <c r="B27" t="s">
        <v>72</v>
      </c>
      <c r="C27" t="s">
        <v>62</v>
      </c>
      <c r="D27" t="s">
        <v>63</v>
      </c>
      <c r="E27">
        <v>0</v>
      </c>
      <c r="F27">
        <v>14</v>
      </c>
      <c r="G27">
        <v>-28</v>
      </c>
      <c r="H27">
        <v>35</v>
      </c>
      <c r="I27">
        <v>9.6999999999999993</v>
      </c>
      <c r="J27">
        <v>30</v>
      </c>
      <c r="K27">
        <v>2.3719999999999999</v>
      </c>
      <c r="L27">
        <v>6.1470000000000002</v>
      </c>
      <c r="M27">
        <v>0.66703000000000001</v>
      </c>
      <c r="N27">
        <v>49.438600000000001</v>
      </c>
      <c r="O27">
        <v>3.7539999999999997E-2</v>
      </c>
      <c r="P27">
        <v>1.7853000000000001</v>
      </c>
      <c r="Q27">
        <v>0.70506999999999997</v>
      </c>
      <c r="R27">
        <v>1.3441000000000001</v>
      </c>
      <c r="S27">
        <v>0.03</v>
      </c>
      <c r="T27">
        <v>3.6654</v>
      </c>
      <c r="U27">
        <v>0.45548</v>
      </c>
      <c r="V27">
        <v>44.89</v>
      </c>
      <c r="W27">
        <v>0.02</v>
      </c>
      <c r="X27">
        <v>0.35149999999999998</v>
      </c>
      <c r="Y27">
        <v>0.60912999999999995</v>
      </c>
      <c r="Z27">
        <v>0.32</v>
      </c>
      <c r="AA27">
        <v>62</v>
      </c>
      <c r="AB27">
        <v>29</v>
      </c>
      <c r="AC27">
        <v>0</v>
      </c>
      <c r="AD27">
        <v>265000</v>
      </c>
      <c r="AE27">
        <v>249.99</v>
      </c>
      <c r="AF27">
        <v>0.38</v>
      </c>
      <c r="AG27">
        <v>1</v>
      </c>
      <c r="AH27">
        <v>0.73333000000000004</v>
      </c>
      <c r="AI27">
        <v>1.1062000000000001</v>
      </c>
      <c r="AJ27" t="s">
        <v>64</v>
      </c>
      <c r="AL27" t="s">
        <v>16</v>
      </c>
      <c r="AM27">
        <f t="shared" si="1"/>
        <v>3.962276351297656</v>
      </c>
      <c r="AN27">
        <f t="shared" si="2"/>
        <v>2.4922330464910116E-5</v>
      </c>
      <c r="AO27">
        <f t="shared" si="3"/>
        <v>12.706037400383192</v>
      </c>
      <c r="AP27">
        <f t="shared" si="4"/>
        <v>4.6095951123775567</v>
      </c>
      <c r="AQ27" s="22" cm="1">
        <f t="array" aca="1" ref="AQ27" ca="1">INDIRECT(CONCATENATE("Sheet1!K",AA27+2))+INDIRECT(CONCATENATE("Sheet1!J",AA27))*-PM3_Pu_NGI_AYBR!G27/PM3_Pu_NGI_AYBR!H27</f>
        <v>12.228800000000001</v>
      </c>
      <c r="AR27">
        <v>5.7833525641129961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 t="s">
        <v>70</v>
      </c>
      <c r="BC27" t="s">
        <v>65</v>
      </c>
      <c r="BE27" t="s">
        <v>66</v>
      </c>
      <c r="BF27" t="s">
        <v>66</v>
      </c>
      <c r="BH27">
        <v>5.5860271659346399</v>
      </c>
    </row>
    <row r="28" spans="1:60" x14ac:dyDescent="0.25">
      <c r="A28" t="s">
        <v>60</v>
      </c>
      <c r="B28" t="s">
        <v>72</v>
      </c>
      <c r="C28" t="s">
        <v>62</v>
      </c>
      <c r="D28" t="s">
        <v>63</v>
      </c>
      <c r="E28">
        <v>0</v>
      </c>
      <c r="F28">
        <v>14</v>
      </c>
      <c r="G28">
        <v>-28</v>
      </c>
      <c r="H28">
        <v>40</v>
      </c>
      <c r="I28">
        <v>9.6999999999999993</v>
      </c>
      <c r="J28">
        <v>30</v>
      </c>
      <c r="K28">
        <v>2.2004999999999999</v>
      </c>
      <c r="L28">
        <v>6.1470000000000002</v>
      </c>
      <c r="M28">
        <v>0.66703000000000001</v>
      </c>
      <c r="N28">
        <v>38.567700000000002</v>
      </c>
      <c r="O28">
        <v>4.7539999999999999E-2</v>
      </c>
      <c r="P28">
        <v>1.7853000000000001</v>
      </c>
      <c r="Q28">
        <v>0.70506999999999997</v>
      </c>
      <c r="R28">
        <v>1.2072000000000001</v>
      </c>
      <c r="S28">
        <v>0.03</v>
      </c>
      <c r="T28">
        <v>3.5240999999999998</v>
      </c>
      <c r="U28">
        <v>0.43567</v>
      </c>
      <c r="V28">
        <v>44.89</v>
      </c>
      <c r="W28">
        <v>0.02</v>
      </c>
      <c r="X28">
        <v>0.35149999999999998</v>
      </c>
      <c r="Y28">
        <v>0.60912999999999995</v>
      </c>
      <c r="Z28">
        <v>0.32</v>
      </c>
      <c r="AA28">
        <v>62</v>
      </c>
      <c r="AB28">
        <v>29</v>
      </c>
      <c r="AC28">
        <v>0</v>
      </c>
      <c r="AD28">
        <v>265000</v>
      </c>
      <c r="AE28">
        <v>249.99</v>
      </c>
      <c r="AF28">
        <v>0.38</v>
      </c>
      <c r="AG28">
        <v>1</v>
      </c>
      <c r="AH28">
        <v>0.73333000000000004</v>
      </c>
      <c r="AI28">
        <v>1.1062000000000001</v>
      </c>
      <c r="AJ28" t="s">
        <v>64</v>
      </c>
      <c r="AL28" t="s">
        <v>16</v>
      </c>
      <c r="AM28">
        <f t="shared" si="1"/>
        <v>3.962276351297656</v>
      </c>
      <c r="AN28">
        <f t="shared" si="2"/>
        <v>2.4922330464910116E-5</v>
      </c>
      <c r="AO28">
        <f t="shared" si="3"/>
        <v>12.706037400383192</v>
      </c>
      <c r="AP28">
        <f t="shared" si="4"/>
        <v>4.1439542094646056</v>
      </c>
      <c r="AQ28" s="22" cm="1">
        <f t="array" aca="1" ref="AQ28" ca="1">INDIRECT(CONCATENATE("Sheet1!K",AA28+2))+INDIRECT(CONCATENATE("Sheet1!J",AA28))*-PM3_Pu_NGI_AYBR!G28/PM3_Pu_NGI_AYBR!H28</f>
        <v>12.72015</v>
      </c>
      <c r="AR28">
        <v>3.477678355769819</v>
      </c>
      <c r="AS28">
        <v>2.2454519646181992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 t="s">
        <v>70</v>
      </c>
      <c r="BC28" t="s">
        <v>65</v>
      </c>
      <c r="BE28" t="s">
        <v>67</v>
      </c>
      <c r="BF28" t="s">
        <v>66</v>
      </c>
      <c r="BH28">
        <v>5.2745075143248554</v>
      </c>
    </row>
    <row r="29" spans="1:60" x14ac:dyDescent="0.25">
      <c r="A29" t="s">
        <v>60</v>
      </c>
      <c r="B29" t="s">
        <v>72</v>
      </c>
      <c r="C29" t="s">
        <v>62</v>
      </c>
      <c r="D29" t="s">
        <v>63</v>
      </c>
      <c r="E29">
        <v>0</v>
      </c>
      <c r="F29">
        <v>14</v>
      </c>
      <c r="G29">
        <v>-27.5</v>
      </c>
      <c r="H29">
        <v>35</v>
      </c>
      <c r="I29">
        <v>9.6999999999999993</v>
      </c>
      <c r="J29">
        <v>30</v>
      </c>
      <c r="K29">
        <v>2.3475000000000001</v>
      </c>
      <c r="L29">
        <v>6.298</v>
      </c>
      <c r="M29">
        <v>0.66703000000000001</v>
      </c>
      <c r="N29">
        <v>47.557299999999998</v>
      </c>
      <c r="O29">
        <v>3.8968999999999997E-2</v>
      </c>
      <c r="P29">
        <v>1.7853000000000001</v>
      </c>
      <c r="Q29">
        <v>0.70506999999999997</v>
      </c>
      <c r="R29">
        <v>1.3441000000000001</v>
      </c>
      <c r="S29">
        <v>0.03</v>
      </c>
      <c r="T29">
        <v>3.6654</v>
      </c>
      <c r="U29">
        <v>0.45548</v>
      </c>
      <c r="V29">
        <v>44.89</v>
      </c>
      <c r="W29">
        <v>0.02</v>
      </c>
      <c r="X29">
        <v>0.35149999999999998</v>
      </c>
      <c r="Y29">
        <v>0.60912999999999995</v>
      </c>
      <c r="Z29">
        <v>0.32</v>
      </c>
      <c r="AA29">
        <v>62</v>
      </c>
      <c r="AB29">
        <v>29</v>
      </c>
      <c r="AC29">
        <v>0</v>
      </c>
      <c r="AD29">
        <v>265000</v>
      </c>
      <c r="AE29">
        <v>249.99</v>
      </c>
      <c r="AF29">
        <v>0.38</v>
      </c>
      <c r="AG29">
        <v>1</v>
      </c>
      <c r="AH29">
        <v>0.73333000000000004</v>
      </c>
      <c r="AI29">
        <v>1.1062000000000001</v>
      </c>
      <c r="AJ29" t="s">
        <v>64</v>
      </c>
      <c r="AL29" t="s">
        <v>16</v>
      </c>
      <c r="AM29">
        <f t="shared" si="1"/>
        <v>3.962276351297656</v>
      </c>
      <c r="AN29">
        <f t="shared" si="2"/>
        <v>2.4922330464910116E-5</v>
      </c>
      <c r="AO29">
        <f t="shared" si="3"/>
        <v>12.706037400383192</v>
      </c>
      <c r="AP29">
        <f t="shared" si="4"/>
        <v>4.5021440076646275</v>
      </c>
      <c r="AQ29" s="22" cm="1">
        <f t="array" aca="1" ref="AQ29" ca="1">INDIRECT(CONCATENATE("Sheet1!K",AA29+2))+INDIRECT(CONCATENATE("Sheet1!J",AA29))*-PM3_Pu_NGI_AYBR!G29/PM3_Pu_NGI_AYBR!H29</f>
        <v>12.298992857142858</v>
      </c>
      <c r="AR29">
        <v>-1.7123637610301019</v>
      </c>
      <c r="AS29">
        <v>5.4918435214916022</v>
      </c>
      <c r="AT29">
        <v>0.29958921118031412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 t="s">
        <v>70</v>
      </c>
      <c r="BC29" t="s">
        <v>65</v>
      </c>
      <c r="BE29" t="s">
        <v>68</v>
      </c>
      <c r="BF29" t="s">
        <v>66</v>
      </c>
      <c r="BH29">
        <v>5.2724887562399507</v>
      </c>
    </row>
    <row r="30" spans="1:60" x14ac:dyDescent="0.25">
      <c r="A30" t="s">
        <v>60</v>
      </c>
      <c r="B30" t="s">
        <v>72</v>
      </c>
      <c r="C30" t="s">
        <v>62</v>
      </c>
      <c r="D30" t="s">
        <v>63</v>
      </c>
      <c r="E30">
        <v>0</v>
      </c>
      <c r="F30">
        <v>14</v>
      </c>
      <c r="G30">
        <v>-27.5</v>
      </c>
      <c r="H30">
        <v>40</v>
      </c>
      <c r="I30">
        <v>9.6999999999999993</v>
      </c>
      <c r="J30">
        <v>30</v>
      </c>
      <c r="K30">
        <v>2.1791</v>
      </c>
      <c r="L30">
        <v>6.298</v>
      </c>
      <c r="M30">
        <v>0.66703000000000001</v>
      </c>
      <c r="N30">
        <v>37.553600000000003</v>
      </c>
      <c r="O30">
        <v>4.879E-2</v>
      </c>
      <c r="P30">
        <v>1.7853000000000001</v>
      </c>
      <c r="Q30">
        <v>0.70506999999999997</v>
      </c>
      <c r="R30">
        <v>1.2072000000000001</v>
      </c>
      <c r="S30">
        <v>0.03</v>
      </c>
      <c r="T30">
        <v>3.5240999999999998</v>
      </c>
      <c r="U30">
        <v>0.43567</v>
      </c>
      <c r="V30">
        <v>44.89</v>
      </c>
      <c r="W30">
        <v>0.02</v>
      </c>
      <c r="X30">
        <v>0.35149999999999998</v>
      </c>
      <c r="Y30">
        <v>0.60912999999999995</v>
      </c>
      <c r="Z30">
        <v>0.32</v>
      </c>
      <c r="AA30">
        <v>62</v>
      </c>
      <c r="AB30">
        <v>29</v>
      </c>
      <c r="AC30">
        <v>0</v>
      </c>
      <c r="AD30">
        <v>265000</v>
      </c>
      <c r="AE30">
        <v>249.99</v>
      </c>
      <c r="AF30">
        <v>0.38</v>
      </c>
      <c r="AG30">
        <v>1</v>
      </c>
      <c r="AH30">
        <v>0.73333000000000004</v>
      </c>
      <c r="AI30">
        <v>1.1062000000000001</v>
      </c>
      <c r="AJ30" t="s">
        <v>64</v>
      </c>
      <c r="AL30" t="s">
        <v>16</v>
      </c>
      <c r="AM30">
        <f t="shared" si="1"/>
        <v>3.962276351297656</v>
      </c>
      <c r="AN30">
        <f t="shared" si="2"/>
        <v>2.4922330464910116E-5</v>
      </c>
      <c r="AO30">
        <f t="shared" si="3"/>
        <v>12.706037400383192</v>
      </c>
      <c r="AP30">
        <f t="shared" si="4"/>
        <v>4.1172739525768778</v>
      </c>
      <c r="AQ30" s="22" cm="1">
        <f t="array" aca="1" ref="AQ30" ca="1">INDIRECT(CONCATENATE("Sheet1!K",AA30+2))+INDIRECT(CONCATENATE("Sheet1!J",AA30))*-PM3_Pu_NGI_AYBR!G30/PM3_Pu_NGI_AYBR!H30</f>
        <v>12.781568750000002</v>
      </c>
      <c r="AR30">
        <v>-2.9469671270900988</v>
      </c>
      <c r="AS30">
        <v>10.84946489392132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 t="s">
        <v>70</v>
      </c>
      <c r="BC30" t="s">
        <v>65</v>
      </c>
      <c r="BE30" t="s">
        <v>66</v>
      </c>
      <c r="BF30" t="s">
        <v>67</v>
      </c>
      <c r="BH30">
        <v>4.4088532730858008</v>
      </c>
    </row>
    <row r="31" spans="1:60" x14ac:dyDescent="0.25">
      <c r="A31" t="s">
        <v>60</v>
      </c>
      <c r="B31" t="s">
        <v>72</v>
      </c>
      <c r="C31" t="s">
        <v>62</v>
      </c>
      <c r="D31" t="s">
        <v>63</v>
      </c>
      <c r="E31">
        <v>0</v>
      </c>
      <c r="F31">
        <v>14</v>
      </c>
      <c r="G31">
        <v>-27</v>
      </c>
      <c r="H31">
        <v>35</v>
      </c>
      <c r="I31">
        <v>9.6999999999999993</v>
      </c>
      <c r="J31">
        <v>30</v>
      </c>
      <c r="K31">
        <v>2.323</v>
      </c>
      <c r="L31">
        <v>6.4489000000000001</v>
      </c>
      <c r="M31">
        <v>0.66703000000000001</v>
      </c>
      <c r="N31">
        <v>45.813800000000001</v>
      </c>
      <c r="O31">
        <v>4.0397000000000002E-2</v>
      </c>
      <c r="P31">
        <v>1.7853000000000001</v>
      </c>
      <c r="Q31">
        <v>0.70506999999999997</v>
      </c>
      <c r="R31">
        <v>1.3441000000000001</v>
      </c>
      <c r="S31">
        <v>0.03</v>
      </c>
      <c r="T31">
        <v>3.6654</v>
      </c>
      <c r="U31">
        <v>0.45548</v>
      </c>
      <c r="V31">
        <v>44.89</v>
      </c>
      <c r="W31">
        <v>0.02</v>
      </c>
      <c r="X31">
        <v>0.35149999999999998</v>
      </c>
      <c r="Y31">
        <v>0.60912999999999995</v>
      </c>
      <c r="Z31">
        <v>0.32</v>
      </c>
      <c r="AA31">
        <v>62</v>
      </c>
      <c r="AB31">
        <v>29</v>
      </c>
      <c r="AC31">
        <v>0</v>
      </c>
      <c r="AD31">
        <v>265000</v>
      </c>
      <c r="AE31">
        <v>249.99</v>
      </c>
      <c r="AF31">
        <v>0.38</v>
      </c>
      <c r="AG31">
        <v>1</v>
      </c>
      <c r="AH31">
        <v>0.73333000000000004</v>
      </c>
      <c r="AI31">
        <v>1.1062000000000001</v>
      </c>
      <c r="AJ31" t="s">
        <v>64</v>
      </c>
      <c r="AL31" t="s">
        <v>16</v>
      </c>
      <c r="AM31">
        <f t="shared" si="1"/>
        <v>3.962276351297656</v>
      </c>
      <c r="AN31">
        <f t="shared" si="2"/>
        <v>2.4922330464910116E-5</v>
      </c>
      <c r="AO31">
        <f t="shared" si="3"/>
        <v>12.706037400383192</v>
      </c>
      <c r="AP31">
        <f t="shared" si="4"/>
        <v>4.4125291539584932</v>
      </c>
      <c r="AQ31" s="22" cm="1">
        <f t="array" aca="1" ref="AQ31" ca="1">INDIRECT(CONCATENATE("Sheet1!K",AA31+2))+INDIRECT(CONCATENATE("Sheet1!J",AA31))*-PM3_Pu_NGI_AYBR!G31/PM3_Pu_NGI_AYBR!H31</f>
        <v>12.369185714285715</v>
      </c>
      <c r="AR31">
        <v>-1.5378866945305849</v>
      </c>
      <c r="AS31">
        <v>-0.87650267465871989</v>
      </c>
      <c r="AT31">
        <v>6.9465460398353542</v>
      </c>
      <c r="AU31">
        <v>3.1725538863113449</v>
      </c>
      <c r="AV31">
        <v>1</v>
      </c>
      <c r="AW31">
        <v>1</v>
      </c>
      <c r="AX31">
        <v>1</v>
      </c>
      <c r="AY31">
        <v>1</v>
      </c>
      <c r="AZ31">
        <v>1</v>
      </c>
      <c r="BB31" t="s">
        <v>70</v>
      </c>
      <c r="BC31" t="s">
        <v>65</v>
      </c>
      <c r="BE31" t="s">
        <v>67</v>
      </c>
      <c r="BF31" t="s">
        <v>67</v>
      </c>
      <c r="BH31">
        <v>4.2048235515355179</v>
      </c>
    </row>
    <row r="32" spans="1:60" x14ac:dyDescent="0.25">
      <c r="A32" t="s">
        <v>60</v>
      </c>
      <c r="B32" t="s">
        <v>72</v>
      </c>
      <c r="C32" t="s">
        <v>62</v>
      </c>
      <c r="D32" t="s">
        <v>63</v>
      </c>
      <c r="E32">
        <v>0</v>
      </c>
      <c r="F32">
        <v>14</v>
      </c>
      <c r="G32">
        <v>-27</v>
      </c>
      <c r="H32">
        <v>40</v>
      </c>
      <c r="I32">
        <v>9.6999999999999993</v>
      </c>
      <c r="J32">
        <v>30</v>
      </c>
      <c r="K32">
        <v>2.1576</v>
      </c>
      <c r="L32">
        <v>6.4489000000000001</v>
      </c>
      <c r="M32">
        <v>0.66703000000000001</v>
      </c>
      <c r="N32">
        <v>36.591500000000003</v>
      </c>
      <c r="O32">
        <v>5.0040000000000001E-2</v>
      </c>
      <c r="P32">
        <v>1.7853000000000001</v>
      </c>
      <c r="Q32">
        <v>0.70506999999999997</v>
      </c>
      <c r="R32">
        <v>1.2072000000000001</v>
      </c>
      <c r="S32">
        <v>0.03</v>
      </c>
      <c r="T32">
        <v>3.5240999999999998</v>
      </c>
      <c r="U32">
        <v>0.43567</v>
      </c>
      <c r="V32">
        <v>44.89</v>
      </c>
      <c r="W32">
        <v>0.02</v>
      </c>
      <c r="X32">
        <v>0.35149999999999998</v>
      </c>
      <c r="Y32">
        <v>0.60912999999999995</v>
      </c>
      <c r="Z32">
        <v>0.32</v>
      </c>
      <c r="AA32">
        <v>62</v>
      </c>
      <c r="AB32">
        <v>29</v>
      </c>
      <c r="AC32">
        <v>0</v>
      </c>
      <c r="AD32">
        <v>265000</v>
      </c>
      <c r="AE32">
        <v>249.99</v>
      </c>
      <c r="AF32">
        <v>0.38</v>
      </c>
      <c r="AG32">
        <v>1</v>
      </c>
      <c r="AH32">
        <v>0.73333000000000004</v>
      </c>
      <c r="AI32">
        <v>1.1062000000000001</v>
      </c>
      <c r="AJ32" t="s">
        <v>64</v>
      </c>
      <c r="AL32" t="s">
        <v>16</v>
      </c>
      <c r="AM32">
        <f t="shared" si="1"/>
        <v>3.962276351297656</v>
      </c>
      <c r="AN32">
        <f t="shared" si="2"/>
        <v>2.4922330464910116E-5</v>
      </c>
      <c r="AO32">
        <f t="shared" si="3"/>
        <v>12.706037400383192</v>
      </c>
      <c r="AP32">
        <f t="shared" si="4"/>
        <v>4.0945118182098428</v>
      </c>
      <c r="AQ32" s="22" cm="1">
        <f t="array" aca="1" ref="AQ32" ca="1">INDIRECT(CONCATENATE("Sheet1!K",AA32+2))+INDIRECT(CONCATENATE("Sheet1!J",AA32))*-PM3_Pu_NGI_AYBR!G32/PM3_Pu_NGI_AYBR!H32</f>
        <v>12.842987500000001</v>
      </c>
      <c r="AR32">
        <v>4.4264025009605854</v>
      </c>
      <c r="AS32">
        <v>3.5708754140569292E-5</v>
      </c>
      <c r="AT32">
        <v>12.139991419254169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 t="s">
        <v>70</v>
      </c>
      <c r="BC32" t="s">
        <v>65</v>
      </c>
      <c r="BE32" t="s">
        <v>66</v>
      </c>
      <c r="BF32" t="s">
        <v>68</v>
      </c>
      <c r="BH32">
        <v>3.398447504978658</v>
      </c>
    </row>
    <row r="33" spans="1:60" x14ac:dyDescent="0.25">
      <c r="A33" t="s">
        <v>60</v>
      </c>
      <c r="B33" t="s">
        <v>72</v>
      </c>
      <c r="C33" t="s">
        <v>62</v>
      </c>
      <c r="D33" t="s">
        <v>63</v>
      </c>
      <c r="E33">
        <v>0</v>
      </c>
      <c r="F33">
        <v>15</v>
      </c>
      <c r="G33">
        <v>-31.425000000000001</v>
      </c>
      <c r="H33">
        <v>35</v>
      </c>
      <c r="I33">
        <v>9.6999999999999993</v>
      </c>
      <c r="J33">
        <v>30</v>
      </c>
      <c r="K33">
        <v>2.5398000000000001</v>
      </c>
      <c r="L33">
        <v>5.1128999999999998</v>
      </c>
      <c r="M33">
        <v>0.66703000000000001</v>
      </c>
      <c r="N33">
        <v>67.632300000000001</v>
      </c>
      <c r="O33">
        <v>2.7754000000000001E-2</v>
      </c>
      <c r="P33">
        <v>1.7853000000000001</v>
      </c>
      <c r="Q33">
        <v>0.70506999999999997</v>
      </c>
      <c r="R33">
        <v>1.3441000000000001</v>
      </c>
      <c r="S33">
        <v>0.03</v>
      </c>
      <c r="T33">
        <v>3.6654</v>
      </c>
      <c r="U33">
        <v>0.45548</v>
      </c>
      <c r="V33">
        <v>44.89</v>
      </c>
      <c r="W33">
        <v>0.02</v>
      </c>
      <c r="X33">
        <v>0.35149999999999998</v>
      </c>
      <c r="Y33">
        <v>0.60912999999999995</v>
      </c>
      <c r="Z33">
        <v>0.32</v>
      </c>
      <c r="AA33">
        <v>62</v>
      </c>
      <c r="AB33">
        <v>29</v>
      </c>
      <c r="AC33">
        <v>0</v>
      </c>
      <c r="AD33">
        <v>265000</v>
      </c>
      <c r="AE33">
        <v>269.58999999999997</v>
      </c>
      <c r="AF33">
        <v>0.38</v>
      </c>
      <c r="AG33">
        <v>1</v>
      </c>
      <c r="AH33">
        <v>0.73333000000000004</v>
      </c>
      <c r="AI33">
        <v>1.1062000000000001</v>
      </c>
      <c r="AJ33" t="s">
        <v>64</v>
      </c>
      <c r="AM33">
        <f t="shared" si="1"/>
        <v>3.962276351297656</v>
      </c>
      <c r="AN33">
        <f t="shared" si="2"/>
        <v>2.4922330464910116E-5</v>
      </c>
      <c r="AO33">
        <f t="shared" si="3"/>
        <v>12.706037400383192</v>
      </c>
      <c r="AP33">
        <f t="shared" si="4"/>
        <v>6.2067254186495191</v>
      </c>
      <c r="AQ33" s="22" cm="1">
        <f t="array" aca="1" ref="AQ33" ca="1">INDIRECT(CONCATENATE("Sheet1!K",AA33+2))+INDIRECT(CONCATENATE("Sheet1!J",AA33))*-PM3_Pu_NGI_AYBR!G33/PM3_Pu_NGI_AYBR!H33</f>
        <v>11.747978928571431</v>
      </c>
    </row>
    <row r="34" spans="1:60" x14ac:dyDescent="0.25">
      <c r="A34" t="s">
        <v>60</v>
      </c>
      <c r="B34" t="s">
        <v>72</v>
      </c>
      <c r="C34" t="s">
        <v>62</v>
      </c>
      <c r="D34" t="s">
        <v>63</v>
      </c>
      <c r="E34">
        <v>0</v>
      </c>
      <c r="F34">
        <v>15</v>
      </c>
      <c r="G34">
        <v>-31.425000000000001</v>
      </c>
      <c r="H34">
        <v>40</v>
      </c>
      <c r="I34">
        <v>9.6999999999999993</v>
      </c>
      <c r="J34">
        <v>30</v>
      </c>
      <c r="K34">
        <v>2.3473000000000002</v>
      </c>
      <c r="L34">
        <v>5.1128999999999998</v>
      </c>
      <c r="M34">
        <v>0.66703000000000001</v>
      </c>
      <c r="N34">
        <v>47.242699999999999</v>
      </c>
      <c r="O34">
        <v>3.8977999999999999E-2</v>
      </c>
      <c r="P34">
        <v>1.7853000000000001</v>
      </c>
      <c r="Q34">
        <v>0.70506999999999997</v>
      </c>
      <c r="R34">
        <v>1.2072000000000001</v>
      </c>
      <c r="S34">
        <v>0.03</v>
      </c>
      <c r="T34">
        <v>3.5240999999999998</v>
      </c>
      <c r="U34">
        <v>0.43567</v>
      </c>
      <c r="V34">
        <v>44.89</v>
      </c>
      <c r="W34">
        <v>0.02</v>
      </c>
      <c r="X34">
        <v>0.35149999999999998</v>
      </c>
      <c r="Y34">
        <v>0.60912999999999995</v>
      </c>
      <c r="Z34">
        <v>0.32</v>
      </c>
      <c r="AA34">
        <v>62</v>
      </c>
      <c r="AB34">
        <v>29</v>
      </c>
      <c r="AC34">
        <v>0</v>
      </c>
      <c r="AD34">
        <v>265000</v>
      </c>
      <c r="AE34">
        <v>269.58999999999997</v>
      </c>
      <c r="AF34">
        <v>0.38</v>
      </c>
      <c r="AG34">
        <v>1</v>
      </c>
      <c r="AH34">
        <v>0.73333000000000004</v>
      </c>
      <c r="AI34">
        <v>1.1062000000000001</v>
      </c>
      <c r="AJ34" t="s">
        <v>64</v>
      </c>
      <c r="AM34">
        <f t="shared" si="1"/>
        <v>3.962276351297656</v>
      </c>
      <c r="AN34">
        <f t="shared" si="2"/>
        <v>2.4922330464910116E-5</v>
      </c>
      <c r="AO34">
        <f t="shared" si="3"/>
        <v>12.706037400383192</v>
      </c>
      <c r="AP34">
        <f t="shared" si="4"/>
        <v>4.5015318925647083</v>
      </c>
      <c r="AQ34" s="22" cm="1">
        <f t="array" aca="1" ref="AQ34" ca="1">INDIRECT(CONCATENATE("Sheet1!K",AA34+2))+INDIRECT(CONCATENATE("Sheet1!J",AA34))*-PM3_Pu_NGI_AYBR!G34/PM3_Pu_NGI_AYBR!H34</f>
        <v>12.299431562500001</v>
      </c>
      <c r="BH34">
        <f>MIN(BH3:BH9)</f>
        <v>3.2545545235693161</v>
      </c>
    </row>
    <row r="35" spans="1:60" x14ac:dyDescent="0.25">
      <c r="A35" t="s">
        <v>60</v>
      </c>
      <c r="B35" t="s">
        <v>72</v>
      </c>
      <c r="C35" t="s">
        <v>62</v>
      </c>
      <c r="D35" t="s">
        <v>63</v>
      </c>
      <c r="E35">
        <v>0</v>
      </c>
      <c r="F35">
        <v>15</v>
      </c>
      <c r="G35">
        <v>-30.95</v>
      </c>
      <c r="H35">
        <v>35</v>
      </c>
      <c r="I35">
        <v>9.6999999999999993</v>
      </c>
      <c r="J35">
        <v>30</v>
      </c>
      <c r="K35">
        <v>2.5165999999999999</v>
      </c>
      <c r="L35">
        <v>5.2564000000000002</v>
      </c>
      <c r="M35">
        <v>0.66703000000000001</v>
      </c>
      <c r="N35">
        <v>64.325199999999995</v>
      </c>
      <c r="O35">
        <v>2.9111000000000001E-2</v>
      </c>
      <c r="P35">
        <v>1.7853000000000001</v>
      </c>
      <c r="Q35">
        <v>0.70506999999999997</v>
      </c>
      <c r="R35">
        <v>1.3441000000000001</v>
      </c>
      <c r="S35">
        <v>0.03</v>
      </c>
      <c r="T35">
        <v>3.6654</v>
      </c>
      <c r="U35">
        <v>0.45548</v>
      </c>
      <c r="V35">
        <v>44.89</v>
      </c>
      <c r="W35">
        <v>0.02</v>
      </c>
      <c r="X35">
        <v>0.35149999999999998</v>
      </c>
      <c r="Y35">
        <v>0.60912999999999995</v>
      </c>
      <c r="Z35">
        <v>0.32</v>
      </c>
      <c r="AA35">
        <v>62</v>
      </c>
      <c r="AB35">
        <v>29</v>
      </c>
      <c r="AC35">
        <v>0</v>
      </c>
      <c r="AD35">
        <v>265000</v>
      </c>
      <c r="AE35">
        <v>269.58999999999997</v>
      </c>
      <c r="AF35">
        <v>0.38</v>
      </c>
      <c r="AG35">
        <v>1</v>
      </c>
      <c r="AH35">
        <v>0.73333000000000004</v>
      </c>
      <c r="AI35">
        <v>1.1062000000000001</v>
      </c>
      <c r="AJ35" t="s">
        <v>64</v>
      </c>
      <c r="AM35">
        <f t="shared" si="1"/>
        <v>3.962276351297656</v>
      </c>
      <c r="AN35">
        <f t="shared" si="2"/>
        <v>2.4922330464910116E-5</v>
      </c>
      <c r="AO35">
        <f t="shared" si="3"/>
        <v>12.706037400383192</v>
      </c>
      <c r="AP35">
        <f t="shared" si="4"/>
        <v>5.8512261409385546</v>
      </c>
      <c r="AQ35" s="22" cm="1">
        <f t="array" aca="1" ref="AQ35" ca="1">INDIRECT(CONCATENATE("Sheet1!K",AA35+2))+INDIRECT(CONCATENATE("Sheet1!J",AA35))*-PM3_Pu_NGI_AYBR!G35/PM3_Pu_NGI_AYBR!H35</f>
        <v>11.814662142857145</v>
      </c>
    </row>
    <row r="36" spans="1:60" x14ac:dyDescent="0.25">
      <c r="A36" t="s">
        <v>60</v>
      </c>
      <c r="B36" t="s">
        <v>72</v>
      </c>
      <c r="C36" t="s">
        <v>62</v>
      </c>
      <c r="D36" t="s">
        <v>63</v>
      </c>
      <c r="E36">
        <v>0</v>
      </c>
      <c r="F36">
        <v>15</v>
      </c>
      <c r="G36">
        <v>-30.95</v>
      </c>
      <c r="H36">
        <v>40</v>
      </c>
      <c r="I36">
        <v>9.6999999999999993</v>
      </c>
      <c r="J36">
        <v>30</v>
      </c>
      <c r="K36">
        <v>2.327</v>
      </c>
      <c r="L36">
        <v>5.2564000000000002</v>
      </c>
      <c r="M36">
        <v>0.66703000000000001</v>
      </c>
      <c r="N36">
        <v>45.8033</v>
      </c>
      <c r="O36">
        <v>4.0164999999999999E-2</v>
      </c>
      <c r="P36">
        <v>1.7853000000000001</v>
      </c>
      <c r="Q36">
        <v>0.70506999999999997</v>
      </c>
      <c r="R36">
        <v>1.2072000000000001</v>
      </c>
      <c r="S36">
        <v>0.03</v>
      </c>
      <c r="T36">
        <v>3.5240999999999998</v>
      </c>
      <c r="U36">
        <v>0.43567</v>
      </c>
      <c r="V36">
        <v>44.89</v>
      </c>
      <c r="W36">
        <v>0.02</v>
      </c>
      <c r="X36">
        <v>0.35149999999999998</v>
      </c>
      <c r="Y36">
        <v>0.60912999999999995</v>
      </c>
      <c r="Z36">
        <v>0.32</v>
      </c>
      <c r="AA36">
        <v>62</v>
      </c>
      <c r="AB36">
        <v>29</v>
      </c>
      <c r="AC36">
        <v>0</v>
      </c>
      <c r="AD36">
        <v>265000</v>
      </c>
      <c r="AE36">
        <v>269.58999999999997</v>
      </c>
      <c r="AF36">
        <v>0.38</v>
      </c>
      <c r="AG36">
        <v>1</v>
      </c>
      <c r="AH36">
        <v>0.73333000000000004</v>
      </c>
      <c r="AI36">
        <v>1.1062000000000001</v>
      </c>
      <c r="AJ36" t="s">
        <v>64</v>
      </c>
      <c r="AM36">
        <f t="shared" si="1"/>
        <v>3.962276351297656</v>
      </c>
      <c r="AN36">
        <f t="shared" si="2"/>
        <v>2.4922330464910116E-5</v>
      </c>
      <c r="AO36">
        <f t="shared" si="3"/>
        <v>12.706037400383192</v>
      </c>
      <c r="AP36">
        <f t="shared" si="4"/>
        <v>4.4260076871469272</v>
      </c>
      <c r="AQ36" s="22" cm="1">
        <f t="array" aca="1" ref="AQ36" ca="1">INDIRECT(CONCATENATE("Sheet1!K",AA36+2))+INDIRECT(CONCATENATE("Sheet1!J",AA36))*-PM3_Pu_NGI_AYBR!G36/PM3_Pu_NGI_AYBR!H36</f>
        <v>12.357779375000002</v>
      </c>
    </row>
    <row r="37" spans="1:60" x14ac:dyDescent="0.25">
      <c r="A37" t="s">
        <v>60</v>
      </c>
      <c r="B37" t="s">
        <v>72</v>
      </c>
      <c r="C37" t="s">
        <v>62</v>
      </c>
      <c r="D37" t="s">
        <v>63</v>
      </c>
      <c r="E37">
        <v>0</v>
      </c>
      <c r="F37">
        <v>15</v>
      </c>
      <c r="G37">
        <v>-30.475000000000001</v>
      </c>
      <c r="H37">
        <v>35</v>
      </c>
      <c r="I37">
        <v>9.6999999999999993</v>
      </c>
      <c r="J37">
        <v>30</v>
      </c>
      <c r="K37">
        <v>2.4933000000000001</v>
      </c>
      <c r="L37">
        <v>5.3997999999999999</v>
      </c>
      <c r="M37">
        <v>0.66703000000000001</v>
      </c>
      <c r="N37">
        <v>61.3264</v>
      </c>
      <c r="O37">
        <v>3.0469E-2</v>
      </c>
      <c r="P37">
        <v>1.7853000000000001</v>
      </c>
      <c r="Q37">
        <v>0.70506999999999997</v>
      </c>
      <c r="R37">
        <v>1.3441000000000001</v>
      </c>
      <c r="S37">
        <v>0.03</v>
      </c>
      <c r="T37">
        <v>3.6654</v>
      </c>
      <c r="U37">
        <v>0.45548</v>
      </c>
      <c r="V37">
        <v>44.89</v>
      </c>
      <c r="W37">
        <v>0.02</v>
      </c>
      <c r="X37">
        <v>0.35149999999999998</v>
      </c>
      <c r="Y37">
        <v>0.60912999999999995</v>
      </c>
      <c r="Z37">
        <v>0.32</v>
      </c>
      <c r="AA37">
        <v>62</v>
      </c>
      <c r="AB37">
        <v>29</v>
      </c>
      <c r="AC37">
        <v>0</v>
      </c>
      <c r="AD37">
        <v>265000</v>
      </c>
      <c r="AE37">
        <v>269.58999999999997</v>
      </c>
      <c r="AF37">
        <v>0.38</v>
      </c>
      <c r="AG37">
        <v>1</v>
      </c>
      <c r="AH37">
        <v>0.73333000000000004</v>
      </c>
      <c r="AI37">
        <v>1.1062000000000001</v>
      </c>
      <c r="AJ37" t="s">
        <v>64</v>
      </c>
      <c r="AM37">
        <f t="shared" si="1"/>
        <v>3.962276351297656</v>
      </c>
      <c r="AN37">
        <f t="shared" si="2"/>
        <v>2.4922330464910116E-5</v>
      </c>
      <c r="AO37">
        <f t="shared" si="3"/>
        <v>12.706037400383192</v>
      </c>
      <c r="AP37">
        <f t="shared" si="4"/>
        <v>5.5520345506201787</v>
      </c>
      <c r="AQ37" s="22" cm="1">
        <f t="array" aca="1" ref="AQ37" ca="1">INDIRECT(CONCATENATE("Sheet1!K",AA37+2))+INDIRECT(CONCATENATE("Sheet1!J",AA37))*-PM3_Pu_NGI_AYBR!G37/PM3_Pu_NGI_AYBR!H37</f>
        <v>11.881345357142859</v>
      </c>
    </row>
    <row r="38" spans="1:60" x14ac:dyDescent="0.25">
      <c r="A38" t="s">
        <v>60</v>
      </c>
      <c r="B38" t="s">
        <v>72</v>
      </c>
      <c r="C38" t="s">
        <v>62</v>
      </c>
      <c r="D38" t="s">
        <v>63</v>
      </c>
      <c r="E38">
        <v>0</v>
      </c>
      <c r="F38">
        <v>15</v>
      </c>
      <c r="G38">
        <v>-30.475000000000001</v>
      </c>
      <c r="H38">
        <v>40</v>
      </c>
      <c r="I38">
        <v>9.6999999999999993</v>
      </c>
      <c r="J38">
        <v>30</v>
      </c>
      <c r="K38">
        <v>2.3066</v>
      </c>
      <c r="L38">
        <v>5.3997999999999999</v>
      </c>
      <c r="M38">
        <v>0.66703000000000001</v>
      </c>
      <c r="N38">
        <v>44.449100000000001</v>
      </c>
      <c r="O38">
        <v>4.1352E-2</v>
      </c>
      <c r="P38">
        <v>1.7853000000000001</v>
      </c>
      <c r="Q38">
        <v>0.70506999999999997</v>
      </c>
      <c r="R38">
        <v>1.2072000000000001</v>
      </c>
      <c r="S38">
        <v>0.03</v>
      </c>
      <c r="T38">
        <v>3.5240999999999998</v>
      </c>
      <c r="U38">
        <v>0.43567</v>
      </c>
      <c r="V38">
        <v>44.89</v>
      </c>
      <c r="W38">
        <v>0.02</v>
      </c>
      <c r="X38">
        <v>0.35149999999999998</v>
      </c>
      <c r="Y38">
        <v>0.60912999999999995</v>
      </c>
      <c r="Z38">
        <v>0.32</v>
      </c>
      <c r="AA38">
        <v>62</v>
      </c>
      <c r="AB38">
        <v>29</v>
      </c>
      <c r="AC38">
        <v>0</v>
      </c>
      <c r="AD38">
        <v>265000</v>
      </c>
      <c r="AE38">
        <v>269.58999999999997</v>
      </c>
      <c r="AF38">
        <v>0.38</v>
      </c>
      <c r="AG38">
        <v>1</v>
      </c>
      <c r="AH38">
        <v>0.73333000000000004</v>
      </c>
      <c r="AI38">
        <v>1.1062000000000001</v>
      </c>
      <c r="AJ38" t="s">
        <v>64</v>
      </c>
      <c r="AM38">
        <f t="shared" si="1"/>
        <v>3.962276351297656</v>
      </c>
      <c r="AN38">
        <f t="shared" si="2"/>
        <v>2.4922330464910116E-5</v>
      </c>
      <c r="AO38">
        <f t="shared" si="3"/>
        <v>12.706037400383192</v>
      </c>
      <c r="AP38">
        <f t="shared" si="4"/>
        <v>4.3610608521361076</v>
      </c>
      <c r="AQ38" s="22" cm="1">
        <f t="array" aca="1" ref="AQ38" ca="1">INDIRECT(CONCATENATE("Sheet1!K",AA38+2))+INDIRECT(CONCATENATE("Sheet1!J",AA38))*-PM3_Pu_NGI_AYBR!G38/PM3_Pu_NGI_AYBR!H38</f>
        <v>12.416127187500001</v>
      </c>
    </row>
    <row r="39" spans="1:60" x14ac:dyDescent="0.25">
      <c r="A39" t="s">
        <v>60</v>
      </c>
      <c r="B39" t="s">
        <v>72</v>
      </c>
      <c r="C39" t="s">
        <v>62</v>
      </c>
      <c r="D39" t="s">
        <v>63</v>
      </c>
      <c r="E39">
        <v>0</v>
      </c>
      <c r="F39">
        <v>15</v>
      </c>
      <c r="G39">
        <v>-30</v>
      </c>
      <c r="H39">
        <v>35</v>
      </c>
      <c r="I39">
        <v>9.6999999999999993</v>
      </c>
      <c r="J39">
        <v>30</v>
      </c>
      <c r="K39">
        <v>2.4700000000000002</v>
      </c>
      <c r="L39">
        <v>5.5431999999999997</v>
      </c>
      <c r="M39">
        <v>0.66703000000000001</v>
      </c>
      <c r="N39">
        <v>58.594799999999999</v>
      </c>
      <c r="O39">
        <v>3.1826E-2</v>
      </c>
      <c r="P39">
        <v>1.7853000000000001</v>
      </c>
      <c r="Q39">
        <v>0.70506999999999997</v>
      </c>
      <c r="R39">
        <v>1.3441000000000001</v>
      </c>
      <c r="S39">
        <v>0.03</v>
      </c>
      <c r="T39">
        <v>3.6654</v>
      </c>
      <c r="U39">
        <v>0.45548</v>
      </c>
      <c r="V39">
        <v>44.89</v>
      </c>
      <c r="W39">
        <v>0.02</v>
      </c>
      <c r="X39">
        <v>0.35149999999999998</v>
      </c>
      <c r="Y39">
        <v>0.60912999999999995</v>
      </c>
      <c r="Z39">
        <v>0.32</v>
      </c>
      <c r="AA39">
        <v>62</v>
      </c>
      <c r="AB39">
        <v>29</v>
      </c>
      <c r="AC39">
        <v>0</v>
      </c>
      <c r="AD39">
        <v>265000</v>
      </c>
      <c r="AE39">
        <v>269.58999999999997</v>
      </c>
      <c r="AF39">
        <v>0.38</v>
      </c>
      <c r="AG39">
        <v>1</v>
      </c>
      <c r="AH39">
        <v>0.73333000000000004</v>
      </c>
      <c r="AI39">
        <v>1.1062000000000001</v>
      </c>
      <c r="AJ39" t="s">
        <v>64</v>
      </c>
      <c r="AM39">
        <f t="shared" si="1"/>
        <v>3.962276351297656</v>
      </c>
      <c r="AN39">
        <f t="shared" si="2"/>
        <v>2.4922330464910116E-5</v>
      </c>
      <c r="AO39">
        <f t="shared" si="3"/>
        <v>12.706037400383192</v>
      </c>
      <c r="AP39">
        <f t="shared" si="4"/>
        <v>5.300232048253287</v>
      </c>
      <c r="AQ39" s="22" cm="1">
        <f t="array" aca="1" ref="AQ39" ca="1">INDIRECT(CONCATENATE("Sheet1!K",AA39+2))+INDIRECT(CONCATENATE("Sheet1!J",AA39))*-PM3_Pu_NGI_AYBR!G39/PM3_Pu_NGI_AYBR!H39</f>
        <v>11.948028571428573</v>
      </c>
    </row>
    <row r="40" spans="1:60" x14ac:dyDescent="0.25">
      <c r="A40" t="s">
        <v>60</v>
      </c>
      <c r="B40" t="s">
        <v>72</v>
      </c>
      <c r="C40" t="s">
        <v>62</v>
      </c>
      <c r="D40" t="s">
        <v>63</v>
      </c>
      <c r="E40">
        <v>0</v>
      </c>
      <c r="F40">
        <v>15</v>
      </c>
      <c r="G40">
        <v>-30</v>
      </c>
      <c r="H40">
        <v>40</v>
      </c>
      <c r="I40">
        <v>9.6999999999999993</v>
      </c>
      <c r="J40">
        <v>30</v>
      </c>
      <c r="K40">
        <v>2.2862</v>
      </c>
      <c r="L40">
        <v>5.5431999999999997</v>
      </c>
      <c r="M40">
        <v>0.66703000000000001</v>
      </c>
      <c r="N40">
        <v>43.172699999999999</v>
      </c>
      <c r="O40">
        <v>4.2540000000000001E-2</v>
      </c>
      <c r="P40">
        <v>1.7853000000000001</v>
      </c>
      <c r="Q40">
        <v>0.70506999999999997</v>
      </c>
      <c r="R40">
        <v>1.2072000000000001</v>
      </c>
      <c r="S40">
        <v>0.03</v>
      </c>
      <c r="T40">
        <v>3.5240999999999998</v>
      </c>
      <c r="U40">
        <v>0.43567</v>
      </c>
      <c r="V40">
        <v>44.89</v>
      </c>
      <c r="W40">
        <v>0.02</v>
      </c>
      <c r="X40">
        <v>0.35149999999999998</v>
      </c>
      <c r="Y40">
        <v>0.60912999999999995</v>
      </c>
      <c r="Z40">
        <v>0.32</v>
      </c>
      <c r="AA40">
        <v>62</v>
      </c>
      <c r="AB40">
        <v>29</v>
      </c>
      <c r="AC40">
        <v>0</v>
      </c>
      <c r="AD40">
        <v>265000</v>
      </c>
      <c r="AE40">
        <v>269.58999999999997</v>
      </c>
      <c r="AF40">
        <v>0.38</v>
      </c>
      <c r="AG40">
        <v>1</v>
      </c>
      <c r="AH40">
        <v>0.73333000000000004</v>
      </c>
      <c r="AI40">
        <v>1.1062000000000001</v>
      </c>
      <c r="AJ40" t="s">
        <v>64</v>
      </c>
      <c r="AM40">
        <f t="shared" si="1"/>
        <v>3.962276351297656</v>
      </c>
      <c r="AN40">
        <f t="shared" si="2"/>
        <v>2.4922330464910116E-5</v>
      </c>
      <c r="AO40">
        <f t="shared" si="3"/>
        <v>12.706037400383192</v>
      </c>
      <c r="AP40">
        <f t="shared" si="4"/>
        <v>4.3052099980345719</v>
      </c>
      <c r="AQ40" s="22" cm="1">
        <f t="array" aca="1" ref="AQ40" ca="1">INDIRECT(CONCATENATE("Sheet1!K",AA40+2))+INDIRECT(CONCATENATE("Sheet1!J",AA40))*-PM3_Pu_NGI_AYBR!G40/PM3_Pu_NGI_AYBR!H40</f>
        <v>12.474475000000002</v>
      </c>
    </row>
    <row r="41" spans="1:60" x14ac:dyDescent="0.25">
      <c r="A41" t="s">
        <v>60</v>
      </c>
      <c r="B41" t="s">
        <v>72</v>
      </c>
      <c r="C41" t="s">
        <v>62</v>
      </c>
      <c r="D41" t="s">
        <v>71</v>
      </c>
      <c r="E41">
        <v>0</v>
      </c>
      <c r="F41">
        <v>15</v>
      </c>
      <c r="G41">
        <v>-32.340000000000003</v>
      </c>
      <c r="H41">
        <v>37</v>
      </c>
      <c r="I41">
        <v>9.9</v>
      </c>
      <c r="J41">
        <v>55.8504</v>
      </c>
      <c r="K41">
        <v>3.8138999999999998</v>
      </c>
      <c r="L41">
        <v>7.5656999999999996</v>
      </c>
      <c r="M41">
        <v>0.86423000000000005</v>
      </c>
      <c r="N41">
        <v>5.7473999999999998</v>
      </c>
      <c r="O41">
        <v>6.4985000000000001E-2</v>
      </c>
      <c r="P41">
        <v>0.36635000000000001</v>
      </c>
      <c r="Q41">
        <v>0.78374999999999995</v>
      </c>
      <c r="R41">
        <v>1.3540000000000001</v>
      </c>
      <c r="S41">
        <v>0.03</v>
      </c>
      <c r="T41">
        <v>2.8498000000000001</v>
      </c>
      <c r="U41">
        <v>0.54157</v>
      </c>
      <c r="V41">
        <v>44.89</v>
      </c>
      <c r="W41">
        <v>0.02</v>
      </c>
      <c r="X41">
        <v>0.35149999999999998</v>
      </c>
      <c r="Y41">
        <v>0.69389000000000001</v>
      </c>
      <c r="Z41">
        <v>0.32</v>
      </c>
      <c r="AA41">
        <v>79</v>
      </c>
      <c r="AB41">
        <v>30</v>
      </c>
      <c r="AC41">
        <v>0</v>
      </c>
      <c r="AD41">
        <v>316000</v>
      </c>
      <c r="AE41">
        <v>283.05</v>
      </c>
      <c r="AF41">
        <v>0.38</v>
      </c>
      <c r="AG41">
        <v>1</v>
      </c>
      <c r="AH41">
        <v>0.87990000000000002</v>
      </c>
      <c r="AI41">
        <v>1.6392</v>
      </c>
      <c r="AJ41" t="s">
        <v>64</v>
      </c>
      <c r="AM41">
        <f t="shared" si="1"/>
        <v>5.2581321597653181</v>
      </c>
      <c r="AN41">
        <f t="shared" si="2"/>
        <v>2.3943901264202033E-5</v>
      </c>
      <c r="AO41">
        <f t="shared" si="3"/>
        <v>12.341884340581565</v>
      </c>
      <c r="AP41">
        <f t="shared" si="4"/>
        <v>6.4172707463867393</v>
      </c>
      <c r="AQ41" s="22" cm="1">
        <f t="array" aca="1" ref="AQ41" ca="1">INDIRECT(CONCATENATE("Sheet1!K",AA41+2))+INDIRECT(CONCATENATE("Sheet1!J",AA41))*-PM3_Pu_NGI_AYBR!G41/PM3_Pu_NGI_AYBR!H41</f>
        <v>14.943791621621624</v>
      </c>
    </row>
    <row r="42" spans="1:60" x14ac:dyDescent="0.25">
      <c r="A42" t="s">
        <v>60</v>
      </c>
      <c r="B42" t="s">
        <v>72</v>
      </c>
      <c r="C42" t="s">
        <v>62</v>
      </c>
      <c r="D42" t="s">
        <v>71</v>
      </c>
      <c r="E42">
        <v>0</v>
      </c>
      <c r="F42">
        <v>15</v>
      </c>
      <c r="G42">
        <v>-32.340000000000003</v>
      </c>
      <c r="H42">
        <v>42</v>
      </c>
      <c r="I42">
        <v>9.9</v>
      </c>
      <c r="J42">
        <v>55.8504</v>
      </c>
      <c r="K42">
        <v>3.4788999999999999</v>
      </c>
      <c r="L42">
        <v>7.5656999999999996</v>
      </c>
      <c r="M42">
        <v>0.86423000000000005</v>
      </c>
      <c r="N42">
        <v>4.931</v>
      </c>
      <c r="O42">
        <v>7.5389999999999999E-2</v>
      </c>
      <c r="P42">
        <v>0.36635000000000001</v>
      </c>
      <c r="Q42">
        <v>0.78374999999999995</v>
      </c>
      <c r="R42">
        <v>1.1596</v>
      </c>
      <c r="S42">
        <v>0.03</v>
      </c>
      <c r="T42">
        <v>2.6745000000000001</v>
      </c>
      <c r="U42">
        <v>0.51614000000000004</v>
      </c>
      <c r="V42">
        <v>44.89</v>
      </c>
      <c r="W42">
        <v>0.02</v>
      </c>
      <c r="X42">
        <v>0.35149999999999998</v>
      </c>
      <c r="Y42">
        <v>0.69389000000000001</v>
      </c>
      <c r="Z42">
        <v>0.32</v>
      </c>
      <c r="AA42">
        <v>79</v>
      </c>
      <c r="AB42">
        <v>30</v>
      </c>
      <c r="AC42">
        <v>0</v>
      </c>
      <c r="AD42">
        <v>316000</v>
      </c>
      <c r="AE42">
        <v>283.05</v>
      </c>
      <c r="AF42">
        <v>0.38</v>
      </c>
      <c r="AG42">
        <v>1</v>
      </c>
      <c r="AH42">
        <v>0.87990000000000002</v>
      </c>
      <c r="AI42">
        <v>1.6392</v>
      </c>
      <c r="AJ42" t="s">
        <v>64</v>
      </c>
      <c r="AM42">
        <f t="shared" si="1"/>
        <v>5.2581321597653181</v>
      </c>
      <c r="AN42">
        <f t="shared" si="2"/>
        <v>2.3943901264202033E-5</v>
      </c>
      <c r="AO42">
        <f t="shared" si="3"/>
        <v>12.341884340581565</v>
      </c>
      <c r="AP42">
        <f t="shared" si="4"/>
        <v>5.5790577564370878</v>
      </c>
      <c r="AQ42" s="22" cm="1">
        <f t="array" aca="1" ref="AQ42" ca="1">INDIRECT(CONCATENATE("Sheet1!K",AA42+2))+INDIRECT(CONCATENATE("Sheet1!J",AA42))*-PM3_Pu_NGI_AYBR!G42/PM3_Pu_NGI_AYBR!H42</f>
        <v>15.612495000000003</v>
      </c>
    </row>
    <row r="43" spans="1:60" x14ac:dyDescent="0.25">
      <c r="A43" t="s">
        <v>60</v>
      </c>
      <c r="B43" t="s">
        <v>72</v>
      </c>
      <c r="C43" t="s">
        <v>62</v>
      </c>
      <c r="D43" t="s">
        <v>71</v>
      </c>
      <c r="E43">
        <v>0</v>
      </c>
      <c r="F43">
        <v>15</v>
      </c>
      <c r="G43">
        <v>-31.88</v>
      </c>
      <c r="H43">
        <v>37</v>
      </c>
      <c r="I43">
        <v>9.9</v>
      </c>
      <c r="J43">
        <v>55.8504</v>
      </c>
      <c r="K43">
        <v>3.7738999999999998</v>
      </c>
      <c r="L43">
        <v>7.4608999999999996</v>
      </c>
      <c r="M43">
        <v>0.86423000000000005</v>
      </c>
      <c r="N43">
        <v>5.6375000000000002</v>
      </c>
      <c r="O43">
        <v>6.6227999999999995E-2</v>
      </c>
      <c r="P43">
        <v>0.36635000000000001</v>
      </c>
      <c r="Q43">
        <v>0.78374999999999995</v>
      </c>
      <c r="R43">
        <v>1.3540000000000001</v>
      </c>
      <c r="S43">
        <v>0.03</v>
      </c>
      <c r="T43">
        <v>2.8498000000000001</v>
      </c>
      <c r="U43">
        <v>0.54157</v>
      </c>
      <c r="V43">
        <v>44.89</v>
      </c>
      <c r="W43">
        <v>0.02</v>
      </c>
      <c r="X43">
        <v>0.35149999999999998</v>
      </c>
      <c r="Y43">
        <v>0.69389000000000001</v>
      </c>
      <c r="Z43">
        <v>0.32</v>
      </c>
      <c r="AA43">
        <v>79</v>
      </c>
      <c r="AB43">
        <v>30</v>
      </c>
      <c r="AC43">
        <v>0</v>
      </c>
      <c r="AD43">
        <v>316000</v>
      </c>
      <c r="AE43">
        <v>283.05</v>
      </c>
      <c r="AF43">
        <v>0.38</v>
      </c>
      <c r="AG43">
        <v>1</v>
      </c>
      <c r="AH43">
        <v>0.87990000000000002</v>
      </c>
      <c r="AI43">
        <v>1.6392</v>
      </c>
      <c r="AJ43" t="s">
        <v>64</v>
      </c>
      <c r="AM43">
        <f t="shared" si="1"/>
        <v>5.2581321597653181</v>
      </c>
      <c r="AN43">
        <f t="shared" si="2"/>
        <v>2.3943901264202033E-5</v>
      </c>
      <c r="AO43">
        <f t="shared" si="3"/>
        <v>12.341884340581565</v>
      </c>
      <c r="AP43">
        <f t="shared" si="4"/>
        <v>6.2523862195518776</v>
      </c>
      <c r="AQ43" s="22" cm="1">
        <f t="array" aca="1" ref="AQ43" ca="1">INDIRECT(CONCATENATE("Sheet1!K",AA43+2))+INDIRECT(CONCATENATE("Sheet1!J",AA43))*-PM3_Pu_NGI_AYBR!G43/PM3_Pu_NGI_AYBR!H43</f>
        <v>15.023688648648653</v>
      </c>
    </row>
    <row r="44" spans="1:60" x14ac:dyDescent="0.25">
      <c r="A44" t="s">
        <v>60</v>
      </c>
      <c r="B44" t="s">
        <v>72</v>
      </c>
      <c r="C44" t="s">
        <v>62</v>
      </c>
      <c r="D44" t="s">
        <v>71</v>
      </c>
      <c r="E44">
        <v>0</v>
      </c>
      <c r="F44">
        <v>15</v>
      </c>
      <c r="G44">
        <v>-31.88</v>
      </c>
      <c r="H44">
        <v>42</v>
      </c>
      <c r="I44">
        <v>9.9</v>
      </c>
      <c r="J44">
        <v>55.8504</v>
      </c>
      <c r="K44">
        <v>3.4437000000000002</v>
      </c>
      <c r="L44">
        <v>7.4608999999999996</v>
      </c>
      <c r="M44">
        <v>0.86423000000000005</v>
      </c>
      <c r="N44">
        <v>4.8593999999999999</v>
      </c>
      <c r="O44">
        <v>7.6484999999999997E-2</v>
      </c>
      <c r="P44">
        <v>0.36635000000000001</v>
      </c>
      <c r="Q44">
        <v>0.78374999999999995</v>
      </c>
      <c r="R44">
        <v>1.1596</v>
      </c>
      <c r="S44">
        <v>0.03</v>
      </c>
      <c r="T44">
        <v>2.6745000000000001</v>
      </c>
      <c r="U44">
        <v>0.51614000000000004</v>
      </c>
      <c r="V44">
        <v>44.89</v>
      </c>
      <c r="W44">
        <v>0.02</v>
      </c>
      <c r="X44">
        <v>0.35149999999999998</v>
      </c>
      <c r="Y44">
        <v>0.69389000000000001</v>
      </c>
      <c r="Z44">
        <v>0.32</v>
      </c>
      <c r="AA44">
        <v>79</v>
      </c>
      <c r="AB44">
        <v>30</v>
      </c>
      <c r="AC44">
        <v>0</v>
      </c>
      <c r="AD44">
        <v>316000</v>
      </c>
      <c r="AE44">
        <v>283.05</v>
      </c>
      <c r="AF44">
        <v>0.38</v>
      </c>
      <c r="AG44">
        <v>1</v>
      </c>
      <c r="AH44">
        <v>0.87990000000000002</v>
      </c>
      <c r="AI44">
        <v>1.6392</v>
      </c>
      <c r="AJ44" t="s">
        <v>64</v>
      </c>
      <c r="AM44">
        <f t="shared" si="1"/>
        <v>5.2581321597653181</v>
      </c>
      <c r="AN44">
        <f t="shared" si="2"/>
        <v>2.3943901264202033E-5</v>
      </c>
      <c r="AO44">
        <f t="shared" si="3"/>
        <v>12.341884340581565</v>
      </c>
      <c r="AP44">
        <f t="shared" si="4"/>
        <v>5.5384814501039994</v>
      </c>
      <c r="AQ44" s="22" cm="1">
        <f t="array" aca="1" ref="AQ44" ca="1">INDIRECT(CONCATENATE("Sheet1!K",AA44+2))+INDIRECT(CONCATENATE("Sheet1!J",AA44))*-PM3_Pu_NGI_AYBR!G44/PM3_Pu_NGI_AYBR!H44</f>
        <v>15.68288047619048</v>
      </c>
    </row>
    <row r="45" spans="1:60" x14ac:dyDescent="0.25">
      <c r="A45" t="s">
        <v>60</v>
      </c>
      <c r="B45" t="s">
        <v>72</v>
      </c>
      <c r="C45" t="s">
        <v>62</v>
      </c>
      <c r="D45" t="s">
        <v>71</v>
      </c>
      <c r="E45">
        <v>0</v>
      </c>
      <c r="F45">
        <v>15</v>
      </c>
      <c r="G45">
        <v>-31.42</v>
      </c>
      <c r="H45">
        <v>37</v>
      </c>
      <c r="I45">
        <v>9.9</v>
      </c>
      <c r="J45">
        <v>55.8504</v>
      </c>
      <c r="K45">
        <v>3.7339000000000002</v>
      </c>
      <c r="L45">
        <v>7.3560999999999996</v>
      </c>
      <c r="M45">
        <v>0.86423000000000005</v>
      </c>
      <c r="N45">
        <v>5.5316999999999998</v>
      </c>
      <c r="O45">
        <v>6.7471000000000003E-2</v>
      </c>
      <c r="P45">
        <v>0.36635000000000001</v>
      </c>
      <c r="Q45">
        <v>0.78374999999999995</v>
      </c>
      <c r="R45">
        <v>1.3540000000000001</v>
      </c>
      <c r="S45">
        <v>0.03</v>
      </c>
      <c r="T45">
        <v>2.8498000000000001</v>
      </c>
      <c r="U45">
        <v>0.54157</v>
      </c>
      <c r="V45">
        <v>44.89</v>
      </c>
      <c r="W45">
        <v>0.02</v>
      </c>
      <c r="X45">
        <v>0.35149999999999998</v>
      </c>
      <c r="Y45">
        <v>0.69389000000000001</v>
      </c>
      <c r="Z45">
        <v>0.32</v>
      </c>
      <c r="AA45">
        <v>79</v>
      </c>
      <c r="AB45">
        <v>30</v>
      </c>
      <c r="AC45">
        <v>0</v>
      </c>
      <c r="AD45">
        <v>316000</v>
      </c>
      <c r="AE45">
        <v>283.05</v>
      </c>
      <c r="AF45">
        <v>0.38</v>
      </c>
      <c r="AG45">
        <v>1</v>
      </c>
      <c r="AH45">
        <v>0.87990000000000002</v>
      </c>
      <c r="AI45">
        <v>1.6392</v>
      </c>
      <c r="AJ45" t="s">
        <v>64</v>
      </c>
      <c r="AM45">
        <f t="shared" si="1"/>
        <v>5.2581321597653181</v>
      </c>
      <c r="AN45">
        <f t="shared" si="2"/>
        <v>2.3943901264202033E-5</v>
      </c>
      <c r="AO45">
        <f t="shared" si="3"/>
        <v>12.341884340581565</v>
      </c>
      <c r="AP45">
        <f t="shared" si="4"/>
        <v>6.1109560988625313</v>
      </c>
      <c r="AQ45" s="22" cm="1">
        <f t="array" aca="1" ref="AQ45" ca="1">INDIRECT(CONCATENATE("Sheet1!K",AA45+2))+INDIRECT(CONCATENATE("Sheet1!J",AA45))*-PM3_Pu_NGI_AYBR!G45/PM3_Pu_NGI_AYBR!H45</f>
        <v>15.103585675675678</v>
      </c>
    </row>
    <row r="46" spans="1:60" x14ac:dyDescent="0.25">
      <c r="A46" t="s">
        <v>60</v>
      </c>
      <c r="B46" t="s">
        <v>72</v>
      </c>
      <c r="C46" t="s">
        <v>62</v>
      </c>
      <c r="D46" t="s">
        <v>71</v>
      </c>
      <c r="E46">
        <v>0</v>
      </c>
      <c r="F46">
        <v>15</v>
      </c>
      <c r="G46">
        <v>-31.42</v>
      </c>
      <c r="H46">
        <v>42</v>
      </c>
      <c r="I46">
        <v>9.9</v>
      </c>
      <c r="J46">
        <v>55.8504</v>
      </c>
      <c r="K46">
        <v>3.4083999999999999</v>
      </c>
      <c r="L46">
        <v>7.3560999999999996</v>
      </c>
      <c r="M46">
        <v>0.86423000000000005</v>
      </c>
      <c r="N46">
        <v>4.7897999999999996</v>
      </c>
      <c r="O46">
        <v>7.7579999999999996E-2</v>
      </c>
      <c r="P46">
        <v>0.36635000000000001</v>
      </c>
      <c r="Q46">
        <v>0.78374999999999995</v>
      </c>
      <c r="R46">
        <v>1.1596</v>
      </c>
      <c r="S46">
        <v>0.03</v>
      </c>
      <c r="T46">
        <v>2.6745000000000001</v>
      </c>
      <c r="U46">
        <v>0.51614000000000004</v>
      </c>
      <c r="V46">
        <v>44.89</v>
      </c>
      <c r="W46">
        <v>0.02</v>
      </c>
      <c r="X46">
        <v>0.35149999999999998</v>
      </c>
      <c r="Y46">
        <v>0.69389000000000001</v>
      </c>
      <c r="Z46">
        <v>0.32</v>
      </c>
      <c r="AA46">
        <v>79</v>
      </c>
      <c r="AB46">
        <v>30</v>
      </c>
      <c r="AC46">
        <v>0</v>
      </c>
      <c r="AD46">
        <v>316000</v>
      </c>
      <c r="AE46">
        <v>283.05</v>
      </c>
      <c r="AF46">
        <v>0.38</v>
      </c>
      <c r="AG46">
        <v>1</v>
      </c>
      <c r="AH46">
        <v>0.87990000000000002</v>
      </c>
      <c r="AI46">
        <v>1.6392</v>
      </c>
      <c r="AJ46" t="s">
        <v>64</v>
      </c>
      <c r="AM46">
        <f t="shared" si="1"/>
        <v>5.2581321597653181</v>
      </c>
      <c r="AN46">
        <f t="shared" si="2"/>
        <v>2.3943901264202033E-5</v>
      </c>
      <c r="AO46">
        <f t="shared" si="3"/>
        <v>12.341884340581565</v>
      </c>
      <c r="AP46">
        <f t="shared" si="4"/>
        <v>5.5030354189895645</v>
      </c>
      <c r="AQ46" s="22" cm="1">
        <f t="array" aca="1" ref="AQ46" ca="1">INDIRECT(CONCATENATE("Sheet1!K",AA46+2))+INDIRECT(CONCATENATE("Sheet1!J",AA46))*-PM3_Pu_NGI_AYBR!G46/PM3_Pu_NGI_AYBR!H46</f>
        <v>15.753265952380955</v>
      </c>
    </row>
    <row r="47" spans="1:60" x14ac:dyDescent="0.25">
      <c r="A47" t="s">
        <v>60</v>
      </c>
      <c r="B47" t="s">
        <v>72</v>
      </c>
      <c r="C47" t="s">
        <v>62</v>
      </c>
      <c r="D47" t="s">
        <v>71</v>
      </c>
      <c r="E47">
        <v>0</v>
      </c>
      <c r="F47">
        <v>15</v>
      </c>
      <c r="G47">
        <v>-30.96</v>
      </c>
      <c r="H47">
        <v>37</v>
      </c>
      <c r="I47">
        <v>9.9</v>
      </c>
      <c r="J47">
        <v>55.8504</v>
      </c>
      <c r="K47">
        <v>3.6939000000000002</v>
      </c>
      <c r="L47">
        <v>7.2514000000000003</v>
      </c>
      <c r="M47">
        <v>0.86423000000000005</v>
      </c>
      <c r="N47">
        <v>5.4297000000000004</v>
      </c>
      <c r="O47">
        <v>6.8713999999999997E-2</v>
      </c>
      <c r="P47">
        <v>0.36635000000000001</v>
      </c>
      <c r="Q47">
        <v>0.78374999999999995</v>
      </c>
      <c r="R47">
        <v>1.3540000000000001</v>
      </c>
      <c r="S47">
        <v>0.03</v>
      </c>
      <c r="T47">
        <v>2.8498000000000001</v>
      </c>
      <c r="U47">
        <v>0.54157</v>
      </c>
      <c r="V47">
        <v>44.89</v>
      </c>
      <c r="W47">
        <v>0.02</v>
      </c>
      <c r="X47">
        <v>0.35149999999999998</v>
      </c>
      <c r="Y47">
        <v>0.69389000000000001</v>
      </c>
      <c r="Z47">
        <v>0.32</v>
      </c>
      <c r="AA47">
        <v>79</v>
      </c>
      <c r="AB47">
        <v>30</v>
      </c>
      <c r="AC47">
        <v>0</v>
      </c>
      <c r="AD47">
        <v>316000</v>
      </c>
      <c r="AE47">
        <v>283.05</v>
      </c>
      <c r="AF47">
        <v>0.38</v>
      </c>
      <c r="AG47">
        <v>1</v>
      </c>
      <c r="AH47">
        <v>0.87990000000000002</v>
      </c>
      <c r="AI47">
        <v>1.6392</v>
      </c>
      <c r="AJ47" t="s">
        <v>64</v>
      </c>
      <c r="AM47">
        <f t="shared" si="1"/>
        <v>5.2581321597653181</v>
      </c>
      <c r="AN47">
        <f t="shared" si="2"/>
        <v>2.3943901264202033E-5</v>
      </c>
      <c r="AO47">
        <f t="shared" si="3"/>
        <v>12.341884340581565</v>
      </c>
      <c r="AP47">
        <f t="shared" si="4"/>
        <v>5.9896440544750282</v>
      </c>
      <c r="AQ47" s="22" cm="1">
        <f t="array" aca="1" ref="AQ47" ca="1">INDIRECT(CONCATENATE("Sheet1!K",AA47+2))+INDIRECT(CONCATENATE("Sheet1!J",AA47))*-PM3_Pu_NGI_AYBR!G47/PM3_Pu_NGI_AYBR!H47</f>
        <v>15.183482702702706</v>
      </c>
    </row>
    <row r="48" spans="1:60" x14ac:dyDescent="0.25">
      <c r="A48" t="s">
        <v>60</v>
      </c>
      <c r="B48" t="s">
        <v>72</v>
      </c>
      <c r="C48" t="s">
        <v>62</v>
      </c>
      <c r="D48" t="s">
        <v>71</v>
      </c>
      <c r="E48">
        <v>0</v>
      </c>
      <c r="F48">
        <v>15</v>
      </c>
      <c r="G48">
        <v>-30.96</v>
      </c>
      <c r="H48">
        <v>42</v>
      </c>
      <c r="I48">
        <v>9.9</v>
      </c>
      <c r="J48">
        <v>55.8504</v>
      </c>
      <c r="K48">
        <v>3.3732000000000002</v>
      </c>
      <c r="L48">
        <v>7.2514000000000003</v>
      </c>
      <c r="M48">
        <v>0.86423000000000005</v>
      </c>
      <c r="N48">
        <v>4.7222</v>
      </c>
      <c r="O48">
        <v>7.8675999999999996E-2</v>
      </c>
      <c r="P48">
        <v>0.36635000000000001</v>
      </c>
      <c r="Q48">
        <v>0.78374999999999995</v>
      </c>
      <c r="R48">
        <v>1.1596</v>
      </c>
      <c r="S48">
        <v>0.03</v>
      </c>
      <c r="T48">
        <v>2.6745000000000001</v>
      </c>
      <c r="U48">
        <v>0.51614000000000004</v>
      </c>
      <c r="V48">
        <v>44.89</v>
      </c>
      <c r="W48">
        <v>0.02</v>
      </c>
      <c r="X48">
        <v>0.35149999999999998</v>
      </c>
      <c r="Y48">
        <v>0.69389000000000001</v>
      </c>
      <c r="Z48">
        <v>0.32</v>
      </c>
      <c r="AA48">
        <v>79</v>
      </c>
      <c r="AB48">
        <v>30</v>
      </c>
      <c r="AC48">
        <v>0</v>
      </c>
      <c r="AD48">
        <v>316000</v>
      </c>
      <c r="AE48">
        <v>283.05</v>
      </c>
      <c r="AF48">
        <v>0.38</v>
      </c>
      <c r="AG48">
        <v>1</v>
      </c>
      <c r="AH48">
        <v>0.87990000000000002</v>
      </c>
      <c r="AI48">
        <v>1.6392</v>
      </c>
      <c r="AJ48" t="s">
        <v>64</v>
      </c>
      <c r="AM48">
        <f t="shared" si="1"/>
        <v>5.2581321597653181</v>
      </c>
      <c r="AN48">
        <f t="shared" si="2"/>
        <v>2.3943901264202033E-5</v>
      </c>
      <c r="AO48">
        <f t="shared" si="3"/>
        <v>12.341884340581565</v>
      </c>
      <c r="AP48">
        <f t="shared" si="4"/>
        <v>5.472071015491335</v>
      </c>
      <c r="AQ48" s="22" cm="1">
        <f t="array" aca="1" ref="AQ48" ca="1">INDIRECT(CONCATENATE("Sheet1!K",AA48+2))+INDIRECT(CONCATENATE("Sheet1!J",AA48))*-PM3_Pu_NGI_AYBR!G48/PM3_Pu_NGI_AYBR!H48</f>
        <v>15.823651428571432</v>
      </c>
    </row>
    <row r="49" spans="1:43" x14ac:dyDescent="0.25">
      <c r="A49" t="s">
        <v>60</v>
      </c>
      <c r="B49" t="s">
        <v>72</v>
      </c>
      <c r="C49" t="s">
        <v>62</v>
      </c>
      <c r="D49" t="s">
        <v>71</v>
      </c>
      <c r="E49">
        <v>0</v>
      </c>
      <c r="F49">
        <v>15</v>
      </c>
      <c r="G49">
        <v>-30.5</v>
      </c>
      <c r="H49">
        <v>37</v>
      </c>
      <c r="I49">
        <v>9.9</v>
      </c>
      <c r="J49">
        <v>55.8504</v>
      </c>
      <c r="K49">
        <v>3.6537999999999999</v>
      </c>
      <c r="L49">
        <v>7.1466000000000003</v>
      </c>
      <c r="M49">
        <v>0.86423000000000005</v>
      </c>
      <c r="N49">
        <v>5.3315000000000001</v>
      </c>
      <c r="O49">
        <v>6.9958000000000006E-2</v>
      </c>
      <c r="P49">
        <v>0.36635000000000001</v>
      </c>
      <c r="Q49">
        <v>0.78374999999999995</v>
      </c>
      <c r="R49">
        <v>1.3540000000000001</v>
      </c>
      <c r="S49">
        <v>0.03</v>
      </c>
      <c r="T49">
        <v>2.8498000000000001</v>
      </c>
      <c r="U49">
        <v>0.54157</v>
      </c>
      <c r="V49">
        <v>44.89</v>
      </c>
      <c r="W49">
        <v>0.02</v>
      </c>
      <c r="X49">
        <v>0.35149999999999998</v>
      </c>
      <c r="Y49">
        <v>0.69389000000000001</v>
      </c>
      <c r="Z49">
        <v>0.32</v>
      </c>
      <c r="AA49">
        <v>79</v>
      </c>
      <c r="AB49">
        <v>30</v>
      </c>
      <c r="AC49">
        <v>0</v>
      </c>
      <c r="AD49">
        <v>316000</v>
      </c>
      <c r="AE49">
        <v>283.05</v>
      </c>
      <c r="AF49">
        <v>0.38</v>
      </c>
      <c r="AG49">
        <v>1</v>
      </c>
      <c r="AH49">
        <v>0.87990000000000002</v>
      </c>
      <c r="AI49">
        <v>1.6392</v>
      </c>
      <c r="AJ49" t="s">
        <v>64</v>
      </c>
      <c r="AM49">
        <f t="shared" si="1"/>
        <v>5.2581321597653181</v>
      </c>
      <c r="AN49">
        <f t="shared" si="2"/>
        <v>2.3943901264202033E-5</v>
      </c>
      <c r="AO49">
        <f t="shared" si="3"/>
        <v>12.341884340581565</v>
      </c>
      <c r="AP49">
        <f t="shared" si="4"/>
        <v>5.8855883410121157</v>
      </c>
      <c r="AQ49" s="22" cm="1">
        <f t="array" aca="1" ref="AQ49" ca="1">INDIRECT(CONCATENATE("Sheet1!K",AA49+2))+INDIRECT(CONCATENATE("Sheet1!J",AA49))*-PM3_Pu_NGI_AYBR!G49/PM3_Pu_NGI_AYBR!H49</f>
        <v>15.263379729729733</v>
      </c>
    </row>
    <row r="50" spans="1:43" x14ac:dyDescent="0.25">
      <c r="A50" t="s">
        <v>60</v>
      </c>
      <c r="B50" t="s">
        <v>72</v>
      </c>
      <c r="C50" t="s">
        <v>62</v>
      </c>
      <c r="D50" t="s">
        <v>71</v>
      </c>
      <c r="E50">
        <v>0</v>
      </c>
      <c r="F50">
        <v>15</v>
      </c>
      <c r="G50">
        <v>-30.5</v>
      </c>
      <c r="H50">
        <v>42</v>
      </c>
      <c r="I50">
        <v>9.9</v>
      </c>
      <c r="J50">
        <v>55.8504</v>
      </c>
      <c r="K50">
        <v>3.3378999999999999</v>
      </c>
      <c r="L50">
        <v>7.1466000000000003</v>
      </c>
      <c r="M50">
        <v>0.86423000000000005</v>
      </c>
      <c r="N50">
        <v>4.6565000000000003</v>
      </c>
      <c r="O50">
        <v>7.9770999999999995E-2</v>
      </c>
      <c r="P50">
        <v>0.36635000000000001</v>
      </c>
      <c r="Q50">
        <v>0.78374999999999995</v>
      </c>
      <c r="R50">
        <v>1.1596</v>
      </c>
      <c r="S50">
        <v>0.03</v>
      </c>
      <c r="T50">
        <v>2.6745000000000001</v>
      </c>
      <c r="U50">
        <v>0.51614000000000004</v>
      </c>
      <c r="V50">
        <v>44.89</v>
      </c>
      <c r="W50">
        <v>0.02</v>
      </c>
      <c r="X50">
        <v>0.35149999999999998</v>
      </c>
      <c r="Y50">
        <v>0.69389000000000001</v>
      </c>
      <c r="Z50">
        <v>0.32</v>
      </c>
      <c r="AA50">
        <v>79</v>
      </c>
      <c r="AB50">
        <v>30</v>
      </c>
      <c r="AC50">
        <v>0</v>
      </c>
      <c r="AD50">
        <v>316000</v>
      </c>
      <c r="AE50">
        <v>283.05</v>
      </c>
      <c r="AF50">
        <v>0.38</v>
      </c>
      <c r="AG50">
        <v>1</v>
      </c>
      <c r="AH50">
        <v>0.87990000000000002</v>
      </c>
      <c r="AI50">
        <v>1.6392</v>
      </c>
      <c r="AJ50" t="s">
        <v>64</v>
      </c>
      <c r="AM50">
        <f t="shared" si="1"/>
        <v>5.2581321597653181</v>
      </c>
      <c r="AN50">
        <f t="shared" si="2"/>
        <v>2.3943901264202033E-5</v>
      </c>
      <c r="AO50">
        <f t="shared" si="3"/>
        <v>12.341884340581565</v>
      </c>
      <c r="AP50">
        <f t="shared" si="4"/>
        <v>5.4450216039251789</v>
      </c>
      <c r="AQ50" s="22" cm="1">
        <f t="array" aca="1" ref="AQ50" ca="1">INDIRECT(CONCATENATE("Sheet1!K",AA50+2))+INDIRECT(CONCATENATE("Sheet1!J",AA50))*-PM3_Pu_NGI_AYBR!G50/PM3_Pu_NGI_AYBR!H50</f>
        <v>15.894036904761908</v>
      </c>
    </row>
    <row r="51" spans="1:43" x14ac:dyDescent="0.25">
      <c r="A51" t="s">
        <v>60</v>
      </c>
      <c r="B51" t="s">
        <v>72</v>
      </c>
      <c r="C51" t="s">
        <v>62</v>
      </c>
      <c r="D51" t="s">
        <v>71</v>
      </c>
      <c r="E51">
        <v>0</v>
      </c>
      <c r="F51">
        <v>16</v>
      </c>
      <c r="G51">
        <v>-34.56</v>
      </c>
      <c r="H51">
        <v>37</v>
      </c>
      <c r="I51">
        <v>9.9</v>
      </c>
      <c r="J51">
        <v>266.99720000000002</v>
      </c>
      <c r="K51">
        <v>7.9791999999999996</v>
      </c>
      <c r="L51">
        <v>8.8351000000000006</v>
      </c>
      <c r="M51">
        <v>0.97409000000000001</v>
      </c>
      <c r="N51">
        <v>8.9596999999999998</v>
      </c>
      <c r="O51">
        <v>1.7514999999999999E-2</v>
      </c>
      <c r="P51">
        <v>0.14627000000000001</v>
      </c>
      <c r="Q51">
        <v>0.16169</v>
      </c>
      <c r="R51">
        <v>1.2942</v>
      </c>
      <c r="S51">
        <v>0.03</v>
      </c>
      <c r="T51">
        <v>3.9053</v>
      </c>
      <c r="U51">
        <v>0.41837000000000002</v>
      </c>
      <c r="V51">
        <v>44.89</v>
      </c>
      <c r="W51">
        <v>0.02</v>
      </c>
      <c r="X51">
        <v>0.35149999999999998</v>
      </c>
      <c r="Y51">
        <v>0.57921999999999996</v>
      </c>
      <c r="Z51">
        <v>0.32</v>
      </c>
      <c r="AA51">
        <v>56</v>
      </c>
      <c r="AB51">
        <v>29</v>
      </c>
      <c r="AC51">
        <v>0</v>
      </c>
      <c r="AD51">
        <v>269000</v>
      </c>
      <c r="AE51">
        <v>301.05</v>
      </c>
      <c r="AF51">
        <v>0.38</v>
      </c>
      <c r="AG51">
        <v>1</v>
      </c>
      <c r="AH51">
        <v>0.62112000000000001</v>
      </c>
      <c r="AI51">
        <v>1.0522</v>
      </c>
      <c r="AJ51" t="s">
        <v>64</v>
      </c>
      <c r="AM51">
        <f t="shared" si="1"/>
        <v>3.5049154777208349</v>
      </c>
      <c r="AN51">
        <f t="shared" si="2"/>
        <v>2.5267658418101203E-5</v>
      </c>
      <c r="AO51">
        <f t="shared" si="3"/>
        <v>12.834562009724943</v>
      </c>
      <c r="AP51">
        <f t="shared" si="4"/>
        <v>7.5690035192897165</v>
      </c>
      <c r="AQ51" s="22" cm="1">
        <f t="array" aca="1" ref="AQ51" ca="1">INDIRECT(CONCATENATE("Sheet1!K",AA51+2))+INDIRECT(CONCATENATE("Sheet1!J",AA51))*-PM3_Pu_NGI_AYBR!G51/PM3_Pu_NGI_AYBR!H51</f>
        <v>10.515510270270271</v>
      </c>
    </row>
    <row r="52" spans="1:43" x14ac:dyDescent="0.25">
      <c r="A52" t="s">
        <v>60</v>
      </c>
      <c r="B52" t="s">
        <v>72</v>
      </c>
      <c r="C52" t="s">
        <v>62</v>
      </c>
      <c r="D52" t="s">
        <v>71</v>
      </c>
      <c r="E52">
        <v>0</v>
      </c>
      <c r="F52">
        <v>16</v>
      </c>
      <c r="G52">
        <v>-34.56</v>
      </c>
      <c r="H52">
        <v>42</v>
      </c>
      <c r="I52">
        <v>9.9</v>
      </c>
      <c r="J52">
        <v>266.99720000000002</v>
      </c>
      <c r="K52">
        <v>7.1482999999999999</v>
      </c>
      <c r="L52">
        <v>8.8351000000000006</v>
      </c>
      <c r="M52">
        <v>0.97409000000000001</v>
      </c>
      <c r="N52">
        <v>5.3022</v>
      </c>
      <c r="O52">
        <v>2.8634E-2</v>
      </c>
      <c r="P52">
        <v>0.14627000000000001</v>
      </c>
      <c r="Q52">
        <v>0.16169</v>
      </c>
      <c r="R52">
        <v>1.1813</v>
      </c>
      <c r="S52">
        <v>0.03</v>
      </c>
      <c r="T52">
        <v>3.7799</v>
      </c>
      <c r="U52">
        <v>0.40107999999999999</v>
      </c>
      <c r="V52">
        <v>44.89</v>
      </c>
      <c r="W52">
        <v>0.02</v>
      </c>
      <c r="X52">
        <v>0.35149999999999998</v>
      </c>
      <c r="Y52">
        <v>0.57921999999999996</v>
      </c>
      <c r="Z52">
        <v>0.32</v>
      </c>
      <c r="AA52">
        <v>56</v>
      </c>
      <c r="AB52">
        <v>29</v>
      </c>
      <c r="AC52">
        <v>0</v>
      </c>
      <c r="AD52">
        <v>269000</v>
      </c>
      <c r="AE52">
        <v>301.05</v>
      </c>
      <c r="AF52">
        <v>0.38</v>
      </c>
      <c r="AG52">
        <v>1</v>
      </c>
      <c r="AH52">
        <v>0.62112000000000001</v>
      </c>
      <c r="AI52">
        <v>1.0522</v>
      </c>
      <c r="AJ52" t="s">
        <v>64</v>
      </c>
      <c r="AM52">
        <f t="shared" si="1"/>
        <v>3.5049154777208349</v>
      </c>
      <c r="AN52">
        <f t="shared" si="2"/>
        <v>2.5267658418101203E-5</v>
      </c>
      <c r="AO52">
        <f t="shared" si="3"/>
        <v>12.834562009724943</v>
      </c>
      <c r="AP52">
        <f t="shared" si="4"/>
        <v>4.4802504767658826</v>
      </c>
      <c r="AQ52" s="22" cm="1">
        <f t="array" aca="1" ref="AQ52" ca="1">INDIRECT(CONCATENATE("Sheet1!K",AA52+2))+INDIRECT(CONCATENATE("Sheet1!J",AA52))*-PM3_Pu_NGI_AYBR!G52/PM3_Pu_NGI_AYBR!H52</f>
        <v>11.002497142857145</v>
      </c>
    </row>
    <row r="53" spans="1:43" x14ac:dyDescent="0.25">
      <c r="A53" t="s">
        <v>60</v>
      </c>
      <c r="B53" t="s">
        <v>72</v>
      </c>
      <c r="C53" t="s">
        <v>62</v>
      </c>
      <c r="D53" t="s">
        <v>71</v>
      </c>
      <c r="E53">
        <v>0</v>
      </c>
      <c r="F53">
        <v>16</v>
      </c>
      <c r="G53">
        <v>-34.119999999999997</v>
      </c>
      <c r="H53">
        <v>37</v>
      </c>
      <c r="I53">
        <v>9.9</v>
      </c>
      <c r="J53">
        <v>266.99720000000002</v>
      </c>
      <c r="K53">
        <v>7.8902999999999999</v>
      </c>
      <c r="L53">
        <v>8.7251999999999992</v>
      </c>
      <c r="M53">
        <v>0.97409000000000001</v>
      </c>
      <c r="N53">
        <v>8.3513000000000002</v>
      </c>
      <c r="O53">
        <v>1.8703999999999998E-2</v>
      </c>
      <c r="P53">
        <v>0.14627000000000001</v>
      </c>
      <c r="Q53">
        <v>0.16169</v>
      </c>
      <c r="R53">
        <v>1.2942</v>
      </c>
      <c r="S53">
        <v>0.03</v>
      </c>
      <c r="T53">
        <v>3.9053</v>
      </c>
      <c r="U53">
        <v>0.41837000000000002</v>
      </c>
      <c r="V53">
        <v>44.89</v>
      </c>
      <c r="W53">
        <v>0.02</v>
      </c>
      <c r="X53">
        <v>0.35149999999999998</v>
      </c>
      <c r="Y53">
        <v>0.57921999999999996</v>
      </c>
      <c r="Z53">
        <v>0.32</v>
      </c>
      <c r="AA53">
        <v>56</v>
      </c>
      <c r="AB53">
        <v>29</v>
      </c>
      <c r="AC53">
        <v>0</v>
      </c>
      <c r="AD53">
        <v>269000</v>
      </c>
      <c r="AE53">
        <v>301.05</v>
      </c>
      <c r="AF53">
        <v>0.38</v>
      </c>
      <c r="AG53">
        <v>1</v>
      </c>
      <c r="AH53">
        <v>0.62112000000000001</v>
      </c>
      <c r="AI53">
        <v>1.0522</v>
      </c>
      <c r="AJ53" t="s">
        <v>64</v>
      </c>
      <c r="AM53">
        <f t="shared" si="1"/>
        <v>3.5049154777208349</v>
      </c>
      <c r="AN53">
        <f t="shared" si="2"/>
        <v>2.5267658418101203E-5</v>
      </c>
      <c r="AO53">
        <f t="shared" si="3"/>
        <v>12.834562009724943</v>
      </c>
      <c r="AP53">
        <f t="shared" si="4"/>
        <v>6.9937305227411564</v>
      </c>
      <c r="AQ53" s="22" cm="1">
        <f t="array" aca="1" ref="AQ53" ca="1">INDIRECT(CONCATENATE("Sheet1!K",AA53+2))+INDIRECT(CONCATENATE("Sheet1!J",AA53))*-PM3_Pu_NGI_AYBR!G53/PM3_Pu_NGI_AYBR!H53</f>
        <v>10.567590810810813</v>
      </c>
    </row>
    <row r="54" spans="1:43" x14ac:dyDescent="0.25">
      <c r="A54" t="s">
        <v>60</v>
      </c>
      <c r="B54" t="s">
        <v>72</v>
      </c>
      <c r="C54" t="s">
        <v>62</v>
      </c>
      <c r="D54" t="s">
        <v>71</v>
      </c>
      <c r="E54">
        <v>0</v>
      </c>
      <c r="F54">
        <v>16</v>
      </c>
      <c r="G54">
        <v>-34.119999999999997</v>
      </c>
      <c r="H54">
        <v>42</v>
      </c>
      <c r="I54">
        <v>9.9</v>
      </c>
      <c r="J54">
        <v>266.99720000000002</v>
      </c>
      <c r="K54">
        <v>7.07</v>
      </c>
      <c r="L54">
        <v>8.7251999999999992</v>
      </c>
      <c r="M54">
        <v>0.97409000000000001</v>
      </c>
      <c r="N54">
        <v>5.1082000000000001</v>
      </c>
      <c r="O54">
        <v>2.9682E-2</v>
      </c>
      <c r="P54">
        <v>0.14627000000000001</v>
      </c>
      <c r="Q54">
        <v>0.16169</v>
      </c>
      <c r="R54">
        <v>1.1813</v>
      </c>
      <c r="S54">
        <v>0.03</v>
      </c>
      <c r="T54">
        <v>3.7799</v>
      </c>
      <c r="U54">
        <v>0.40107999999999999</v>
      </c>
      <c r="V54">
        <v>44.89</v>
      </c>
      <c r="W54">
        <v>0.02</v>
      </c>
      <c r="X54">
        <v>0.35149999999999998</v>
      </c>
      <c r="Y54">
        <v>0.57921999999999996</v>
      </c>
      <c r="Z54">
        <v>0.32</v>
      </c>
      <c r="AA54">
        <v>56</v>
      </c>
      <c r="AB54">
        <v>29</v>
      </c>
      <c r="AC54">
        <v>0</v>
      </c>
      <c r="AD54">
        <v>269000</v>
      </c>
      <c r="AE54">
        <v>301.05</v>
      </c>
      <c r="AF54">
        <v>0.38</v>
      </c>
      <c r="AG54">
        <v>1</v>
      </c>
      <c r="AH54">
        <v>0.62112000000000001</v>
      </c>
      <c r="AI54">
        <v>1.0522</v>
      </c>
      <c r="AJ54" t="s">
        <v>64</v>
      </c>
      <c r="AM54">
        <f t="shared" si="1"/>
        <v>3.5049154777208349</v>
      </c>
      <c r="AN54">
        <f t="shared" si="2"/>
        <v>2.5267658418101203E-5</v>
      </c>
      <c r="AO54">
        <f t="shared" si="3"/>
        <v>12.834562009724943</v>
      </c>
      <c r="AP54">
        <f t="shared" si="4"/>
        <v>4.3575437675651036</v>
      </c>
      <c r="AQ54" s="22" cm="1">
        <f t="array" aca="1" ref="AQ54" ca="1">INDIRECT(CONCATENATE("Sheet1!K",AA54+2))+INDIRECT(CONCATENATE("Sheet1!J",AA54))*-PM3_Pu_NGI_AYBR!G54/PM3_Pu_NGI_AYBR!H54</f>
        <v>11.048377619047621</v>
      </c>
    </row>
    <row r="55" spans="1:43" x14ac:dyDescent="0.25">
      <c r="A55" t="s">
        <v>60</v>
      </c>
      <c r="B55" t="s">
        <v>72</v>
      </c>
      <c r="C55" t="s">
        <v>62</v>
      </c>
      <c r="D55" t="s">
        <v>71</v>
      </c>
      <c r="E55">
        <v>0</v>
      </c>
      <c r="F55">
        <v>16</v>
      </c>
      <c r="G55">
        <v>-33.68</v>
      </c>
      <c r="H55">
        <v>37</v>
      </c>
      <c r="I55">
        <v>9.9</v>
      </c>
      <c r="J55">
        <v>266.99720000000002</v>
      </c>
      <c r="K55">
        <v>7.8014000000000001</v>
      </c>
      <c r="L55">
        <v>8.6151999999999997</v>
      </c>
      <c r="M55">
        <v>0.97409000000000001</v>
      </c>
      <c r="N55">
        <v>7.8202999999999996</v>
      </c>
      <c r="O55">
        <v>1.9893000000000001E-2</v>
      </c>
      <c r="P55">
        <v>0.14627000000000001</v>
      </c>
      <c r="Q55">
        <v>0.16169</v>
      </c>
      <c r="R55">
        <v>1.2942</v>
      </c>
      <c r="S55">
        <v>0.03</v>
      </c>
      <c r="T55">
        <v>3.9053</v>
      </c>
      <c r="U55">
        <v>0.41837000000000002</v>
      </c>
      <c r="V55">
        <v>44.89</v>
      </c>
      <c r="W55">
        <v>0.02</v>
      </c>
      <c r="X55">
        <v>0.35149999999999998</v>
      </c>
      <c r="Y55">
        <v>0.57921999999999996</v>
      </c>
      <c r="Z55">
        <v>0.32</v>
      </c>
      <c r="AA55">
        <v>56</v>
      </c>
      <c r="AB55">
        <v>29</v>
      </c>
      <c r="AC55">
        <v>0</v>
      </c>
      <c r="AD55">
        <v>269000</v>
      </c>
      <c r="AE55">
        <v>301.05</v>
      </c>
      <c r="AF55">
        <v>0.38</v>
      </c>
      <c r="AG55">
        <v>1</v>
      </c>
      <c r="AH55">
        <v>0.62112000000000001</v>
      </c>
      <c r="AI55">
        <v>1.0522</v>
      </c>
      <c r="AJ55" t="s">
        <v>64</v>
      </c>
      <c r="AM55">
        <f t="shared" si="1"/>
        <v>3.5049154777208349</v>
      </c>
      <c r="AN55">
        <f t="shared" si="2"/>
        <v>2.5267658418101203E-5</v>
      </c>
      <c r="AO55">
        <f t="shared" si="3"/>
        <v>12.834562009724943</v>
      </c>
      <c r="AP55">
        <f t="shared" si="4"/>
        <v>6.4998876077196268</v>
      </c>
      <c r="AQ55" s="22" cm="1">
        <f t="array" aca="1" ref="AQ55" ca="1">INDIRECT(CONCATENATE("Sheet1!K",AA55+2))+INDIRECT(CONCATENATE("Sheet1!J",AA55))*-PM3_Pu_NGI_AYBR!G55/PM3_Pu_NGI_AYBR!H55</f>
        <v>10.619671351351352</v>
      </c>
    </row>
    <row r="56" spans="1:43" x14ac:dyDescent="0.25">
      <c r="A56" t="s">
        <v>60</v>
      </c>
      <c r="B56" t="s">
        <v>72</v>
      </c>
      <c r="C56" t="s">
        <v>62</v>
      </c>
      <c r="D56" t="s">
        <v>71</v>
      </c>
      <c r="E56">
        <v>0</v>
      </c>
      <c r="F56">
        <v>16</v>
      </c>
      <c r="G56">
        <v>-33.68</v>
      </c>
      <c r="H56">
        <v>42</v>
      </c>
      <c r="I56">
        <v>9.9</v>
      </c>
      <c r="J56">
        <v>266.99720000000002</v>
      </c>
      <c r="K56">
        <v>6.9917999999999996</v>
      </c>
      <c r="L56">
        <v>8.6151999999999997</v>
      </c>
      <c r="M56">
        <v>0.97409000000000001</v>
      </c>
      <c r="N56">
        <v>4.9279000000000002</v>
      </c>
      <c r="O56">
        <v>3.073E-2</v>
      </c>
      <c r="P56">
        <v>0.14627000000000001</v>
      </c>
      <c r="Q56">
        <v>0.16169</v>
      </c>
      <c r="R56">
        <v>1.1813</v>
      </c>
      <c r="S56">
        <v>0.03</v>
      </c>
      <c r="T56">
        <v>3.7799</v>
      </c>
      <c r="U56">
        <v>0.40107999999999999</v>
      </c>
      <c r="V56">
        <v>44.89</v>
      </c>
      <c r="W56">
        <v>0.02</v>
      </c>
      <c r="X56">
        <v>0.35149999999999998</v>
      </c>
      <c r="Y56">
        <v>0.57921999999999996</v>
      </c>
      <c r="Z56">
        <v>0.32</v>
      </c>
      <c r="AA56">
        <v>56</v>
      </c>
      <c r="AB56">
        <v>29</v>
      </c>
      <c r="AC56">
        <v>0</v>
      </c>
      <c r="AD56">
        <v>269000</v>
      </c>
      <c r="AE56">
        <v>301.05</v>
      </c>
      <c r="AF56">
        <v>0.38</v>
      </c>
      <c r="AG56">
        <v>1</v>
      </c>
      <c r="AH56">
        <v>0.62112000000000001</v>
      </c>
      <c r="AI56">
        <v>1.0522</v>
      </c>
      <c r="AJ56" t="s">
        <v>64</v>
      </c>
      <c r="AM56">
        <f t="shared" si="1"/>
        <v>3.5049154777208349</v>
      </c>
      <c r="AN56">
        <f t="shared" si="2"/>
        <v>2.5267658418101203E-5</v>
      </c>
      <c r="AO56">
        <f t="shared" si="3"/>
        <v>12.834562009724943</v>
      </c>
      <c r="AP56">
        <f t="shared" si="4"/>
        <v>4.2502747659187836</v>
      </c>
      <c r="AQ56" s="22" cm="1">
        <f t="array" aca="1" ref="AQ56" ca="1">INDIRECT(CONCATENATE("Sheet1!K",AA56+2))+INDIRECT(CONCATENATE("Sheet1!J",AA56))*-PM3_Pu_NGI_AYBR!G56/PM3_Pu_NGI_AYBR!H56</f>
        <v>11.094258095238096</v>
      </c>
    </row>
    <row r="57" spans="1:43" x14ac:dyDescent="0.25">
      <c r="A57" t="s">
        <v>60</v>
      </c>
      <c r="B57" t="s">
        <v>72</v>
      </c>
      <c r="C57" t="s">
        <v>62</v>
      </c>
      <c r="D57" t="s">
        <v>71</v>
      </c>
      <c r="E57">
        <v>0</v>
      </c>
      <c r="F57">
        <v>16</v>
      </c>
      <c r="G57">
        <v>-33.24</v>
      </c>
      <c r="H57">
        <v>37</v>
      </c>
      <c r="I57">
        <v>9.9</v>
      </c>
      <c r="J57">
        <v>266.99720000000002</v>
      </c>
      <c r="K57">
        <v>7.7126000000000001</v>
      </c>
      <c r="L57">
        <v>8.5053000000000001</v>
      </c>
      <c r="M57">
        <v>0.97409000000000001</v>
      </c>
      <c r="N57">
        <v>7.3528000000000002</v>
      </c>
      <c r="O57">
        <v>2.1082E-2</v>
      </c>
      <c r="P57">
        <v>0.14627000000000001</v>
      </c>
      <c r="Q57">
        <v>0.16169</v>
      </c>
      <c r="R57">
        <v>1.2942</v>
      </c>
      <c r="S57">
        <v>0.03</v>
      </c>
      <c r="T57">
        <v>3.9053</v>
      </c>
      <c r="U57">
        <v>0.41837000000000002</v>
      </c>
      <c r="V57">
        <v>44.89</v>
      </c>
      <c r="W57">
        <v>0.02</v>
      </c>
      <c r="X57">
        <v>0.35149999999999998</v>
      </c>
      <c r="Y57">
        <v>0.57921999999999996</v>
      </c>
      <c r="Z57">
        <v>0.32</v>
      </c>
      <c r="AA57">
        <v>56</v>
      </c>
      <c r="AB57">
        <v>29</v>
      </c>
      <c r="AC57">
        <v>0</v>
      </c>
      <c r="AD57">
        <v>269000</v>
      </c>
      <c r="AE57">
        <v>301.05</v>
      </c>
      <c r="AF57">
        <v>0.38</v>
      </c>
      <c r="AG57">
        <v>1</v>
      </c>
      <c r="AH57">
        <v>0.62112000000000001</v>
      </c>
      <c r="AI57">
        <v>1.0522</v>
      </c>
      <c r="AJ57" t="s">
        <v>64</v>
      </c>
      <c r="AM57">
        <f t="shared" si="1"/>
        <v>3.5049154777208349</v>
      </c>
      <c r="AN57">
        <f t="shared" si="2"/>
        <v>2.5267658418101203E-5</v>
      </c>
      <c r="AO57">
        <f t="shared" si="3"/>
        <v>12.834562009724943</v>
      </c>
      <c r="AP57">
        <f t="shared" si="4"/>
        <v>6.0759483194509851</v>
      </c>
      <c r="AQ57" s="22" cm="1">
        <f t="array" aca="1" ref="AQ57" ca="1">INDIRECT(CONCATENATE("Sheet1!K",AA57+2))+INDIRECT(CONCATENATE("Sheet1!J",AA57))*-PM3_Pu_NGI_AYBR!G57/PM3_Pu_NGI_AYBR!H57</f>
        <v>10.671751891891892</v>
      </c>
    </row>
    <row r="58" spans="1:43" x14ac:dyDescent="0.25">
      <c r="A58" t="s">
        <v>60</v>
      </c>
      <c r="B58" t="s">
        <v>72</v>
      </c>
      <c r="C58" t="s">
        <v>62</v>
      </c>
      <c r="D58" t="s">
        <v>71</v>
      </c>
      <c r="E58">
        <v>0</v>
      </c>
      <c r="F58">
        <v>16</v>
      </c>
      <c r="G58">
        <v>-33.24</v>
      </c>
      <c r="H58">
        <v>42</v>
      </c>
      <c r="I58">
        <v>9.9</v>
      </c>
      <c r="J58">
        <v>266.99720000000002</v>
      </c>
      <c r="K58">
        <v>6.9135</v>
      </c>
      <c r="L58">
        <v>8.5053000000000001</v>
      </c>
      <c r="M58">
        <v>0.97409000000000001</v>
      </c>
      <c r="N58">
        <v>4.7599</v>
      </c>
      <c r="O58">
        <v>3.1777E-2</v>
      </c>
      <c r="P58">
        <v>0.14627000000000001</v>
      </c>
      <c r="Q58">
        <v>0.16169</v>
      </c>
      <c r="R58">
        <v>1.1813</v>
      </c>
      <c r="S58">
        <v>0.03</v>
      </c>
      <c r="T58">
        <v>3.7799</v>
      </c>
      <c r="U58">
        <v>0.40107999999999999</v>
      </c>
      <c r="V58">
        <v>44.89</v>
      </c>
      <c r="W58">
        <v>0.02</v>
      </c>
      <c r="X58">
        <v>0.35149999999999998</v>
      </c>
      <c r="Y58">
        <v>0.57921999999999996</v>
      </c>
      <c r="Z58">
        <v>0.32</v>
      </c>
      <c r="AA58">
        <v>56</v>
      </c>
      <c r="AB58">
        <v>29</v>
      </c>
      <c r="AC58">
        <v>0</v>
      </c>
      <c r="AD58">
        <v>269000</v>
      </c>
      <c r="AE58">
        <v>301.05</v>
      </c>
      <c r="AF58">
        <v>0.38</v>
      </c>
      <c r="AG58">
        <v>1</v>
      </c>
      <c r="AH58">
        <v>0.62112000000000001</v>
      </c>
      <c r="AI58">
        <v>1.0522</v>
      </c>
      <c r="AJ58" t="s">
        <v>64</v>
      </c>
      <c r="AM58">
        <f t="shared" si="1"/>
        <v>3.5049154777208349</v>
      </c>
      <c r="AN58">
        <f t="shared" si="2"/>
        <v>2.5267658418101203E-5</v>
      </c>
      <c r="AO58">
        <f t="shared" si="3"/>
        <v>12.834562009724943</v>
      </c>
      <c r="AP58">
        <f t="shared" si="4"/>
        <v>4.1565012567998094</v>
      </c>
      <c r="AQ58" s="22" cm="1">
        <f t="array" aca="1" ref="AQ58" ca="1">INDIRECT(CONCATENATE("Sheet1!K",AA58+2))+INDIRECT(CONCATENATE("Sheet1!J",AA58))*-PM3_Pu_NGI_AYBR!G58/PM3_Pu_NGI_AYBR!H58</f>
        <v>11.140138571428572</v>
      </c>
    </row>
    <row r="59" spans="1:43" x14ac:dyDescent="0.25">
      <c r="A59" t="s">
        <v>60</v>
      </c>
      <c r="B59" t="s">
        <v>72</v>
      </c>
      <c r="C59" t="s">
        <v>62</v>
      </c>
      <c r="D59" t="s">
        <v>71</v>
      </c>
      <c r="E59">
        <v>0</v>
      </c>
      <c r="F59">
        <v>16</v>
      </c>
      <c r="G59">
        <v>-32.799999999999997</v>
      </c>
      <c r="H59">
        <v>37</v>
      </c>
      <c r="I59">
        <v>9.9</v>
      </c>
      <c r="J59">
        <v>266.99720000000002</v>
      </c>
      <c r="K59">
        <v>7.6237000000000004</v>
      </c>
      <c r="L59">
        <v>8.3954000000000004</v>
      </c>
      <c r="M59">
        <v>0.97409000000000001</v>
      </c>
      <c r="N59">
        <v>6.9381000000000004</v>
      </c>
      <c r="O59">
        <v>2.2270999999999999E-2</v>
      </c>
      <c r="P59">
        <v>0.14627000000000001</v>
      </c>
      <c r="Q59">
        <v>0.16169</v>
      </c>
      <c r="R59">
        <v>1.2942</v>
      </c>
      <c r="S59">
        <v>0.03</v>
      </c>
      <c r="T59">
        <v>3.9053</v>
      </c>
      <c r="U59">
        <v>0.41837000000000002</v>
      </c>
      <c r="V59">
        <v>44.89</v>
      </c>
      <c r="W59">
        <v>0.02</v>
      </c>
      <c r="X59">
        <v>0.35149999999999998</v>
      </c>
      <c r="Y59">
        <v>0.57921999999999996</v>
      </c>
      <c r="Z59">
        <v>0.32</v>
      </c>
      <c r="AA59">
        <v>56</v>
      </c>
      <c r="AB59">
        <v>29</v>
      </c>
      <c r="AC59">
        <v>0</v>
      </c>
      <c r="AD59">
        <v>269000</v>
      </c>
      <c r="AE59">
        <v>301.05</v>
      </c>
      <c r="AF59">
        <v>0.38</v>
      </c>
      <c r="AG59">
        <v>1</v>
      </c>
      <c r="AH59">
        <v>0.62112000000000001</v>
      </c>
      <c r="AI59">
        <v>1.0522</v>
      </c>
      <c r="AJ59" t="s">
        <v>64</v>
      </c>
      <c r="AM59">
        <f t="shared" si="1"/>
        <v>3.5049154777208349</v>
      </c>
      <c r="AN59">
        <f t="shared" si="2"/>
        <v>2.5267658418101203E-5</v>
      </c>
      <c r="AO59">
        <f t="shared" si="3"/>
        <v>12.834562009724943</v>
      </c>
      <c r="AP59">
        <f t="shared" si="4"/>
        <v>5.7120177766185769</v>
      </c>
      <c r="AQ59" s="22" cm="1">
        <f t="array" aca="1" ref="AQ59" ca="1">INDIRECT(CONCATENATE("Sheet1!K",AA59+2))+INDIRECT(CONCATENATE("Sheet1!J",AA59))*-PM3_Pu_NGI_AYBR!G59/PM3_Pu_NGI_AYBR!H59</f>
        <v>10.723832432432435</v>
      </c>
    </row>
    <row r="60" spans="1:43" x14ac:dyDescent="0.25">
      <c r="A60" t="s">
        <v>60</v>
      </c>
      <c r="B60" t="s">
        <v>72</v>
      </c>
      <c r="C60" t="s">
        <v>62</v>
      </c>
      <c r="D60" t="s">
        <v>71</v>
      </c>
      <c r="E60">
        <v>0</v>
      </c>
      <c r="F60">
        <v>16</v>
      </c>
      <c r="G60">
        <v>-32.799999999999997</v>
      </c>
      <c r="H60">
        <v>42</v>
      </c>
      <c r="I60">
        <v>9.9</v>
      </c>
      <c r="J60">
        <v>266.99720000000002</v>
      </c>
      <c r="K60">
        <v>6.8352000000000004</v>
      </c>
      <c r="L60">
        <v>8.3954000000000004</v>
      </c>
      <c r="M60">
        <v>0.97409000000000001</v>
      </c>
      <c r="N60">
        <v>4.6029999999999998</v>
      </c>
      <c r="O60">
        <v>3.2825E-2</v>
      </c>
      <c r="P60">
        <v>0.14627000000000001</v>
      </c>
      <c r="Q60">
        <v>0.16169</v>
      </c>
      <c r="R60">
        <v>1.1813</v>
      </c>
      <c r="S60">
        <v>0.03</v>
      </c>
      <c r="T60">
        <v>3.7799</v>
      </c>
      <c r="U60">
        <v>0.40107999999999999</v>
      </c>
      <c r="V60">
        <v>44.89</v>
      </c>
      <c r="W60">
        <v>0.02</v>
      </c>
      <c r="X60">
        <v>0.35149999999999998</v>
      </c>
      <c r="Y60">
        <v>0.57921999999999996</v>
      </c>
      <c r="Z60">
        <v>0.32</v>
      </c>
      <c r="AA60">
        <v>56</v>
      </c>
      <c r="AB60">
        <v>29</v>
      </c>
      <c r="AC60">
        <v>0</v>
      </c>
      <c r="AD60">
        <v>269000</v>
      </c>
      <c r="AE60">
        <v>301.05</v>
      </c>
      <c r="AF60">
        <v>0.38</v>
      </c>
      <c r="AG60">
        <v>1</v>
      </c>
      <c r="AH60">
        <v>0.62112000000000001</v>
      </c>
      <c r="AI60">
        <v>1.0522</v>
      </c>
      <c r="AJ60" t="s">
        <v>64</v>
      </c>
      <c r="AM60">
        <f t="shared" si="1"/>
        <v>3.5049154777208349</v>
      </c>
      <c r="AN60">
        <f t="shared" si="2"/>
        <v>2.5267658418101203E-5</v>
      </c>
      <c r="AO60">
        <f t="shared" si="3"/>
        <v>12.834562009724943</v>
      </c>
      <c r="AP60">
        <f t="shared" si="4"/>
        <v>4.0745253748811967</v>
      </c>
      <c r="AQ60" s="22" cm="1">
        <f t="array" aca="1" ref="AQ60" ca="1">INDIRECT(CONCATENATE("Sheet1!K",AA60+2))+INDIRECT(CONCATENATE("Sheet1!J",AA60))*-PM3_Pu_NGI_AYBR!G60/PM3_Pu_NGI_AYBR!H60</f>
        <v>11.186019047619048</v>
      </c>
    </row>
    <row r="61" spans="1:43" x14ac:dyDescent="0.25">
      <c r="A61" t="s">
        <v>60</v>
      </c>
      <c r="B61" t="s">
        <v>72</v>
      </c>
      <c r="C61" t="s">
        <v>62</v>
      </c>
      <c r="D61" t="s">
        <v>71</v>
      </c>
      <c r="E61">
        <v>0</v>
      </c>
      <c r="F61">
        <v>17</v>
      </c>
      <c r="G61">
        <v>-35.5</v>
      </c>
      <c r="H61">
        <v>37</v>
      </c>
      <c r="I61">
        <v>9.9</v>
      </c>
      <c r="J61">
        <v>266.99720000000002</v>
      </c>
      <c r="K61">
        <v>8.1690000000000005</v>
      </c>
      <c r="L61">
        <v>9.07</v>
      </c>
      <c r="M61">
        <v>0.97409000000000001</v>
      </c>
      <c r="N61">
        <v>10.7372</v>
      </c>
      <c r="O61">
        <v>1.4973999999999999E-2</v>
      </c>
      <c r="P61">
        <v>0.14627000000000001</v>
      </c>
      <c r="Q61">
        <v>0.16169</v>
      </c>
      <c r="R61">
        <v>1.2942</v>
      </c>
      <c r="S61">
        <v>0.03</v>
      </c>
      <c r="T61">
        <v>3.9053</v>
      </c>
      <c r="U61">
        <v>0.41837000000000002</v>
      </c>
      <c r="V61">
        <v>44.89</v>
      </c>
      <c r="W61">
        <v>0.02</v>
      </c>
      <c r="X61">
        <v>0.35149999999999998</v>
      </c>
      <c r="Y61">
        <v>0.57921999999999996</v>
      </c>
      <c r="Z61">
        <v>0.32</v>
      </c>
      <c r="AA61">
        <v>56</v>
      </c>
      <c r="AB61">
        <v>29</v>
      </c>
      <c r="AC61">
        <v>0</v>
      </c>
      <c r="AD61">
        <v>273812.5</v>
      </c>
      <c r="AE61">
        <v>313.85000000000002</v>
      </c>
      <c r="AF61">
        <v>0.38</v>
      </c>
      <c r="AG61">
        <v>1</v>
      </c>
      <c r="AH61">
        <v>0.62112000000000001</v>
      </c>
      <c r="AI61">
        <v>1.0522</v>
      </c>
      <c r="AJ61" t="s">
        <v>64</v>
      </c>
      <c r="AM61">
        <f t="shared" si="1"/>
        <v>3.5049154777208349</v>
      </c>
      <c r="AN61">
        <f t="shared" si="2"/>
        <v>2.5267658418101203E-5</v>
      </c>
      <c r="AO61">
        <f t="shared" si="3"/>
        <v>12.834562009724943</v>
      </c>
      <c r="AP61">
        <f t="shared" si="4"/>
        <v>9.1357441774162247</v>
      </c>
      <c r="AQ61" s="22" cm="1">
        <f t="array" aca="1" ref="AQ61" ca="1">INDIRECT(CONCATENATE("Sheet1!K",AA61+2))+INDIRECT(CONCATENATE("Sheet1!J",AA61))*-PM3_Pu_NGI_AYBR!G61/PM3_Pu_NGI_AYBR!H61</f>
        <v>10.404247297297299</v>
      </c>
    </row>
    <row r="62" spans="1:43" x14ac:dyDescent="0.25">
      <c r="A62" t="s">
        <v>60</v>
      </c>
      <c r="B62" t="s">
        <v>72</v>
      </c>
      <c r="C62" t="s">
        <v>62</v>
      </c>
      <c r="D62" t="s">
        <v>71</v>
      </c>
      <c r="E62">
        <v>0</v>
      </c>
      <c r="F62">
        <v>17</v>
      </c>
      <c r="G62">
        <v>-35.5</v>
      </c>
      <c r="H62">
        <v>42</v>
      </c>
      <c r="I62">
        <v>9.9</v>
      </c>
      <c r="J62">
        <v>266.99720000000002</v>
      </c>
      <c r="K62">
        <v>7.3155000000000001</v>
      </c>
      <c r="L62">
        <v>9.07</v>
      </c>
      <c r="M62">
        <v>0.97409000000000001</v>
      </c>
      <c r="N62">
        <v>5.8029999999999999</v>
      </c>
      <c r="O62">
        <v>2.6395999999999999E-2</v>
      </c>
      <c r="P62">
        <v>0.14627000000000001</v>
      </c>
      <c r="Q62">
        <v>0.16169</v>
      </c>
      <c r="R62">
        <v>1.1813</v>
      </c>
      <c r="S62">
        <v>0.03</v>
      </c>
      <c r="T62">
        <v>3.7799</v>
      </c>
      <c r="U62">
        <v>0.40107999999999999</v>
      </c>
      <c r="V62">
        <v>44.89</v>
      </c>
      <c r="W62">
        <v>0.02</v>
      </c>
      <c r="X62">
        <v>0.35149999999999998</v>
      </c>
      <c r="Y62">
        <v>0.57921999999999996</v>
      </c>
      <c r="Z62">
        <v>0.32</v>
      </c>
      <c r="AA62">
        <v>56</v>
      </c>
      <c r="AB62">
        <v>29</v>
      </c>
      <c r="AC62">
        <v>0</v>
      </c>
      <c r="AD62">
        <v>273812.5</v>
      </c>
      <c r="AE62">
        <v>313.85000000000002</v>
      </c>
      <c r="AF62">
        <v>0.38</v>
      </c>
      <c r="AG62">
        <v>1</v>
      </c>
      <c r="AH62">
        <v>0.62112000000000001</v>
      </c>
      <c r="AI62">
        <v>1.0522</v>
      </c>
      <c r="AJ62" t="s">
        <v>64</v>
      </c>
      <c r="AM62">
        <f t="shared" si="1"/>
        <v>3.5049154777208349</v>
      </c>
      <c r="AN62">
        <f t="shared" si="2"/>
        <v>2.5267658418101203E-5</v>
      </c>
      <c r="AO62">
        <f t="shared" si="3"/>
        <v>12.834562009724943</v>
      </c>
      <c r="AP62">
        <f t="shared" si="4"/>
        <v>4.8048000148587988</v>
      </c>
      <c r="AQ62" s="22" cm="1">
        <f t="array" aca="1" ref="AQ62" ca="1">INDIRECT(CONCATENATE("Sheet1!K",AA62+2))+INDIRECT(CONCATENATE("Sheet1!J",AA62))*-PM3_Pu_NGI_AYBR!G62/PM3_Pu_NGI_AYBR!H62</f>
        <v>10.904479761904764</v>
      </c>
    </row>
    <row r="63" spans="1:43" x14ac:dyDescent="0.25">
      <c r="A63" t="s">
        <v>60</v>
      </c>
      <c r="B63" t="s">
        <v>72</v>
      </c>
      <c r="C63" t="s">
        <v>62</v>
      </c>
      <c r="D63" t="s">
        <v>71</v>
      </c>
      <c r="E63">
        <v>0</v>
      </c>
      <c r="F63">
        <v>17</v>
      </c>
      <c r="G63">
        <v>-35</v>
      </c>
      <c r="H63">
        <v>37</v>
      </c>
      <c r="I63">
        <v>9.9</v>
      </c>
      <c r="J63">
        <v>266.99720000000002</v>
      </c>
      <c r="K63">
        <v>8.0679999999999996</v>
      </c>
      <c r="L63">
        <v>8.9451000000000001</v>
      </c>
      <c r="M63">
        <v>0.97409000000000001</v>
      </c>
      <c r="N63">
        <v>9.7682000000000002</v>
      </c>
      <c r="O63">
        <v>1.6324999999999999E-2</v>
      </c>
      <c r="P63">
        <v>0.14627000000000001</v>
      </c>
      <c r="Q63">
        <v>0.16169</v>
      </c>
      <c r="R63">
        <v>1.2942</v>
      </c>
      <c r="S63">
        <v>0.03</v>
      </c>
      <c r="T63">
        <v>3.9053</v>
      </c>
      <c r="U63">
        <v>0.41837000000000002</v>
      </c>
      <c r="V63">
        <v>44.89</v>
      </c>
      <c r="W63">
        <v>0.02</v>
      </c>
      <c r="X63">
        <v>0.35149999999999998</v>
      </c>
      <c r="Y63">
        <v>0.57921999999999996</v>
      </c>
      <c r="Z63">
        <v>0.32</v>
      </c>
      <c r="AA63">
        <v>56</v>
      </c>
      <c r="AB63">
        <v>29</v>
      </c>
      <c r="AC63">
        <v>0</v>
      </c>
      <c r="AD63">
        <v>273812.5</v>
      </c>
      <c r="AE63">
        <v>313.85000000000002</v>
      </c>
      <c r="AF63">
        <v>0.38</v>
      </c>
      <c r="AG63">
        <v>1</v>
      </c>
      <c r="AH63">
        <v>0.62112000000000001</v>
      </c>
      <c r="AI63">
        <v>1.0522</v>
      </c>
      <c r="AJ63" t="s">
        <v>64</v>
      </c>
      <c r="AM63">
        <f t="shared" si="1"/>
        <v>3.5049154777208349</v>
      </c>
      <c r="AN63">
        <f t="shared" si="2"/>
        <v>2.5267658418101203E-5</v>
      </c>
      <c r="AO63">
        <f t="shared" si="3"/>
        <v>12.834562009724943</v>
      </c>
      <c r="AP63">
        <f t="shared" si="4"/>
        <v>8.2391336568123421</v>
      </c>
      <c r="AQ63" s="22" cm="1">
        <f t="array" aca="1" ref="AQ63" ca="1">INDIRECT(CONCATENATE("Sheet1!K",AA63+2))+INDIRECT(CONCATENATE("Sheet1!J",AA63))*-PM3_Pu_NGI_AYBR!G63/PM3_Pu_NGI_AYBR!H63</f>
        <v>10.463429729729731</v>
      </c>
    </row>
    <row r="64" spans="1:43" x14ac:dyDescent="0.25">
      <c r="A64" t="s">
        <v>60</v>
      </c>
      <c r="B64" t="s">
        <v>72</v>
      </c>
      <c r="C64" t="s">
        <v>62</v>
      </c>
      <c r="D64" t="s">
        <v>71</v>
      </c>
      <c r="E64">
        <v>0</v>
      </c>
      <c r="F64">
        <v>17</v>
      </c>
      <c r="G64">
        <v>-35</v>
      </c>
      <c r="H64">
        <v>42</v>
      </c>
      <c r="I64">
        <v>9.9</v>
      </c>
      <c r="J64">
        <v>266.99720000000002</v>
      </c>
      <c r="K64">
        <v>7.2266000000000004</v>
      </c>
      <c r="L64">
        <v>8.9451000000000001</v>
      </c>
      <c r="M64">
        <v>0.97409000000000001</v>
      </c>
      <c r="N64">
        <v>5.5412999999999997</v>
      </c>
      <c r="O64">
        <v>2.7587E-2</v>
      </c>
      <c r="P64">
        <v>0.14627000000000001</v>
      </c>
      <c r="Q64">
        <v>0.16169</v>
      </c>
      <c r="R64">
        <v>1.1813</v>
      </c>
      <c r="S64">
        <v>0.03</v>
      </c>
      <c r="T64">
        <v>3.7799</v>
      </c>
      <c r="U64">
        <v>0.40107999999999999</v>
      </c>
      <c r="V64">
        <v>44.89</v>
      </c>
      <c r="W64">
        <v>0.02</v>
      </c>
      <c r="X64">
        <v>0.35149999999999998</v>
      </c>
      <c r="Y64">
        <v>0.57921999999999996</v>
      </c>
      <c r="Z64">
        <v>0.32</v>
      </c>
      <c r="AA64">
        <v>56</v>
      </c>
      <c r="AB64">
        <v>29</v>
      </c>
      <c r="AC64">
        <v>0</v>
      </c>
      <c r="AD64">
        <v>273812.5</v>
      </c>
      <c r="AE64">
        <v>313.85000000000002</v>
      </c>
      <c r="AF64">
        <v>0.38</v>
      </c>
      <c r="AG64">
        <v>1</v>
      </c>
      <c r="AH64">
        <v>0.62112000000000001</v>
      </c>
      <c r="AI64">
        <v>1.0522</v>
      </c>
      <c r="AJ64" t="s">
        <v>64</v>
      </c>
      <c r="AM64">
        <f t="shared" si="1"/>
        <v>3.5049154777208349</v>
      </c>
      <c r="AN64">
        <f t="shared" si="2"/>
        <v>2.5267658418101203E-5</v>
      </c>
      <c r="AO64">
        <f t="shared" si="3"/>
        <v>12.834562009724943</v>
      </c>
      <c r="AP64">
        <f t="shared" si="4"/>
        <v>4.6206166240385969</v>
      </c>
      <c r="AQ64" s="22" cm="1">
        <f t="array" aca="1" ref="AQ64" ca="1">INDIRECT(CONCATENATE("Sheet1!K",AA64+2))+INDIRECT(CONCATENATE("Sheet1!J",AA64))*-PM3_Pu_NGI_AYBR!G64/PM3_Pu_NGI_AYBR!H64</f>
        <v>10.956616666666669</v>
      </c>
    </row>
    <row r="65" spans="1:43" x14ac:dyDescent="0.25">
      <c r="A65" t="s">
        <v>60</v>
      </c>
      <c r="B65" t="s">
        <v>72</v>
      </c>
      <c r="C65" t="s">
        <v>62</v>
      </c>
      <c r="D65" t="s">
        <v>71</v>
      </c>
      <c r="E65">
        <v>0</v>
      </c>
      <c r="F65">
        <v>18</v>
      </c>
      <c r="G65">
        <v>-38.5</v>
      </c>
      <c r="H65">
        <v>42</v>
      </c>
      <c r="I65">
        <v>9.9</v>
      </c>
      <c r="J65">
        <v>62.553699999999999</v>
      </c>
      <c r="K65">
        <v>9.0905000000000005</v>
      </c>
      <c r="L65">
        <v>18.105599999999999</v>
      </c>
      <c r="M65">
        <v>0.98060000000000003</v>
      </c>
      <c r="N65">
        <v>462.49619999999999</v>
      </c>
      <c r="O65">
        <v>1.9414000000000001E-2</v>
      </c>
      <c r="P65">
        <v>8.4946999999999999</v>
      </c>
      <c r="Q65">
        <v>0.99614000000000003</v>
      </c>
      <c r="R65">
        <v>3.5710999999999999</v>
      </c>
      <c r="S65">
        <v>0.02</v>
      </c>
      <c r="T65">
        <v>4.4847000000000003E-3</v>
      </c>
      <c r="U65">
        <v>0.36836000000000002</v>
      </c>
      <c r="V65">
        <v>298.48419999999999</v>
      </c>
      <c r="W65">
        <v>1.4704999999999999E-2</v>
      </c>
      <c r="X65">
        <v>5.4634999999999996E-3</v>
      </c>
      <c r="Y65">
        <v>0.25899</v>
      </c>
      <c r="Z65">
        <v>0.32</v>
      </c>
      <c r="AA65">
        <v>78</v>
      </c>
      <c r="AB65">
        <v>30</v>
      </c>
      <c r="AC65">
        <v>0</v>
      </c>
      <c r="AD65">
        <v>385000</v>
      </c>
      <c r="AE65">
        <v>329.85</v>
      </c>
      <c r="AF65">
        <v>0.38</v>
      </c>
      <c r="AG65">
        <v>1</v>
      </c>
      <c r="AH65">
        <v>0.83884000000000003</v>
      </c>
      <c r="AI65">
        <v>1.5670999999999999</v>
      </c>
      <c r="AJ65" t="s">
        <v>64</v>
      </c>
      <c r="AM65">
        <f t="shared" si="1"/>
        <v>5.1819053475025152</v>
      </c>
      <c r="AN65">
        <f t="shared" si="2"/>
        <v>2.4001455923067216E-5</v>
      </c>
      <c r="AO65">
        <f t="shared" si="3"/>
        <v>12.363305108805189</v>
      </c>
      <c r="AP65">
        <f t="shared" si="4"/>
        <v>7.1868844080289325</v>
      </c>
      <c r="AQ65" s="22" cm="1">
        <f t="array" aca="1" ref="AQ65" ca="1">INDIRECT(CONCATENATE("Sheet1!K",AA65+2))+INDIRECT(CONCATENATE("Sheet1!J",AA65))*-PM3_Pu_NGI_AYBR!G65/PM3_Pu_NGI_AYBR!H65</f>
        <v>14.492625000000004</v>
      </c>
    </row>
    <row r="66" spans="1:43" x14ac:dyDescent="0.25">
      <c r="A66" t="s">
        <v>60</v>
      </c>
      <c r="B66" t="s">
        <v>72</v>
      </c>
      <c r="C66" t="s">
        <v>62</v>
      </c>
      <c r="D66" t="s">
        <v>71</v>
      </c>
      <c r="E66">
        <v>0</v>
      </c>
      <c r="F66">
        <v>18</v>
      </c>
      <c r="G66">
        <v>-38</v>
      </c>
      <c r="H66">
        <v>42</v>
      </c>
      <c r="I66">
        <v>9.9</v>
      </c>
      <c r="J66">
        <v>62.553699999999999</v>
      </c>
      <c r="K66">
        <v>8.9854000000000003</v>
      </c>
      <c r="L66">
        <v>17.873100000000001</v>
      </c>
      <c r="M66">
        <v>0.98060000000000003</v>
      </c>
      <c r="N66">
        <v>437.54599999999999</v>
      </c>
      <c r="O66">
        <v>2.0462000000000001E-2</v>
      </c>
      <c r="P66">
        <v>8.4946999999999999</v>
      </c>
      <c r="Q66">
        <v>0.99614000000000003</v>
      </c>
      <c r="R66">
        <v>3.5710999999999999</v>
      </c>
      <c r="S66">
        <v>0.02</v>
      </c>
      <c r="T66">
        <v>4.4847000000000003E-3</v>
      </c>
      <c r="U66">
        <v>0.36836000000000002</v>
      </c>
      <c r="V66">
        <v>298.48419999999999</v>
      </c>
      <c r="W66">
        <v>1.4704999999999999E-2</v>
      </c>
      <c r="X66">
        <v>5.4634999999999996E-3</v>
      </c>
      <c r="Y66">
        <v>0.25899</v>
      </c>
      <c r="Z66">
        <v>0.32</v>
      </c>
      <c r="AA66">
        <v>78</v>
      </c>
      <c r="AB66">
        <v>30</v>
      </c>
      <c r="AC66">
        <v>0</v>
      </c>
      <c r="AD66">
        <v>385000</v>
      </c>
      <c r="AE66">
        <v>329.85</v>
      </c>
      <c r="AF66">
        <v>0.38</v>
      </c>
      <c r="AG66">
        <v>1</v>
      </c>
      <c r="AH66">
        <v>0.83884000000000003</v>
      </c>
      <c r="AI66">
        <v>1.5670999999999999</v>
      </c>
      <c r="AJ66" t="s">
        <v>64</v>
      </c>
      <c r="AM66">
        <f t="shared" si="1"/>
        <v>5.1819053475025152</v>
      </c>
      <c r="AN66">
        <f t="shared" si="2"/>
        <v>2.4001455923067216E-5</v>
      </c>
      <c r="AO66">
        <f t="shared" si="3"/>
        <v>12.363305108805189</v>
      </c>
      <c r="AP66">
        <f t="shared" si="4"/>
        <v>6.9124763501744511</v>
      </c>
      <c r="AQ66" s="22" cm="1">
        <f t="array" aca="1" ref="AQ66" ca="1">INDIRECT(CONCATENATE("Sheet1!K",AA66+2))+INDIRECT(CONCATENATE("Sheet1!J",AA66))*-PM3_Pu_NGI_AYBR!G66/PM3_Pu_NGI_AYBR!H66</f>
        <v>14.568071428571432</v>
      </c>
    </row>
    <row r="67" spans="1:43" x14ac:dyDescent="0.25">
      <c r="A67" t="s">
        <v>60</v>
      </c>
      <c r="B67" t="s">
        <v>72</v>
      </c>
      <c r="C67" t="s">
        <v>62</v>
      </c>
      <c r="D67" t="s">
        <v>71</v>
      </c>
      <c r="E67">
        <v>0</v>
      </c>
      <c r="F67">
        <v>18</v>
      </c>
      <c r="G67">
        <v>-37.5</v>
      </c>
      <c r="H67">
        <v>42</v>
      </c>
      <c r="I67">
        <v>9.9</v>
      </c>
      <c r="J67">
        <v>62.553699999999999</v>
      </c>
      <c r="K67">
        <v>8.8803999999999998</v>
      </c>
      <c r="L67">
        <v>17.640499999999999</v>
      </c>
      <c r="M67">
        <v>0.98060000000000003</v>
      </c>
      <c r="N67">
        <v>415.15</v>
      </c>
      <c r="O67">
        <v>2.1509E-2</v>
      </c>
      <c r="P67">
        <v>8.4946999999999999</v>
      </c>
      <c r="Q67">
        <v>0.99614000000000003</v>
      </c>
      <c r="R67">
        <v>3.5710999999999999</v>
      </c>
      <c r="S67">
        <v>0.02</v>
      </c>
      <c r="T67">
        <v>4.4847000000000003E-3</v>
      </c>
      <c r="U67">
        <v>0.36836000000000002</v>
      </c>
      <c r="V67">
        <v>298.48419999999999</v>
      </c>
      <c r="W67">
        <v>1.4704999999999999E-2</v>
      </c>
      <c r="X67">
        <v>5.4634999999999996E-3</v>
      </c>
      <c r="Y67">
        <v>0.25899</v>
      </c>
      <c r="Z67">
        <v>0.32</v>
      </c>
      <c r="AA67">
        <v>78</v>
      </c>
      <c r="AB67">
        <v>30</v>
      </c>
      <c r="AC67">
        <v>0</v>
      </c>
      <c r="AD67">
        <v>385000</v>
      </c>
      <c r="AE67">
        <v>329.85</v>
      </c>
      <c r="AF67">
        <v>0.38</v>
      </c>
      <c r="AG67">
        <v>1</v>
      </c>
      <c r="AH67">
        <v>0.83884000000000003</v>
      </c>
      <c r="AI67">
        <v>1.5670999999999999</v>
      </c>
      <c r="AJ67" t="s">
        <v>64</v>
      </c>
      <c r="AM67">
        <f t="shared" si="1"/>
        <v>5.1819053475025152</v>
      </c>
      <c r="AN67">
        <f t="shared" si="2"/>
        <v>2.4001455923067216E-5</v>
      </c>
      <c r="AO67">
        <f t="shared" si="3"/>
        <v>12.363305108805189</v>
      </c>
      <c r="AP67">
        <f t="shared" si="4"/>
        <v>6.6756246856499306</v>
      </c>
      <c r="AQ67" s="22" cm="1">
        <f t="array" aca="1" ref="AQ67" ca="1">INDIRECT(CONCATENATE("Sheet1!K",AA67+2))+INDIRECT(CONCATENATE("Sheet1!J",AA67))*-PM3_Pu_NGI_AYBR!G67/PM3_Pu_NGI_AYBR!H67</f>
        <v>14.643517857142861</v>
      </c>
    </row>
    <row r="68" spans="1:43" x14ac:dyDescent="0.25">
      <c r="A68" t="s">
        <v>60</v>
      </c>
      <c r="B68" t="s">
        <v>72</v>
      </c>
      <c r="C68" t="s">
        <v>62</v>
      </c>
      <c r="D68" t="s">
        <v>71</v>
      </c>
      <c r="E68">
        <v>0</v>
      </c>
      <c r="F68">
        <v>18</v>
      </c>
      <c r="G68">
        <v>-37</v>
      </c>
      <c r="H68">
        <v>37</v>
      </c>
      <c r="I68">
        <v>9.9</v>
      </c>
      <c r="J68">
        <v>62.553699999999999</v>
      </c>
      <c r="K68">
        <v>9.8260000000000005</v>
      </c>
      <c r="L68">
        <v>17.408000000000001</v>
      </c>
      <c r="M68">
        <v>0.98060000000000003</v>
      </c>
      <c r="N68">
        <v>717.1413</v>
      </c>
      <c r="O68">
        <v>1.2083E-2</v>
      </c>
      <c r="P68">
        <v>8.4946999999999999</v>
      </c>
      <c r="Q68">
        <v>0.99614000000000003</v>
      </c>
      <c r="R68">
        <v>3.5710999999999999</v>
      </c>
      <c r="S68">
        <v>0.02</v>
      </c>
      <c r="T68">
        <v>4.4847000000000003E-3</v>
      </c>
      <c r="U68">
        <v>0.36836000000000002</v>
      </c>
      <c r="V68">
        <v>298.48419999999999</v>
      </c>
      <c r="W68">
        <v>1.4704999999999999E-2</v>
      </c>
      <c r="X68">
        <v>5.4634999999999996E-3</v>
      </c>
      <c r="Y68">
        <v>0.25899</v>
      </c>
      <c r="Z68">
        <v>0.32</v>
      </c>
      <c r="AA68">
        <v>78</v>
      </c>
      <c r="AB68">
        <v>30</v>
      </c>
      <c r="AC68">
        <v>0</v>
      </c>
      <c r="AD68">
        <v>385000</v>
      </c>
      <c r="AE68">
        <v>329.85</v>
      </c>
      <c r="AF68">
        <v>0.38</v>
      </c>
      <c r="AG68">
        <v>1</v>
      </c>
      <c r="AH68">
        <v>0.83884000000000003</v>
      </c>
      <c r="AI68">
        <v>1.5670999999999999</v>
      </c>
      <c r="AJ68" t="s">
        <v>64</v>
      </c>
      <c r="AM68">
        <f t="shared" ref="AM68:AM80" si="5">($AR$9+$AS$9*AA68/100)</f>
        <v>5.1819053475025152</v>
      </c>
      <c r="AN68">
        <f t="shared" ref="AN68:AN80" si="6">($AT$9+$AU$9*AA68/100)</f>
        <v>2.4001455923067216E-5</v>
      </c>
      <c r="AO68">
        <f t="shared" ref="AO68:AO80" si="7">($AV$9+$AW$9*AA68/100)</f>
        <v>12.363305108805189</v>
      </c>
      <c r="AP68">
        <f t="shared" ref="AP68:AP80" si="8">AM68+AN68*EXP(AO68*-G68/H68)</f>
        <v>10.79953071876492</v>
      </c>
      <c r="AQ68" s="22" cm="1">
        <f t="array" aca="1" ref="AQ68" ca="1">INDIRECT(CONCATENATE("Sheet1!K",AA68+2))+INDIRECT(CONCATENATE("Sheet1!J",AA68))*-PM3_Pu_NGI_AYBR!G68/PM3_Pu_NGI_AYBR!H68</f>
        <v>13.964500000000003</v>
      </c>
    </row>
    <row r="69" spans="1:43" x14ac:dyDescent="0.25">
      <c r="A69" t="s">
        <v>60</v>
      </c>
      <c r="B69" t="s">
        <v>72</v>
      </c>
      <c r="C69" t="s">
        <v>62</v>
      </c>
      <c r="D69" t="s">
        <v>71</v>
      </c>
      <c r="E69">
        <v>0</v>
      </c>
      <c r="F69">
        <v>18</v>
      </c>
      <c r="G69">
        <v>-37</v>
      </c>
      <c r="H69">
        <v>42</v>
      </c>
      <c r="I69">
        <v>9.9</v>
      </c>
      <c r="J69">
        <v>62.553699999999999</v>
      </c>
      <c r="K69">
        <v>8.7752999999999997</v>
      </c>
      <c r="L69">
        <v>17.408000000000001</v>
      </c>
      <c r="M69">
        <v>0.98060000000000003</v>
      </c>
      <c r="N69">
        <v>394.935</v>
      </c>
      <c r="O69">
        <v>2.2556E-2</v>
      </c>
      <c r="P69">
        <v>8.4946999999999999</v>
      </c>
      <c r="Q69">
        <v>0.99614000000000003</v>
      </c>
      <c r="R69">
        <v>3.5710999999999999</v>
      </c>
      <c r="S69">
        <v>0.02</v>
      </c>
      <c r="T69">
        <v>4.4847000000000003E-3</v>
      </c>
      <c r="U69">
        <v>0.36836000000000002</v>
      </c>
      <c r="V69">
        <v>298.48419999999999</v>
      </c>
      <c r="W69">
        <v>1.4704999999999999E-2</v>
      </c>
      <c r="X69">
        <v>5.4634999999999996E-3</v>
      </c>
      <c r="Y69">
        <v>0.25899</v>
      </c>
      <c r="Z69">
        <v>0.32</v>
      </c>
      <c r="AA69">
        <v>78</v>
      </c>
      <c r="AB69">
        <v>30</v>
      </c>
      <c r="AC69">
        <v>0</v>
      </c>
      <c r="AD69">
        <v>385000</v>
      </c>
      <c r="AE69">
        <v>329.85</v>
      </c>
      <c r="AF69">
        <v>0.38</v>
      </c>
      <c r="AG69">
        <v>1</v>
      </c>
      <c r="AH69">
        <v>0.83884000000000003</v>
      </c>
      <c r="AI69">
        <v>1.5670999999999999</v>
      </c>
      <c r="AJ69" t="s">
        <v>64</v>
      </c>
      <c r="AM69">
        <f t="shared" si="5"/>
        <v>5.1819053475025152</v>
      </c>
      <c r="AN69">
        <f t="shared" si="6"/>
        <v>2.4001455923067216E-5</v>
      </c>
      <c r="AO69">
        <f t="shared" si="7"/>
        <v>12.363305108805189</v>
      </c>
      <c r="AP69">
        <f t="shared" si="8"/>
        <v>6.471189322393271</v>
      </c>
      <c r="AQ69" s="22" cm="1">
        <f t="array" aca="1" ref="AQ69" ca="1">INDIRECT(CONCATENATE("Sheet1!K",AA69+2))+INDIRECT(CONCATENATE("Sheet1!J",AA69))*-PM3_Pu_NGI_AYBR!G69/PM3_Pu_NGI_AYBR!H69</f>
        <v>14.718964285714289</v>
      </c>
    </row>
    <row r="70" spans="1:43" x14ac:dyDescent="0.25">
      <c r="A70" t="s">
        <v>60</v>
      </c>
      <c r="B70" t="s">
        <v>72</v>
      </c>
      <c r="C70" t="s">
        <v>62</v>
      </c>
      <c r="D70" t="s">
        <v>71</v>
      </c>
      <c r="E70">
        <v>0</v>
      </c>
      <c r="F70">
        <v>18</v>
      </c>
      <c r="G70">
        <v>-36.5</v>
      </c>
      <c r="H70">
        <v>37</v>
      </c>
      <c r="I70">
        <v>9.9</v>
      </c>
      <c r="J70">
        <v>62.553699999999999</v>
      </c>
      <c r="K70">
        <v>9.7066999999999997</v>
      </c>
      <c r="L70">
        <v>17.1754</v>
      </c>
      <c r="M70">
        <v>0.98060000000000003</v>
      </c>
      <c r="N70">
        <v>703.029</v>
      </c>
      <c r="O70">
        <v>1.3272000000000001E-2</v>
      </c>
      <c r="P70">
        <v>8.4946999999999999</v>
      </c>
      <c r="Q70">
        <v>0.99614000000000003</v>
      </c>
      <c r="R70">
        <v>3.5710999999999999</v>
      </c>
      <c r="S70">
        <v>0.02</v>
      </c>
      <c r="T70">
        <v>4.4847000000000003E-3</v>
      </c>
      <c r="U70">
        <v>0.36836000000000002</v>
      </c>
      <c r="V70">
        <v>298.48419999999999</v>
      </c>
      <c r="W70">
        <v>1.4704999999999999E-2</v>
      </c>
      <c r="X70">
        <v>5.4634999999999996E-3</v>
      </c>
      <c r="Y70">
        <v>0.25899</v>
      </c>
      <c r="Z70">
        <v>0.32</v>
      </c>
      <c r="AA70">
        <v>78</v>
      </c>
      <c r="AB70">
        <v>30</v>
      </c>
      <c r="AC70">
        <v>0</v>
      </c>
      <c r="AD70">
        <v>385000</v>
      </c>
      <c r="AE70">
        <v>329.85</v>
      </c>
      <c r="AF70">
        <v>0.38</v>
      </c>
      <c r="AG70">
        <v>1</v>
      </c>
      <c r="AH70">
        <v>0.83884000000000003</v>
      </c>
      <c r="AI70">
        <v>1.5670999999999999</v>
      </c>
      <c r="AJ70" t="s">
        <v>64</v>
      </c>
      <c r="AM70">
        <f t="shared" si="5"/>
        <v>5.1819053475025152</v>
      </c>
      <c r="AN70">
        <f t="shared" si="6"/>
        <v>2.4001455923067216E-5</v>
      </c>
      <c r="AO70">
        <f t="shared" si="7"/>
        <v>12.363305108805189</v>
      </c>
      <c r="AP70">
        <f t="shared" si="8"/>
        <v>9.9351969744758328</v>
      </c>
      <c r="AQ70" s="22" cm="1">
        <f t="array" aca="1" ref="AQ70" ca="1">INDIRECT(CONCATENATE("Sheet1!K",AA70+2))+INDIRECT(CONCATENATE("Sheet1!J",AA70))*-PM3_Pu_NGI_AYBR!G70/PM3_Pu_NGI_AYBR!H70</f>
        <v>14.050141891891894</v>
      </c>
    </row>
    <row r="71" spans="1:43" x14ac:dyDescent="0.25">
      <c r="A71" t="s">
        <v>60</v>
      </c>
      <c r="B71" t="s">
        <v>72</v>
      </c>
      <c r="C71" t="s">
        <v>62</v>
      </c>
      <c r="D71" t="s">
        <v>71</v>
      </c>
      <c r="E71">
        <v>0</v>
      </c>
      <c r="F71">
        <v>18</v>
      </c>
      <c r="G71">
        <v>-36.5</v>
      </c>
      <c r="H71">
        <v>42</v>
      </c>
      <c r="I71">
        <v>9.9</v>
      </c>
      <c r="J71">
        <v>62.553699999999999</v>
      </c>
      <c r="K71">
        <v>8.6701999999999995</v>
      </c>
      <c r="L71">
        <v>17.1754</v>
      </c>
      <c r="M71">
        <v>0.98060000000000003</v>
      </c>
      <c r="N71">
        <v>376.59730000000002</v>
      </c>
      <c r="O71">
        <v>2.3604E-2</v>
      </c>
      <c r="P71">
        <v>8.4946999999999999</v>
      </c>
      <c r="Q71">
        <v>0.99614000000000003</v>
      </c>
      <c r="R71">
        <v>3.5710999999999999</v>
      </c>
      <c r="S71">
        <v>0.02</v>
      </c>
      <c r="T71">
        <v>4.4847000000000003E-3</v>
      </c>
      <c r="U71">
        <v>0.36836000000000002</v>
      </c>
      <c r="V71">
        <v>298.48419999999999</v>
      </c>
      <c r="W71">
        <v>1.4704999999999999E-2</v>
      </c>
      <c r="X71">
        <v>5.4634999999999996E-3</v>
      </c>
      <c r="Y71">
        <v>0.25899</v>
      </c>
      <c r="Z71">
        <v>0.32</v>
      </c>
      <c r="AA71">
        <v>78</v>
      </c>
      <c r="AB71">
        <v>30</v>
      </c>
      <c r="AC71">
        <v>0</v>
      </c>
      <c r="AD71">
        <v>385000</v>
      </c>
      <c r="AE71">
        <v>329.85</v>
      </c>
      <c r="AF71">
        <v>0.38</v>
      </c>
      <c r="AG71">
        <v>1</v>
      </c>
      <c r="AH71">
        <v>0.83884000000000003</v>
      </c>
      <c r="AI71">
        <v>1.5670999999999999</v>
      </c>
      <c r="AJ71" t="s">
        <v>64</v>
      </c>
      <c r="AM71">
        <f t="shared" si="5"/>
        <v>5.1819053475025152</v>
      </c>
      <c r="AN71">
        <f t="shared" si="6"/>
        <v>2.4001455923067216E-5</v>
      </c>
      <c r="AO71">
        <f t="shared" si="7"/>
        <v>12.363305108805189</v>
      </c>
      <c r="AP71">
        <f t="shared" si="8"/>
        <v>6.2947336583227509</v>
      </c>
      <c r="AQ71" s="22" cm="1">
        <f t="array" aca="1" ref="AQ71" ca="1">INDIRECT(CONCATENATE("Sheet1!K",AA71+2))+INDIRECT(CONCATENATE("Sheet1!J",AA71))*-PM3_Pu_NGI_AYBR!G71/PM3_Pu_NGI_AYBR!H71</f>
        <v>14.794410714285718</v>
      </c>
    </row>
    <row r="72" spans="1:43" x14ac:dyDescent="0.25">
      <c r="A72" t="s">
        <v>60</v>
      </c>
      <c r="B72" t="s">
        <v>72</v>
      </c>
      <c r="C72" t="s">
        <v>62</v>
      </c>
      <c r="D72" t="s">
        <v>71</v>
      </c>
      <c r="E72">
        <v>0</v>
      </c>
      <c r="F72">
        <v>18</v>
      </c>
      <c r="G72">
        <v>-36</v>
      </c>
      <c r="H72">
        <v>37</v>
      </c>
      <c r="I72">
        <v>9.9</v>
      </c>
      <c r="J72">
        <v>62.553699999999999</v>
      </c>
      <c r="K72">
        <v>9.5875000000000004</v>
      </c>
      <c r="L72">
        <v>16.942900000000002</v>
      </c>
      <c r="M72">
        <v>0.98060000000000003</v>
      </c>
      <c r="N72">
        <v>640.05259999999998</v>
      </c>
      <c r="O72">
        <v>1.4461E-2</v>
      </c>
      <c r="P72">
        <v>8.4946999999999999</v>
      </c>
      <c r="Q72">
        <v>0.99614000000000003</v>
      </c>
      <c r="R72">
        <v>3.5710999999999999</v>
      </c>
      <c r="S72">
        <v>0.02</v>
      </c>
      <c r="T72">
        <v>4.4847000000000003E-3</v>
      </c>
      <c r="U72">
        <v>0.36836000000000002</v>
      </c>
      <c r="V72">
        <v>298.48419999999999</v>
      </c>
      <c r="W72">
        <v>1.4704999999999999E-2</v>
      </c>
      <c r="X72">
        <v>5.4634999999999996E-3</v>
      </c>
      <c r="Y72">
        <v>0.25899</v>
      </c>
      <c r="Z72">
        <v>0.32</v>
      </c>
      <c r="AA72">
        <v>78</v>
      </c>
      <c r="AB72">
        <v>30</v>
      </c>
      <c r="AC72">
        <v>0</v>
      </c>
      <c r="AD72">
        <v>385000</v>
      </c>
      <c r="AE72">
        <v>329.85</v>
      </c>
      <c r="AF72">
        <v>0.38</v>
      </c>
      <c r="AG72">
        <v>1</v>
      </c>
      <c r="AH72">
        <v>0.83884000000000003</v>
      </c>
      <c r="AI72">
        <v>1.5670999999999999</v>
      </c>
      <c r="AJ72" t="s">
        <v>64</v>
      </c>
      <c r="AM72">
        <f t="shared" si="5"/>
        <v>5.1819053475025152</v>
      </c>
      <c r="AN72">
        <f t="shared" si="6"/>
        <v>2.4001455923067216E-5</v>
      </c>
      <c r="AO72">
        <f t="shared" si="7"/>
        <v>12.363305108805189</v>
      </c>
      <c r="AP72">
        <f t="shared" si="8"/>
        <v>9.2038505285812828</v>
      </c>
      <c r="AQ72" s="22" cm="1">
        <f t="array" aca="1" ref="AQ72" ca="1">INDIRECT(CONCATENATE("Sheet1!K",AA72+2))+INDIRECT(CONCATENATE("Sheet1!J",AA72))*-PM3_Pu_NGI_AYBR!G72/PM3_Pu_NGI_AYBR!H72</f>
        <v>14.135783783783786</v>
      </c>
    </row>
    <row r="73" spans="1:43" x14ac:dyDescent="0.25">
      <c r="A73" t="s">
        <v>60</v>
      </c>
      <c r="B73" t="s">
        <v>72</v>
      </c>
      <c r="C73" t="s">
        <v>62</v>
      </c>
      <c r="D73" t="s">
        <v>71</v>
      </c>
      <c r="E73">
        <v>0</v>
      </c>
      <c r="F73">
        <v>18</v>
      </c>
      <c r="G73">
        <v>-36</v>
      </c>
      <c r="H73">
        <v>42</v>
      </c>
      <c r="I73">
        <v>9.9</v>
      </c>
      <c r="J73">
        <v>62.553699999999999</v>
      </c>
      <c r="K73">
        <v>8.5650999999999993</v>
      </c>
      <c r="L73">
        <v>16.942900000000002</v>
      </c>
      <c r="M73">
        <v>0.98060000000000003</v>
      </c>
      <c r="N73">
        <v>359.887</v>
      </c>
      <c r="O73">
        <v>2.4650999999999999E-2</v>
      </c>
      <c r="P73">
        <v>8.4946999999999999</v>
      </c>
      <c r="Q73">
        <v>0.99614000000000003</v>
      </c>
      <c r="R73">
        <v>3.5710999999999999</v>
      </c>
      <c r="S73">
        <v>0.02</v>
      </c>
      <c r="T73">
        <v>4.4847000000000003E-3</v>
      </c>
      <c r="U73">
        <v>0.36836000000000002</v>
      </c>
      <c r="V73">
        <v>298.48419999999999</v>
      </c>
      <c r="W73">
        <v>1.4704999999999999E-2</v>
      </c>
      <c r="X73">
        <v>5.4634999999999996E-3</v>
      </c>
      <c r="Y73">
        <v>0.25899</v>
      </c>
      <c r="Z73">
        <v>0.32</v>
      </c>
      <c r="AA73">
        <v>78</v>
      </c>
      <c r="AB73">
        <v>30</v>
      </c>
      <c r="AC73">
        <v>0</v>
      </c>
      <c r="AD73">
        <v>385000</v>
      </c>
      <c r="AE73">
        <v>329.85</v>
      </c>
      <c r="AF73">
        <v>0.38</v>
      </c>
      <c r="AG73">
        <v>1</v>
      </c>
      <c r="AH73">
        <v>0.83884000000000003</v>
      </c>
      <c r="AI73">
        <v>1.5670999999999999</v>
      </c>
      <c r="AJ73" t="s">
        <v>64</v>
      </c>
      <c r="AM73">
        <f t="shared" si="5"/>
        <v>5.1819053475025152</v>
      </c>
      <c r="AN73">
        <f t="shared" si="6"/>
        <v>2.4001455923067216E-5</v>
      </c>
      <c r="AO73">
        <f t="shared" si="7"/>
        <v>12.363305108805189</v>
      </c>
      <c r="AP73">
        <f t="shared" si="8"/>
        <v>6.14242829937427</v>
      </c>
      <c r="AQ73" s="22" cm="1">
        <f t="array" aca="1" ref="AQ73" ca="1">INDIRECT(CONCATENATE("Sheet1!K",AA73+2))+INDIRECT(CONCATENATE("Sheet1!J",AA73))*-PM3_Pu_NGI_AYBR!G73/PM3_Pu_NGI_AYBR!H73</f>
        <v>14.869857142857146</v>
      </c>
    </row>
    <row r="74" spans="1:43" x14ac:dyDescent="0.25">
      <c r="A74" t="s">
        <v>60</v>
      </c>
      <c r="B74" t="s">
        <v>72</v>
      </c>
      <c r="C74" t="s">
        <v>62</v>
      </c>
      <c r="D74" t="s">
        <v>71</v>
      </c>
      <c r="E74">
        <v>0</v>
      </c>
      <c r="F74">
        <v>19</v>
      </c>
      <c r="G74">
        <v>-42</v>
      </c>
      <c r="H74">
        <v>42</v>
      </c>
      <c r="I74">
        <v>9.9</v>
      </c>
      <c r="J74">
        <v>62.553699999999999</v>
      </c>
      <c r="K74">
        <v>9.8260000000000005</v>
      </c>
      <c r="L74">
        <v>19.7334</v>
      </c>
      <c r="M74">
        <v>0.98060000000000003</v>
      </c>
      <c r="N74">
        <v>715.43169999999998</v>
      </c>
      <c r="O74">
        <v>1.2083E-2</v>
      </c>
      <c r="P74">
        <v>8.4946999999999999</v>
      </c>
      <c r="Q74">
        <v>0.99614000000000003</v>
      </c>
      <c r="R74">
        <v>3.5710999999999999</v>
      </c>
      <c r="S74">
        <v>0.02</v>
      </c>
      <c r="T74">
        <v>4.4847000000000003E-3</v>
      </c>
      <c r="U74">
        <v>0.36836000000000002</v>
      </c>
      <c r="V74">
        <v>298.48419999999999</v>
      </c>
      <c r="W74">
        <v>1.4704999999999999E-2</v>
      </c>
      <c r="X74">
        <v>5.4634999999999996E-3</v>
      </c>
      <c r="Y74">
        <v>0.25899</v>
      </c>
      <c r="Z74">
        <v>0.32</v>
      </c>
      <c r="AA74">
        <v>78</v>
      </c>
      <c r="AB74">
        <v>30</v>
      </c>
      <c r="AC74">
        <v>0</v>
      </c>
      <c r="AD74">
        <v>385000</v>
      </c>
      <c r="AE74">
        <v>353.85</v>
      </c>
      <c r="AF74">
        <v>0.38</v>
      </c>
      <c r="AG74">
        <v>1</v>
      </c>
      <c r="AH74">
        <v>0.83884000000000003</v>
      </c>
      <c r="AI74">
        <v>1.5670999999999999</v>
      </c>
      <c r="AJ74" t="s">
        <v>64</v>
      </c>
      <c r="AM74">
        <f t="shared" si="5"/>
        <v>5.1819053475025152</v>
      </c>
      <c r="AN74">
        <f t="shared" si="6"/>
        <v>2.4001455923067216E-5</v>
      </c>
      <c r="AO74">
        <f t="shared" si="7"/>
        <v>12.363305108805189</v>
      </c>
      <c r="AP74">
        <f t="shared" si="8"/>
        <v>10.799530718764911</v>
      </c>
      <c r="AQ74" s="22" cm="1">
        <f t="array" aca="1" ref="AQ74" ca="1">INDIRECT(CONCATENATE("Sheet1!K",AA74+2))+INDIRECT(CONCATENATE("Sheet1!J",AA74))*-PM3_Pu_NGI_AYBR!G74/PM3_Pu_NGI_AYBR!H74</f>
        <v>13.964500000000003</v>
      </c>
    </row>
    <row r="75" spans="1:43" x14ac:dyDescent="0.25">
      <c r="A75" t="s">
        <v>60</v>
      </c>
      <c r="B75" t="s">
        <v>72</v>
      </c>
      <c r="C75" t="s">
        <v>62</v>
      </c>
      <c r="D75" t="s">
        <v>71</v>
      </c>
      <c r="E75">
        <v>0</v>
      </c>
      <c r="F75">
        <v>19</v>
      </c>
      <c r="G75">
        <v>-41.5</v>
      </c>
      <c r="H75">
        <v>42</v>
      </c>
      <c r="I75">
        <v>9.9</v>
      </c>
      <c r="J75">
        <v>62.553699999999999</v>
      </c>
      <c r="K75">
        <v>9.7209000000000003</v>
      </c>
      <c r="L75">
        <v>19.500900000000001</v>
      </c>
      <c r="M75">
        <v>0.98060000000000003</v>
      </c>
      <c r="N75">
        <v>703.029</v>
      </c>
      <c r="O75">
        <v>1.3129999999999999E-2</v>
      </c>
      <c r="P75">
        <v>8.4946999999999999</v>
      </c>
      <c r="Q75">
        <v>0.99614000000000003</v>
      </c>
      <c r="R75">
        <v>3.5710999999999999</v>
      </c>
      <c r="S75">
        <v>0.02</v>
      </c>
      <c r="T75">
        <v>4.4847000000000003E-3</v>
      </c>
      <c r="U75">
        <v>0.36836000000000002</v>
      </c>
      <c r="V75">
        <v>298.48419999999999</v>
      </c>
      <c r="W75">
        <v>1.4704999999999999E-2</v>
      </c>
      <c r="X75">
        <v>5.4634999999999996E-3</v>
      </c>
      <c r="Y75">
        <v>0.25899</v>
      </c>
      <c r="Z75">
        <v>0.32</v>
      </c>
      <c r="AA75">
        <v>78</v>
      </c>
      <c r="AB75">
        <v>30</v>
      </c>
      <c r="AC75">
        <v>0</v>
      </c>
      <c r="AD75">
        <v>385000</v>
      </c>
      <c r="AE75">
        <v>353.85</v>
      </c>
      <c r="AF75">
        <v>0.38</v>
      </c>
      <c r="AG75">
        <v>1</v>
      </c>
      <c r="AH75">
        <v>0.83884000000000003</v>
      </c>
      <c r="AI75">
        <v>1.5670999999999999</v>
      </c>
      <c r="AJ75" t="s">
        <v>64</v>
      </c>
      <c r="AM75">
        <f t="shared" si="5"/>
        <v>5.1819053475025152</v>
      </c>
      <c r="AN75">
        <f t="shared" si="6"/>
        <v>2.4001455923067216E-5</v>
      </c>
      <c r="AO75">
        <f t="shared" si="7"/>
        <v>12.363305108805189</v>
      </c>
      <c r="AP75">
        <f t="shared" si="8"/>
        <v>10.030683952117174</v>
      </c>
      <c r="AQ75" s="22" cm="1">
        <f t="array" aca="1" ref="AQ75" ca="1">INDIRECT(CONCATENATE("Sheet1!K",AA75+2))+INDIRECT(CONCATENATE("Sheet1!J",AA75))*-PM3_Pu_NGI_AYBR!G75/PM3_Pu_NGI_AYBR!H75</f>
        <v>14.039946428571431</v>
      </c>
    </row>
    <row r="76" spans="1:43" x14ac:dyDescent="0.25">
      <c r="A76" t="s">
        <v>60</v>
      </c>
      <c r="B76" t="s">
        <v>72</v>
      </c>
      <c r="C76" t="s">
        <v>62</v>
      </c>
      <c r="D76" t="s">
        <v>71</v>
      </c>
      <c r="E76">
        <v>0</v>
      </c>
      <c r="F76">
        <v>19</v>
      </c>
      <c r="G76">
        <v>-41</v>
      </c>
      <c r="H76">
        <v>42</v>
      </c>
      <c r="I76">
        <v>9.9</v>
      </c>
      <c r="J76">
        <v>62.553699999999999</v>
      </c>
      <c r="K76">
        <v>9.6158999999999999</v>
      </c>
      <c r="L76">
        <v>19.2683</v>
      </c>
      <c r="M76">
        <v>0.98060000000000003</v>
      </c>
      <c r="N76">
        <v>646.95180000000005</v>
      </c>
      <c r="O76">
        <v>1.4178E-2</v>
      </c>
      <c r="P76">
        <v>8.4946999999999999</v>
      </c>
      <c r="Q76">
        <v>0.99614000000000003</v>
      </c>
      <c r="R76">
        <v>3.5710999999999999</v>
      </c>
      <c r="S76">
        <v>0.02</v>
      </c>
      <c r="T76">
        <v>4.4847000000000003E-3</v>
      </c>
      <c r="U76">
        <v>0.36836000000000002</v>
      </c>
      <c r="V76">
        <v>298.48419999999999</v>
      </c>
      <c r="W76">
        <v>1.4704999999999999E-2</v>
      </c>
      <c r="X76">
        <v>5.4634999999999996E-3</v>
      </c>
      <c r="Y76">
        <v>0.25899</v>
      </c>
      <c r="Z76">
        <v>0.32</v>
      </c>
      <c r="AA76">
        <v>78</v>
      </c>
      <c r="AB76">
        <v>30</v>
      </c>
      <c r="AC76">
        <v>0</v>
      </c>
      <c r="AD76">
        <v>385000</v>
      </c>
      <c r="AE76">
        <v>353.85</v>
      </c>
      <c r="AF76">
        <v>0.38</v>
      </c>
      <c r="AG76">
        <v>1</v>
      </c>
      <c r="AH76">
        <v>0.83884000000000003</v>
      </c>
      <c r="AI76">
        <v>1.5670999999999999</v>
      </c>
      <c r="AJ76" t="s">
        <v>64</v>
      </c>
      <c r="AM76">
        <f t="shared" si="5"/>
        <v>5.1819053475025152</v>
      </c>
      <c r="AN76">
        <f t="shared" si="6"/>
        <v>2.4001455923067216E-5</v>
      </c>
      <c r="AO76">
        <f t="shared" si="7"/>
        <v>12.363305108805189</v>
      </c>
      <c r="AP76">
        <f t="shared" si="8"/>
        <v>9.3670640939081089</v>
      </c>
      <c r="AQ76" s="22" cm="1">
        <f t="array" aca="1" ref="AQ76" ca="1">INDIRECT(CONCATENATE("Sheet1!K",AA76+2))+INDIRECT(CONCATENATE("Sheet1!J",AA76))*-PM3_Pu_NGI_AYBR!G76/PM3_Pu_NGI_AYBR!H76</f>
        <v>14.11539285714286</v>
      </c>
    </row>
    <row r="77" spans="1:43" x14ac:dyDescent="0.25">
      <c r="A77" t="s">
        <v>60</v>
      </c>
      <c r="B77" t="s">
        <v>72</v>
      </c>
      <c r="C77" t="s">
        <v>62</v>
      </c>
      <c r="D77" t="s">
        <v>71</v>
      </c>
      <c r="E77">
        <v>0</v>
      </c>
      <c r="F77">
        <v>19</v>
      </c>
      <c r="G77">
        <v>-40.5</v>
      </c>
      <c r="H77">
        <v>42</v>
      </c>
      <c r="I77">
        <v>9.9</v>
      </c>
      <c r="J77">
        <v>62.553699999999999</v>
      </c>
      <c r="K77">
        <v>9.5107999999999997</v>
      </c>
      <c r="L77">
        <v>19.035799999999998</v>
      </c>
      <c r="M77">
        <v>0.98060000000000003</v>
      </c>
      <c r="N77">
        <v>599.15959999999995</v>
      </c>
      <c r="O77">
        <v>1.5225000000000001E-2</v>
      </c>
      <c r="P77">
        <v>8.4946999999999999</v>
      </c>
      <c r="Q77">
        <v>0.99614000000000003</v>
      </c>
      <c r="R77">
        <v>3.5710999999999999</v>
      </c>
      <c r="S77">
        <v>0.02</v>
      </c>
      <c r="T77">
        <v>4.4847000000000003E-3</v>
      </c>
      <c r="U77">
        <v>0.36836000000000002</v>
      </c>
      <c r="V77">
        <v>298.48419999999999</v>
      </c>
      <c r="W77">
        <v>1.4704999999999999E-2</v>
      </c>
      <c r="X77">
        <v>5.4634999999999996E-3</v>
      </c>
      <c r="Y77">
        <v>0.25899</v>
      </c>
      <c r="Z77">
        <v>0.32</v>
      </c>
      <c r="AA77">
        <v>78</v>
      </c>
      <c r="AB77">
        <v>30</v>
      </c>
      <c r="AC77">
        <v>0</v>
      </c>
      <c r="AD77">
        <v>385000</v>
      </c>
      <c r="AE77">
        <v>353.85</v>
      </c>
      <c r="AF77">
        <v>0.38</v>
      </c>
      <c r="AG77">
        <v>1</v>
      </c>
      <c r="AH77">
        <v>0.83884000000000003</v>
      </c>
      <c r="AI77">
        <v>1.5670999999999999</v>
      </c>
      <c r="AJ77" t="s">
        <v>64</v>
      </c>
      <c r="AM77">
        <f t="shared" si="5"/>
        <v>5.1819053475025152</v>
      </c>
      <c r="AN77">
        <f t="shared" si="6"/>
        <v>2.4001455923067216E-5</v>
      </c>
      <c r="AO77">
        <f t="shared" si="7"/>
        <v>12.363305108805189</v>
      </c>
      <c r="AP77">
        <f t="shared" si="8"/>
        <v>8.7942694418221556</v>
      </c>
      <c r="AQ77" s="22" cm="1">
        <f t="array" aca="1" ref="AQ77" ca="1">INDIRECT(CONCATENATE("Sheet1!K",AA77+2))+INDIRECT(CONCATENATE("Sheet1!J",AA77))*-PM3_Pu_NGI_AYBR!G77/PM3_Pu_NGI_AYBR!H77</f>
        <v>14.19083928571429</v>
      </c>
    </row>
    <row r="78" spans="1:43" x14ac:dyDescent="0.25">
      <c r="A78" t="s">
        <v>60</v>
      </c>
      <c r="B78" t="s">
        <v>72</v>
      </c>
      <c r="C78" t="s">
        <v>62</v>
      </c>
      <c r="D78" t="s">
        <v>71</v>
      </c>
      <c r="E78">
        <v>0</v>
      </c>
      <c r="F78">
        <v>19</v>
      </c>
      <c r="G78">
        <v>-40</v>
      </c>
      <c r="H78">
        <v>42</v>
      </c>
      <c r="I78">
        <v>9.9</v>
      </c>
      <c r="J78">
        <v>62.553699999999999</v>
      </c>
      <c r="K78">
        <v>9.4056999999999995</v>
      </c>
      <c r="L78">
        <v>18.8032</v>
      </c>
      <c r="M78">
        <v>0.98060000000000003</v>
      </c>
      <c r="N78">
        <v>557.94290000000001</v>
      </c>
      <c r="O78">
        <v>1.6271999999999998E-2</v>
      </c>
      <c r="P78">
        <v>8.4946999999999999</v>
      </c>
      <c r="Q78">
        <v>0.99614000000000003</v>
      </c>
      <c r="R78">
        <v>3.5710999999999999</v>
      </c>
      <c r="S78">
        <v>0.02</v>
      </c>
      <c r="T78">
        <v>4.4847000000000003E-3</v>
      </c>
      <c r="U78">
        <v>0.36836000000000002</v>
      </c>
      <c r="V78">
        <v>298.48419999999999</v>
      </c>
      <c r="W78">
        <v>1.4704999999999999E-2</v>
      </c>
      <c r="X78">
        <v>5.4634999999999996E-3</v>
      </c>
      <c r="Y78">
        <v>0.25899</v>
      </c>
      <c r="Z78">
        <v>0.32</v>
      </c>
      <c r="AA78">
        <v>78</v>
      </c>
      <c r="AB78">
        <v>30</v>
      </c>
      <c r="AC78">
        <v>0</v>
      </c>
      <c r="AD78">
        <v>385000</v>
      </c>
      <c r="AE78">
        <v>353.85</v>
      </c>
      <c r="AF78">
        <v>0.38</v>
      </c>
      <c r="AG78">
        <v>1</v>
      </c>
      <c r="AH78">
        <v>0.83884000000000003</v>
      </c>
      <c r="AI78">
        <v>1.5670999999999999</v>
      </c>
      <c r="AJ78" t="s">
        <v>64</v>
      </c>
      <c r="AM78">
        <f t="shared" si="5"/>
        <v>5.1819053475025152</v>
      </c>
      <c r="AN78">
        <f t="shared" si="6"/>
        <v>2.4001455923067216E-5</v>
      </c>
      <c r="AO78">
        <f t="shared" si="7"/>
        <v>12.363305108805189</v>
      </c>
      <c r="AP78">
        <f t="shared" si="8"/>
        <v>8.2998693580999579</v>
      </c>
      <c r="AQ78" s="22" cm="1">
        <f t="array" aca="1" ref="AQ78" ca="1">INDIRECT(CONCATENATE("Sheet1!K",AA78+2))+INDIRECT(CONCATENATE("Sheet1!J",AA78))*-PM3_Pu_NGI_AYBR!G78/PM3_Pu_NGI_AYBR!H78</f>
        <v>14.266285714285718</v>
      </c>
    </row>
    <row r="79" spans="1:43" x14ac:dyDescent="0.25">
      <c r="A79" t="s">
        <v>60</v>
      </c>
      <c r="B79" t="s">
        <v>72</v>
      </c>
      <c r="C79" t="s">
        <v>62</v>
      </c>
      <c r="D79" t="s">
        <v>71</v>
      </c>
      <c r="E79">
        <v>0</v>
      </c>
      <c r="F79">
        <v>19</v>
      </c>
      <c r="G79">
        <v>-39.5</v>
      </c>
      <c r="H79">
        <v>42</v>
      </c>
      <c r="I79">
        <v>9.9</v>
      </c>
      <c r="J79">
        <v>62.553699999999999</v>
      </c>
      <c r="K79">
        <v>9.3005999999999993</v>
      </c>
      <c r="L79">
        <v>18.570699999999999</v>
      </c>
      <c r="M79">
        <v>0.98060000000000003</v>
      </c>
      <c r="N79">
        <v>522.03179999999998</v>
      </c>
      <c r="O79">
        <v>1.7319999999999999E-2</v>
      </c>
      <c r="P79">
        <v>8.4946999999999999</v>
      </c>
      <c r="Q79">
        <v>0.99614000000000003</v>
      </c>
      <c r="R79">
        <v>3.5710999999999999</v>
      </c>
      <c r="S79">
        <v>0.02</v>
      </c>
      <c r="T79">
        <v>4.4847000000000003E-3</v>
      </c>
      <c r="U79">
        <v>0.36836000000000002</v>
      </c>
      <c r="V79">
        <v>298.48419999999999</v>
      </c>
      <c r="W79">
        <v>1.4704999999999999E-2</v>
      </c>
      <c r="X79">
        <v>5.4634999999999996E-3</v>
      </c>
      <c r="Y79">
        <v>0.25899</v>
      </c>
      <c r="Z79">
        <v>0.32</v>
      </c>
      <c r="AA79">
        <v>78</v>
      </c>
      <c r="AB79">
        <v>30</v>
      </c>
      <c r="AC79">
        <v>0</v>
      </c>
      <c r="AD79">
        <v>385000</v>
      </c>
      <c r="AE79">
        <v>353.85</v>
      </c>
      <c r="AF79">
        <v>0.38</v>
      </c>
      <c r="AG79">
        <v>1</v>
      </c>
      <c r="AH79">
        <v>0.83884000000000003</v>
      </c>
      <c r="AI79">
        <v>1.5670999999999999</v>
      </c>
      <c r="AJ79" t="s">
        <v>64</v>
      </c>
      <c r="AM79">
        <f t="shared" si="5"/>
        <v>5.1819053475025152</v>
      </c>
      <c r="AN79">
        <f t="shared" si="6"/>
        <v>2.4001455923067216E-5</v>
      </c>
      <c r="AO79">
        <f t="shared" si="7"/>
        <v>12.363305108805189</v>
      </c>
      <c r="AP79">
        <f t="shared" si="8"/>
        <v>7.8731345031316611</v>
      </c>
      <c r="AQ79" s="22" cm="1">
        <f t="array" aca="1" ref="AQ79" ca="1">INDIRECT(CONCATENATE("Sheet1!K",AA79+2))+INDIRECT(CONCATENATE("Sheet1!J",AA79))*-PM3_Pu_NGI_AYBR!G79/PM3_Pu_NGI_AYBR!H79</f>
        <v>14.341732142857147</v>
      </c>
    </row>
    <row r="80" spans="1:43" x14ac:dyDescent="0.25">
      <c r="A80" t="s">
        <v>60</v>
      </c>
      <c r="B80" t="s">
        <v>72</v>
      </c>
      <c r="C80" t="s">
        <v>62</v>
      </c>
      <c r="D80" t="s">
        <v>71</v>
      </c>
      <c r="E80">
        <v>0</v>
      </c>
      <c r="F80">
        <v>19</v>
      </c>
      <c r="G80">
        <v>-39</v>
      </c>
      <c r="H80">
        <v>42</v>
      </c>
      <c r="I80">
        <v>9.9</v>
      </c>
      <c r="J80">
        <v>62.553699999999999</v>
      </c>
      <c r="K80">
        <v>9.1956000000000007</v>
      </c>
      <c r="L80">
        <v>18.338200000000001</v>
      </c>
      <c r="M80">
        <v>0.98060000000000003</v>
      </c>
      <c r="N80">
        <v>490.46390000000002</v>
      </c>
      <c r="O80">
        <v>1.8367000000000001E-2</v>
      </c>
      <c r="P80">
        <v>8.4946999999999999</v>
      </c>
      <c r="Q80">
        <v>0.99614000000000003</v>
      </c>
      <c r="R80">
        <v>3.5710999999999999</v>
      </c>
      <c r="S80">
        <v>0.02</v>
      </c>
      <c r="T80">
        <v>4.4847000000000003E-3</v>
      </c>
      <c r="U80">
        <v>0.36836000000000002</v>
      </c>
      <c r="V80">
        <v>298.48419999999999</v>
      </c>
      <c r="W80">
        <v>1.4704999999999999E-2</v>
      </c>
      <c r="X80">
        <v>5.4634999999999996E-3</v>
      </c>
      <c r="Y80">
        <v>0.25899</v>
      </c>
      <c r="Z80">
        <v>0.32</v>
      </c>
      <c r="AA80">
        <v>78</v>
      </c>
      <c r="AB80">
        <v>30</v>
      </c>
      <c r="AC80">
        <v>0</v>
      </c>
      <c r="AD80">
        <v>385000</v>
      </c>
      <c r="AE80">
        <v>353.85</v>
      </c>
      <c r="AF80">
        <v>0.38</v>
      </c>
      <c r="AG80">
        <v>1</v>
      </c>
      <c r="AH80">
        <v>0.83884000000000003</v>
      </c>
      <c r="AI80">
        <v>1.5670999999999999</v>
      </c>
      <c r="AJ80" t="s">
        <v>64</v>
      </c>
      <c r="AM80">
        <f t="shared" si="5"/>
        <v>5.1819053475025152</v>
      </c>
      <c r="AN80">
        <f t="shared" si="6"/>
        <v>2.4001455923067216E-5</v>
      </c>
      <c r="AO80">
        <f t="shared" si="7"/>
        <v>12.363305108805189</v>
      </c>
      <c r="AP80">
        <f t="shared" si="8"/>
        <v>7.504803990171764</v>
      </c>
      <c r="AQ80" s="22" cm="1">
        <f t="array" aca="1" ref="AQ80" ca="1">INDIRECT(CONCATENATE("Sheet1!K",AA80+2))+INDIRECT(CONCATENATE("Sheet1!J",AA80))*-PM3_Pu_NGI_AYBR!G80/PM3_Pu_NGI_AYBR!H80</f>
        <v>14.417178571428574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Sheet1</vt:lpstr>
      <vt:lpstr>PM3_Pu_NGI_AYBR</vt:lpstr>
      <vt:lpstr>PM3_Pu_GHS_AYBR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Franck Bouteiller</dc:creator>
  <cp:lastModifiedBy>Anthony Franck Bouteiller</cp:lastModifiedBy>
  <dcterms:created xsi:type="dcterms:W3CDTF">2015-06-05T18:17:20Z</dcterms:created>
  <dcterms:modified xsi:type="dcterms:W3CDTF">2022-05-18T14:39:55Z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f89aa838-55c8-496c-83e6-8a96707cedac</vt:lpwstr>
  </property>
</Properties>
</file>