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threadedComments/threadedComment1.xml" ContentType="application/vnd.ms-excel.threaded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uji\source\1DSolver\1D Solver\input\"/>
    </mc:Choice>
  </mc:AlternateContent>
  <xr:revisionPtr revIDLastSave="0" documentId="13_ncr:1_{CB99A499-1C91-4AD0-99E0-EEE32855020B}" xr6:coauthVersionLast="47" xr6:coauthVersionMax="47" xr10:uidLastSave="{00000000-0000-0000-0000-000000000000}"/>
  <bookViews>
    <workbookView xWindow="-120" yWindow="-120" windowWidth="38640" windowHeight="21240" tabRatio="772" firstSheet="1" activeTab="2" xr2:uid="{00000000-000D-0000-FFFF-FFFF00000000}"/>
  </bookViews>
  <sheets>
    <sheet name="Zone_2_LE" sheetId="155" state="hidden" r:id="rId1"/>
    <sheet name="benchmark" sheetId="200" r:id="rId2"/>
    <sheet name="WTG1" sheetId="201" r:id="rId3"/>
    <sheet name="WTG2" sheetId="206" r:id="rId4"/>
    <sheet name="WTG10" sheetId="205" r:id="rId5"/>
    <sheet name="Zone_2_HE" sheetId="156" state="hidden" r:id="rId6"/>
    <sheet name="Zone_4_LE" sheetId="157" state="hidden" r:id="rId7"/>
    <sheet name="Zone_4_HE" sheetId="159" state="hidden" r:id="rId8"/>
    <sheet name="Zone_7_LE" sheetId="160" state="hidden" r:id="rId9"/>
    <sheet name="Zone_7_HE" sheetId="161" state="hidden" r:id="rId10"/>
    <sheet name="HS_B4_UB" sheetId="15" state="hidden" r:id="rId11"/>
    <sheet name="HS_E6_obsolete" sheetId="12" state="hidden" r:id="rId12"/>
    <sheet name="HS_E6_UB" sheetId="16" state="hidden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50" i="206" l="1"/>
  <c r="AG51" i="206" s="1"/>
  <c r="AG52" i="206" s="1"/>
  <c r="AG53" i="206" s="1"/>
  <c r="AG54" i="206" s="1"/>
  <c r="AG55" i="206" s="1"/>
  <c r="AG56" i="206" s="1"/>
  <c r="AG57" i="206" s="1"/>
  <c r="AG58" i="206" s="1"/>
  <c r="AG42" i="206"/>
  <c r="AG43" i="206" s="1"/>
  <c r="AG44" i="206" s="1"/>
  <c r="AG45" i="206" s="1"/>
  <c r="AG46" i="206" s="1"/>
  <c r="AG47" i="206" s="1"/>
  <c r="AH41" i="206"/>
  <c r="AH42" i="206" s="1"/>
  <c r="AH43" i="206" s="1"/>
  <c r="AH44" i="206" s="1"/>
  <c r="AH45" i="206" s="1"/>
  <c r="AG41" i="206"/>
  <c r="AF41" i="206"/>
  <c r="AF42" i="206" s="1"/>
  <c r="AF43" i="206" s="1"/>
  <c r="AF44" i="206" s="1"/>
  <c r="AF45" i="206" s="1"/>
  <c r="AH40" i="206"/>
  <c r="AG40" i="206"/>
  <c r="AF40" i="206"/>
  <c r="R16" i="206"/>
  <c r="G16" i="206"/>
  <c r="R15" i="206"/>
  <c r="AB15" i="206" s="1"/>
  <c r="L15" i="206"/>
  <c r="R14" i="206"/>
  <c r="L14" i="206"/>
  <c r="R13" i="206"/>
  <c r="L13" i="206"/>
  <c r="R12" i="206"/>
  <c r="R11" i="206"/>
  <c r="AB11" i="206" s="1"/>
  <c r="L11" i="206"/>
  <c r="R10" i="206"/>
  <c r="L10" i="206"/>
  <c r="R9" i="206"/>
  <c r="L9" i="206"/>
  <c r="R8" i="206"/>
  <c r="L8" i="206"/>
  <c r="R7" i="206"/>
  <c r="L7" i="206"/>
  <c r="R6" i="206"/>
  <c r="B4" i="206"/>
  <c r="A1" i="206"/>
  <c r="B5" i="206" s="1"/>
  <c r="AG50" i="205"/>
  <c r="AG51" i="205" s="1"/>
  <c r="AG52" i="205" s="1"/>
  <c r="AG53" i="205" s="1"/>
  <c r="AG54" i="205" s="1"/>
  <c r="AG55" i="205" s="1"/>
  <c r="AG56" i="205" s="1"/>
  <c r="AG57" i="205" s="1"/>
  <c r="AG58" i="205" s="1"/>
  <c r="AG59" i="205" s="1"/>
  <c r="AH43" i="205"/>
  <c r="AH44" i="205" s="1"/>
  <c r="AH45" i="205" s="1"/>
  <c r="AH42" i="205"/>
  <c r="AH41" i="205"/>
  <c r="AG41" i="205"/>
  <c r="AG42" i="205" s="1"/>
  <c r="AG43" i="205" s="1"/>
  <c r="AG44" i="205" s="1"/>
  <c r="AG45" i="205" s="1"/>
  <c r="AF41" i="205"/>
  <c r="AF42" i="205" s="1"/>
  <c r="AF43" i="205" s="1"/>
  <c r="AF44" i="205" s="1"/>
  <c r="AF45" i="205" s="1"/>
  <c r="AH40" i="205"/>
  <c r="AG40" i="205"/>
  <c r="AF40" i="205"/>
  <c r="R16" i="205"/>
  <c r="G16" i="205"/>
  <c r="R15" i="205"/>
  <c r="L15" i="205"/>
  <c r="R14" i="205"/>
  <c r="L14" i="205"/>
  <c r="R13" i="205"/>
  <c r="L13" i="205"/>
  <c r="R12" i="205"/>
  <c r="R11" i="205"/>
  <c r="L11" i="205"/>
  <c r="R10" i="205"/>
  <c r="L10" i="205"/>
  <c r="R9" i="205"/>
  <c r="AB9" i="205" s="1"/>
  <c r="L9" i="205"/>
  <c r="R8" i="205"/>
  <c r="L8" i="205"/>
  <c r="R7" i="205"/>
  <c r="AB7" i="205" s="1"/>
  <c r="L7" i="205"/>
  <c r="R6" i="205"/>
  <c r="B4" i="205"/>
  <c r="A1" i="205"/>
  <c r="B5" i="205" s="1"/>
  <c r="AF46" i="206" l="1"/>
  <c r="AF47" i="206" s="1"/>
  <c r="Z11" i="206"/>
  <c r="AJ11" i="206"/>
  <c r="AH46" i="206"/>
  <c r="AH47" i="206" s="1"/>
  <c r="AB13" i="206"/>
  <c r="AG48" i="206"/>
  <c r="AB9" i="206"/>
  <c r="AG59" i="206"/>
  <c r="AB7" i="206" s="1"/>
  <c r="AB8" i="206"/>
  <c r="Z14" i="206"/>
  <c r="AB14" i="206"/>
  <c r="AB11" i="205"/>
  <c r="AG46" i="205"/>
  <c r="AG47" i="205" s="1"/>
  <c r="AH46" i="205"/>
  <c r="AH47" i="205" s="1"/>
  <c r="AJ11" i="205"/>
  <c r="AF46" i="205"/>
  <c r="AF47" i="205" s="1"/>
  <c r="Z11" i="205"/>
  <c r="AB8" i="205"/>
  <c r="AB10" i="205"/>
  <c r="AG50" i="201"/>
  <c r="AG51" i="201" s="1"/>
  <c r="AG52" i="201" s="1"/>
  <c r="AG53" i="201" s="1"/>
  <c r="AG54" i="201" s="1"/>
  <c r="AG55" i="201" s="1"/>
  <c r="AG56" i="201" s="1"/>
  <c r="AG57" i="201" s="1"/>
  <c r="AG58" i="201" s="1"/>
  <c r="AG41" i="201"/>
  <c r="AG42" i="201" s="1"/>
  <c r="AG43" i="201" s="1"/>
  <c r="AG44" i="201" s="1"/>
  <c r="AG45" i="201" s="1"/>
  <c r="AF41" i="201"/>
  <c r="AF42" i="201" s="1"/>
  <c r="AF43" i="201" s="1"/>
  <c r="AF44" i="201" s="1"/>
  <c r="AF45" i="201" s="1"/>
  <c r="AH40" i="201"/>
  <c r="AH41" i="201" s="1"/>
  <c r="AH42" i="201" s="1"/>
  <c r="AH43" i="201" s="1"/>
  <c r="AH44" i="201" s="1"/>
  <c r="AH45" i="201" s="1"/>
  <c r="AG40" i="201"/>
  <c r="AF40" i="201"/>
  <c r="R16" i="201"/>
  <c r="G16" i="201"/>
  <c r="R15" i="201"/>
  <c r="L15" i="201"/>
  <c r="R14" i="201"/>
  <c r="L14" i="201"/>
  <c r="R13" i="201"/>
  <c r="L13" i="201"/>
  <c r="R12" i="201"/>
  <c r="R11" i="201"/>
  <c r="L11" i="201"/>
  <c r="R10" i="201"/>
  <c r="L10" i="201"/>
  <c r="R9" i="201"/>
  <c r="L9" i="201"/>
  <c r="R8" i="201"/>
  <c r="AB8" i="201" s="1"/>
  <c r="L8" i="201"/>
  <c r="R7" i="201"/>
  <c r="L7" i="201"/>
  <c r="R6" i="201"/>
  <c r="B4" i="201"/>
  <c r="A1" i="201"/>
  <c r="B5" i="201" s="1"/>
  <c r="L14" i="200"/>
  <c r="L15" i="200"/>
  <c r="L13" i="200"/>
  <c r="L8" i="200"/>
  <c r="L9" i="200"/>
  <c r="L10" i="200"/>
  <c r="L11" i="200"/>
  <c r="L7" i="200"/>
  <c r="AH48" i="206" l="1"/>
  <c r="AH49" i="206" s="1"/>
  <c r="AH50" i="206" s="1"/>
  <c r="AH51" i="206" s="1"/>
  <c r="AH52" i="206" s="1"/>
  <c r="AH53" i="206" s="1"/>
  <c r="AH54" i="206" s="1"/>
  <c r="AH55" i="206" s="1"/>
  <c r="AH56" i="206" s="1"/>
  <c r="AJ15" i="206"/>
  <c r="AJ13" i="206"/>
  <c r="AB10" i="206"/>
  <c r="Z13" i="206"/>
  <c r="AF48" i="206"/>
  <c r="AF49" i="206" s="1"/>
  <c r="AF50" i="206" s="1"/>
  <c r="AF51" i="206" s="1"/>
  <c r="AF52" i="206" s="1"/>
  <c r="AF53" i="206" s="1"/>
  <c r="AF54" i="206" s="1"/>
  <c r="AF55" i="206" s="1"/>
  <c r="AF56" i="206" s="1"/>
  <c r="Z15" i="206"/>
  <c r="AJ14" i="206"/>
  <c r="Z13" i="205"/>
  <c r="AF48" i="205"/>
  <c r="AF49" i="205" s="1"/>
  <c r="AF50" i="205" s="1"/>
  <c r="AF51" i="205" s="1"/>
  <c r="AF52" i="205" s="1"/>
  <c r="AF53" i="205" s="1"/>
  <c r="AF54" i="205" s="1"/>
  <c r="AF55" i="205" s="1"/>
  <c r="AF56" i="205" s="1"/>
  <c r="Z15" i="205"/>
  <c r="AH48" i="205"/>
  <c r="AH49" i="205" s="1"/>
  <c r="AH50" i="205" s="1"/>
  <c r="AH51" i="205" s="1"/>
  <c r="AH52" i="205" s="1"/>
  <c r="AH53" i="205" s="1"/>
  <c r="AH54" i="205" s="1"/>
  <c r="AH55" i="205" s="1"/>
  <c r="AH56" i="205" s="1"/>
  <c r="AJ15" i="205"/>
  <c r="AJ13" i="205"/>
  <c r="AG48" i="205"/>
  <c r="AB15" i="205"/>
  <c r="Z14" i="205"/>
  <c r="AJ14" i="205"/>
  <c r="AB14" i="205"/>
  <c r="AB13" i="205"/>
  <c r="AB9" i="201"/>
  <c r="AG59" i="201"/>
  <c r="AB10" i="201" s="1"/>
  <c r="AJ11" i="201"/>
  <c r="AH46" i="201"/>
  <c r="AH47" i="201" s="1"/>
  <c r="AB13" i="201"/>
  <c r="AB14" i="201"/>
  <c r="AF46" i="201"/>
  <c r="AF47" i="201" s="1"/>
  <c r="Z11" i="201"/>
  <c r="AB11" i="201"/>
  <c r="AG46" i="201"/>
  <c r="AG47" i="201" s="1"/>
  <c r="Z14" i="201"/>
  <c r="AJ14" i="201"/>
  <c r="Z13" i="201"/>
  <c r="AG50" i="200"/>
  <c r="AG51" i="200" s="1"/>
  <c r="AG52" i="200" s="1"/>
  <c r="AG53" i="200" s="1"/>
  <c r="AG54" i="200" s="1"/>
  <c r="AG55" i="200" s="1"/>
  <c r="AG56" i="200" s="1"/>
  <c r="AH40" i="200"/>
  <c r="AH41" i="200" s="1"/>
  <c r="AH42" i="200" s="1"/>
  <c r="AH43" i="200" s="1"/>
  <c r="AH44" i="200" s="1"/>
  <c r="AH45" i="200" s="1"/>
  <c r="AH46" i="200" s="1"/>
  <c r="AH47" i="200" s="1"/>
  <c r="AH48" i="200" s="1"/>
  <c r="AH49" i="200" s="1"/>
  <c r="AH50" i="200" s="1"/>
  <c r="AH51" i="200" s="1"/>
  <c r="AH52" i="200" s="1"/>
  <c r="AH53" i="200" s="1"/>
  <c r="AH54" i="200" s="1"/>
  <c r="AH55" i="200" s="1"/>
  <c r="AH56" i="200" s="1"/>
  <c r="AG40" i="200"/>
  <c r="AG41" i="200" s="1"/>
  <c r="AG42" i="200" s="1"/>
  <c r="AG43" i="200" s="1"/>
  <c r="AG44" i="200" s="1"/>
  <c r="AG45" i="200" s="1"/>
  <c r="AG46" i="200" s="1"/>
  <c r="AG47" i="200" s="1"/>
  <c r="AG48" i="200" s="1"/>
  <c r="AF40" i="200"/>
  <c r="AF41" i="200" s="1"/>
  <c r="AF42" i="200" s="1"/>
  <c r="AF43" i="200" s="1"/>
  <c r="AF44" i="200" s="1"/>
  <c r="AF45" i="200" s="1"/>
  <c r="AF46" i="200" s="1"/>
  <c r="AF47" i="200" s="1"/>
  <c r="AF48" i="200" s="1"/>
  <c r="AF49" i="200" s="1"/>
  <c r="AF50" i="200" s="1"/>
  <c r="AF51" i="200" s="1"/>
  <c r="AF52" i="200" s="1"/>
  <c r="AF53" i="200" s="1"/>
  <c r="AF54" i="200" s="1"/>
  <c r="AF55" i="200" s="1"/>
  <c r="AF56" i="200" s="1"/>
  <c r="R16" i="200"/>
  <c r="G16" i="200"/>
  <c r="R15" i="200"/>
  <c r="R14" i="200"/>
  <c r="R13" i="200"/>
  <c r="AJ13" i="200" s="1"/>
  <c r="R12" i="200"/>
  <c r="R11" i="200"/>
  <c r="R10" i="200"/>
  <c r="R9" i="200"/>
  <c r="R8" i="200"/>
  <c r="R7" i="200"/>
  <c r="R6" i="200"/>
  <c r="B4" i="200"/>
  <c r="A1" i="200"/>
  <c r="B5" i="200" s="1"/>
  <c r="AF57" i="206" l="1"/>
  <c r="AF58" i="206" s="1"/>
  <c r="Z8" i="206"/>
  <c r="AH57" i="206"/>
  <c r="AH58" i="206" s="1"/>
  <c r="AJ8" i="206"/>
  <c r="AH57" i="205"/>
  <c r="AH58" i="205" s="1"/>
  <c r="AJ8" i="205"/>
  <c r="AF57" i="205"/>
  <c r="AF58" i="205" s="1"/>
  <c r="Z8" i="205"/>
  <c r="AB7" i="201"/>
  <c r="AG48" i="201"/>
  <c r="AB15" i="201"/>
  <c r="AH48" i="201"/>
  <c r="AH49" i="201" s="1"/>
  <c r="AH50" i="201" s="1"/>
  <c r="AH51" i="201" s="1"/>
  <c r="AH52" i="201" s="1"/>
  <c r="AH53" i="201" s="1"/>
  <c r="AH54" i="201" s="1"/>
  <c r="AH55" i="201" s="1"/>
  <c r="AH56" i="201" s="1"/>
  <c r="AJ13" i="201"/>
  <c r="AF48" i="201"/>
  <c r="AF49" i="201" s="1"/>
  <c r="AF50" i="201" s="1"/>
  <c r="AF51" i="201" s="1"/>
  <c r="AF52" i="201" s="1"/>
  <c r="AF53" i="201" s="1"/>
  <c r="AF54" i="201" s="1"/>
  <c r="AF55" i="201" s="1"/>
  <c r="AF56" i="201" s="1"/>
  <c r="Z15" i="201"/>
  <c r="AJ15" i="201"/>
  <c r="Z11" i="200"/>
  <c r="AJ14" i="200"/>
  <c r="AJ9" i="200"/>
  <c r="AJ8" i="200"/>
  <c r="AH57" i="200"/>
  <c r="AH58" i="200" s="1"/>
  <c r="AH59" i="200" s="1"/>
  <c r="AJ10" i="200" s="1"/>
  <c r="AF57" i="200"/>
  <c r="AF58" i="200" s="1"/>
  <c r="AF59" i="200" s="1"/>
  <c r="Z10" i="200" s="1"/>
  <c r="Z8" i="200"/>
  <c r="Z7" i="200"/>
  <c r="AJ15" i="200"/>
  <c r="AG57" i="200"/>
  <c r="AG58" i="200" s="1"/>
  <c r="AG59" i="200" s="1"/>
  <c r="AB10" i="200" s="1"/>
  <c r="AB8" i="200"/>
  <c r="AB13" i="200"/>
  <c r="AB15" i="200"/>
  <c r="Z15" i="200"/>
  <c r="Z13" i="200"/>
  <c r="Z9" i="200"/>
  <c r="AB11" i="200"/>
  <c r="Z14" i="200"/>
  <c r="AJ7" i="200"/>
  <c r="AJ11" i="200"/>
  <c r="AB14" i="200"/>
  <c r="AH59" i="206" l="1"/>
  <c r="AJ9" i="206"/>
  <c r="Z9" i="206"/>
  <c r="AF59" i="206"/>
  <c r="Z9" i="205"/>
  <c r="AF59" i="205"/>
  <c r="AH59" i="205"/>
  <c r="AJ9" i="205"/>
  <c r="AH57" i="201"/>
  <c r="AH58" i="201" s="1"/>
  <c r="AJ8" i="201"/>
  <c r="AF57" i="201"/>
  <c r="AF58" i="201" s="1"/>
  <c r="Z8" i="201"/>
  <c r="AB9" i="200"/>
  <c r="AB7" i="200"/>
  <c r="Z7" i="206" l="1"/>
  <c r="Z10" i="206"/>
  <c r="AJ7" i="206"/>
  <c r="AJ10" i="206"/>
  <c r="AJ7" i="205"/>
  <c r="AJ10" i="205"/>
  <c r="Z10" i="205"/>
  <c r="Z7" i="205"/>
  <c r="AH59" i="201"/>
  <c r="AJ9" i="201"/>
  <c r="AF59" i="201"/>
  <c r="Z9" i="201"/>
  <c r="AG50" i="161"/>
  <c r="AG51" i="161" s="1"/>
  <c r="AG52" i="161" s="1"/>
  <c r="AG53" i="161" s="1"/>
  <c r="AG54" i="161" s="1"/>
  <c r="AG55" i="161" s="1"/>
  <c r="AG56" i="161" s="1"/>
  <c r="AG57" i="161" s="1"/>
  <c r="AG58" i="161" s="1"/>
  <c r="AG59" i="161" s="1"/>
  <c r="AH40" i="161"/>
  <c r="AH41" i="161" s="1"/>
  <c r="AH42" i="161" s="1"/>
  <c r="AH43" i="161" s="1"/>
  <c r="AH44" i="161" s="1"/>
  <c r="AH45" i="161" s="1"/>
  <c r="AH46" i="161" s="1"/>
  <c r="AH47" i="161" s="1"/>
  <c r="AH48" i="161" s="1"/>
  <c r="AH49" i="161" s="1"/>
  <c r="AH50" i="161" s="1"/>
  <c r="AH51" i="161" s="1"/>
  <c r="AH52" i="161" s="1"/>
  <c r="AH53" i="161" s="1"/>
  <c r="AH54" i="161" s="1"/>
  <c r="AH55" i="161" s="1"/>
  <c r="AH56" i="161" s="1"/>
  <c r="AH57" i="161" s="1"/>
  <c r="AH58" i="161" s="1"/>
  <c r="AG40" i="161"/>
  <c r="AG41" i="161" s="1"/>
  <c r="AG42" i="161" s="1"/>
  <c r="AG43" i="161" s="1"/>
  <c r="AG44" i="161" s="1"/>
  <c r="AG45" i="161" s="1"/>
  <c r="AG46" i="161" s="1"/>
  <c r="AG47" i="161" s="1"/>
  <c r="AG48" i="161" s="1"/>
  <c r="AF40" i="161"/>
  <c r="AF41" i="161" s="1"/>
  <c r="AF42" i="161" s="1"/>
  <c r="AF43" i="161" s="1"/>
  <c r="AF44" i="161" s="1"/>
  <c r="AF45" i="161" s="1"/>
  <c r="AF46" i="161" s="1"/>
  <c r="AF47" i="161" s="1"/>
  <c r="AF48" i="161" s="1"/>
  <c r="AF49" i="161" s="1"/>
  <c r="AF50" i="161" s="1"/>
  <c r="AF51" i="161" s="1"/>
  <c r="AF52" i="161" s="1"/>
  <c r="AF53" i="161" s="1"/>
  <c r="AF54" i="161" s="1"/>
  <c r="AF55" i="161" s="1"/>
  <c r="AF56" i="161" s="1"/>
  <c r="AF57" i="161" s="1"/>
  <c r="AF58" i="161" s="1"/>
  <c r="G16" i="161"/>
  <c r="R10" i="161"/>
  <c r="R8" i="161"/>
  <c r="R6" i="161"/>
  <c r="AB6" i="161" s="1"/>
  <c r="B4" i="161"/>
  <c r="A1" i="161"/>
  <c r="B5" i="161" s="1"/>
  <c r="AG50" i="160"/>
  <c r="AG51" i="160" s="1"/>
  <c r="AG52" i="160" s="1"/>
  <c r="AG53" i="160" s="1"/>
  <c r="AG54" i="160" s="1"/>
  <c r="AG55" i="160" s="1"/>
  <c r="AG56" i="160" s="1"/>
  <c r="AG57" i="160" s="1"/>
  <c r="AG58" i="160" s="1"/>
  <c r="AG59" i="160" s="1"/>
  <c r="AH40" i="160"/>
  <c r="AH41" i="160" s="1"/>
  <c r="AH42" i="160" s="1"/>
  <c r="AH43" i="160" s="1"/>
  <c r="AH44" i="160" s="1"/>
  <c r="AH45" i="160" s="1"/>
  <c r="AH46" i="160" s="1"/>
  <c r="AH47" i="160" s="1"/>
  <c r="AH48" i="160" s="1"/>
  <c r="AH49" i="160" s="1"/>
  <c r="AH50" i="160" s="1"/>
  <c r="AH51" i="160" s="1"/>
  <c r="AH52" i="160" s="1"/>
  <c r="AH53" i="160" s="1"/>
  <c r="AH54" i="160" s="1"/>
  <c r="AH55" i="160" s="1"/>
  <c r="AH56" i="160" s="1"/>
  <c r="AH57" i="160" s="1"/>
  <c r="AH58" i="160" s="1"/>
  <c r="AH59" i="160" s="1"/>
  <c r="AG40" i="160"/>
  <c r="AG41" i="160" s="1"/>
  <c r="AG42" i="160" s="1"/>
  <c r="AG43" i="160" s="1"/>
  <c r="AG44" i="160" s="1"/>
  <c r="AG45" i="160" s="1"/>
  <c r="AG46" i="160" s="1"/>
  <c r="AG47" i="160" s="1"/>
  <c r="AG48" i="160" s="1"/>
  <c r="AF40" i="160"/>
  <c r="AF41" i="160" s="1"/>
  <c r="AF42" i="160" s="1"/>
  <c r="AF43" i="160" s="1"/>
  <c r="AF44" i="160" s="1"/>
  <c r="AF45" i="160" s="1"/>
  <c r="AF46" i="160" s="1"/>
  <c r="AF47" i="160" s="1"/>
  <c r="AF48" i="160" s="1"/>
  <c r="AF49" i="160" s="1"/>
  <c r="AF50" i="160" s="1"/>
  <c r="AF51" i="160" s="1"/>
  <c r="AF52" i="160" s="1"/>
  <c r="AF53" i="160" s="1"/>
  <c r="AF54" i="160" s="1"/>
  <c r="AF55" i="160" s="1"/>
  <c r="AF56" i="160" s="1"/>
  <c r="AF57" i="160" s="1"/>
  <c r="AF58" i="160" s="1"/>
  <c r="AF59" i="160" s="1"/>
  <c r="G16" i="160"/>
  <c r="R10" i="160"/>
  <c r="AJ10" i="160" s="1"/>
  <c r="R8" i="160"/>
  <c r="AJ8" i="160" s="1"/>
  <c r="R6" i="160"/>
  <c r="AJ6" i="160" s="1"/>
  <c r="B4" i="160"/>
  <c r="A1" i="160"/>
  <c r="B5" i="160" s="1"/>
  <c r="AJ7" i="201" l="1"/>
  <c r="AJ10" i="201"/>
  <c r="Z7" i="201"/>
  <c r="Z10" i="201"/>
  <c r="AB8" i="161"/>
  <c r="AB10" i="161"/>
  <c r="AF59" i="161"/>
  <c r="Z10" i="161"/>
  <c r="AH59" i="161"/>
  <c r="AJ10" i="161"/>
  <c r="AB8" i="160"/>
  <c r="Z8" i="160"/>
  <c r="Z6" i="160"/>
  <c r="Z10" i="160"/>
  <c r="AB6" i="160"/>
  <c r="AB10" i="160"/>
  <c r="AG51" i="159"/>
  <c r="AG52" i="159" s="1"/>
  <c r="AG53" i="159" s="1"/>
  <c r="AG54" i="159" s="1"/>
  <c r="AG55" i="159" s="1"/>
  <c r="AG56" i="159" s="1"/>
  <c r="AG57" i="159" s="1"/>
  <c r="AG58" i="159" s="1"/>
  <c r="AG59" i="159" s="1"/>
  <c r="AG50" i="159"/>
  <c r="AH40" i="159"/>
  <c r="AH41" i="159" s="1"/>
  <c r="AH42" i="159" s="1"/>
  <c r="AH43" i="159" s="1"/>
  <c r="AH44" i="159" s="1"/>
  <c r="AH45" i="159" s="1"/>
  <c r="AH46" i="159" s="1"/>
  <c r="AH47" i="159" s="1"/>
  <c r="AH48" i="159" s="1"/>
  <c r="AH49" i="159" s="1"/>
  <c r="AH50" i="159" s="1"/>
  <c r="AH51" i="159" s="1"/>
  <c r="AH52" i="159" s="1"/>
  <c r="AH53" i="159" s="1"/>
  <c r="AH54" i="159" s="1"/>
  <c r="AH55" i="159" s="1"/>
  <c r="AH56" i="159" s="1"/>
  <c r="AH57" i="159" s="1"/>
  <c r="AH58" i="159" s="1"/>
  <c r="AH59" i="159" s="1"/>
  <c r="AG40" i="159"/>
  <c r="AG41" i="159" s="1"/>
  <c r="AG42" i="159" s="1"/>
  <c r="AG43" i="159" s="1"/>
  <c r="AG44" i="159" s="1"/>
  <c r="AG45" i="159" s="1"/>
  <c r="AG46" i="159" s="1"/>
  <c r="AG47" i="159" s="1"/>
  <c r="AG48" i="159" s="1"/>
  <c r="AF40" i="159"/>
  <c r="AF41" i="159" s="1"/>
  <c r="AF42" i="159" s="1"/>
  <c r="AF43" i="159" s="1"/>
  <c r="AF44" i="159" s="1"/>
  <c r="AF45" i="159" s="1"/>
  <c r="AF46" i="159" s="1"/>
  <c r="AF47" i="159" s="1"/>
  <c r="AF48" i="159" s="1"/>
  <c r="AF49" i="159" s="1"/>
  <c r="AF50" i="159" s="1"/>
  <c r="AF51" i="159" s="1"/>
  <c r="AF52" i="159" s="1"/>
  <c r="AF53" i="159" s="1"/>
  <c r="AF54" i="159" s="1"/>
  <c r="AF55" i="159" s="1"/>
  <c r="AF56" i="159" s="1"/>
  <c r="AF57" i="159" s="1"/>
  <c r="AF58" i="159" s="1"/>
  <c r="AF59" i="159" s="1"/>
  <c r="G16" i="159"/>
  <c r="R11" i="159"/>
  <c r="AB11" i="159" s="1"/>
  <c r="R10" i="159"/>
  <c r="R6" i="159"/>
  <c r="B4" i="159"/>
  <c r="A1" i="159"/>
  <c r="B5" i="159" s="1"/>
  <c r="O7" i="157"/>
  <c r="AG50" i="157"/>
  <c r="AG51" i="157" s="1"/>
  <c r="AG52" i="157" s="1"/>
  <c r="AG53" i="157" s="1"/>
  <c r="AH41" i="157"/>
  <c r="AH42" i="157" s="1"/>
  <c r="AH43" i="157" s="1"/>
  <c r="AH44" i="157" s="1"/>
  <c r="AH45" i="157" s="1"/>
  <c r="AH46" i="157" s="1"/>
  <c r="AH47" i="157" s="1"/>
  <c r="AH48" i="157" s="1"/>
  <c r="AH49" i="157" s="1"/>
  <c r="AH50" i="157" s="1"/>
  <c r="AH51" i="157" s="1"/>
  <c r="AH52" i="157" s="1"/>
  <c r="AH53" i="157" s="1"/>
  <c r="AF41" i="157"/>
  <c r="AF42" i="157" s="1"/>
  <c r="AF43" i="157" s="1"/>
  <c r="AF44" i="157" s="1"/>
  <c r="AF45" i="157" s="1"/>
  <c r="AF46" i="157" s="1"/>
  <c r="AF47" i="157" s="1"/>
  <c r="AF48" i="157" s="1"/>
  <c r="AF49" i="157" s="1"/>
  <c r="AF50" i="157" s="1"/>
  <c r="AF51" i="157" s="1"/>
  <c r="AF52" i="157" s="1"/>
  <c r="AF53" i="157" s="1"/>
  <c r="AH40" i="157"/>
  <c r="AG40" i="157"/>
  <c r="AG41" i="157" s="1"/>
  <c r="AG42" i="157" s="1"/>
  <c r="AG43" i="157" s="1"/>
  <c r="AG44" i="157" s="1"/>
  <c r="AG45" i="157" s="1"/>
  <c r="AG46" i="157" s="1"/>
  <c r="AG47" i="157" s="1"/>
  <c r="AG48" i="157" s="1"/>
  <c r="AF40" i="157"/>
  <c r="G16" i="157"/>
  <c r="R11" i="157"/>
  <c r="AB11" i="157" s="1"/>
  <c r="R10" i="157"/>
  <c r="R6" i="157"/>
  <c r="B4" i="157"/>
  <c r="A1" i="157"/>
  <c r="B5" i="157" s="1"/>
  <c r="R8" i="155"/>
  <c r="R9" i="155"/>
  <c r="R11" i="155"/>
  <c r="Z11" i="155" s="1"/>
  <c r="R6" i="155"/>
  <c r="AJ6" i="155" s="1"/>
  <c r="R11" i="156"/>
  <c r="AA12" i="156" s="1"/>
  <c r="R9" i="156"/>
  <c r="R8" i="156"/>
  <c r="AB8" i="156" s="1"/>
  <c r="R6" i="156"/>
  <c r="AG50" i="156"/>
  <c r="AG51" i="156" s="1"/>
  <c r="AG52" i="156" s="1"/>
  <c r="AG53" i="156" s="1"/>
  <c r="AG54" i="156" s="1"/>
  <c r="AG55" i="156" s="1"/>
  <c r="AG56" i="156" s="1"/>
  <c r="AG57" i="156" s="1"/>
  <c r="AG58" i="156" s="1"/>
  <c r="AG59" i="156" s="1"/>
  <c r="AF41" i="156"/>
  <c r="AF42" i="156" s="1"/>
  <c r="AF43" i="156" s="1"/>
  <c r="AF44" i="156" s="1"/>
  <c r="AF45" i="156" s="1"/>
  <c r="AF46" i="156" s="1"/>
  <c r="AF47" i="156" s="1"/>
  <c r="AF48" i="156" s="1"/>
  <c r="AF49" i="156" s="1"/>
  <c r="AF50" i="156" s="1"/>
  <c r="AF51" i="156" s="1"/>
  <c r="AF52" i="156" s="1"/>
  <c r="AF53" i="156" s="1"/>
  <c r="AF54" i="156" s="1"/>
  <c r="AF55" i="156" s="1"/>
  <c r="AF56" i="156" s="1"/>
  <c r="AF57" i="156" s="1"/>
  <c r="AF58" i="156" s="1"/>
  <c r="AF59" i="156" s="1"/>
  <c r="Z9" i="156" s="1"/>
  <c r="AH40" i="156"/>
  <c r="AH41" i="156" s="1"/>
  <c r="AH42" i="156" s="1"/>
  <c r="AH43" i="156" s="1"/>
  <c r="AH44" i="156" s="1"/>
  <c r="AH45" i="156" s="1"/>
  <c r="AH46" i="156" s="1"/>
  <c r="AH47" i="156" s="1"/>
  <c r="AH48" i="156" s="1"/>
  <c r="AH49" i="156" s="1"/>
  <c r="AH50" i="156" s="1"/>
  <c r="AH51" i="156" s="1"/>
  <c r="AH52" i="156" s="1"/>
  <c r="AH53" i="156" s="1"/>
  <c r="AH54" i="156" s="1"/>
  <c r="AH55" i="156" s="1"/>
  <c r="AH56" i="156" s="1"/>
  <c r="AH57" i="156" s="1"/>
  <c r="AH58" i="156" s="1"/>
  <c r="AH59" i="156" s="1"/>
  <c r="AJ9" i="156" s="1"/>
  <c r="AG40" i="156"/>
  <c r="AG41" i="156" s="1"/>
  <c r="AG42" i="156" s="1"/>
  <c r="AG43" i="156" s="1"/>
  <c r="AG44" i="156" s="1"/>
  <c r="AG45" i="156" s="1"/>
  <c r="AG46" i="156" s="1"/>
  <c r="AG47" i="156" s="1"/>
  <c r="AG48" i="156" s="1"/>
  <c r="AF40" i="156"/>
  <c r="G16" i="156"/>
  <c r="AB6" i="156"/>
  <c r="B4" i="156"/>
  <c r="A1" i="156"/>
  <c r="B5" i="156" s="1"/>
  <c r="AG50" i="155"/>
  <c r="AG51" i="155" s="1"/>
  <c r="AG52" i="155" s="1"/>
  <c r="AG53" i="155" s="1"/>
  <c r="AH40" i="155"/>
  <c r="AH41" i="155" s="1"/>
  <c r="AH42" i="155" s="1"/>
  <c r="AH43" i="155" s="1"/>
  <c r="AH44" i="155" s="1"/>
  <c r="AH45" i="155" s="1"/>
  <c r="AH46" i="155" s="1"/>
  <c r="AH47" i="155" s="1"/>
  <c r="AH48" i="155" s="1"/>
  <c r="AH49" i="155" s="1"/>
  <c r="AH50" i="155" s="1"/>
  <c r="AH51" i="155" s="1"/>
  <c r="AH52" i="155" s="1"/>
  <c r="AH53" i="155" s="1"/>
  <c r="AH54" i="155" s="1"/>
  <c r="AH55" i="155" s="1"/>
  <c r="AH56" i="155" s="1"/>
  <c r="AH57" i="155" s="1"/>
  <c r="AH58" i="155" s="1"/>
  <c r="AH59" i="155" s="1"/>
  <c r="AG40" i="155"/>
  <c r="AG41" i="155" s="1"/>
  <c r="AG42" i="155" s="1"/>
  <c r="AG43" i="155" s="1"/>
  <c r="AG44" i="155" s="1"/>
  <c r="AG45" i="155" s="1"/>
  <c r="AG46" i="155" s="1"/>
  <c r="AG47" i="155" s="1"/>
  <c r="AG48" i="155" s="1"/>
  <c r="AF40" i="155"/>
  <c r="AF41" i="155" s="1"/>
  <c r="AF42" i="155" s="1"/>
  <c r="AF43" i="155" s="1"/>
  <c r="AF44" i="155" s="1"/>
  <c r="AF45" i="155" s="1"/>
  <c r="AF46" i="155" s="1"/>
  <c r="AF47" i="155" s="1"/>
  <c r="AF48" i="155" s="1"/>
  <c r="AF49" i="155" s="1"/>
  <c r="AF50" i="155" s="1"/>
  <c r="AF51" i="155" s="1"/>
  <c r="AF52" i="155" s="1"/>
  <c r="AF53" i="155" s="1"/>
  <c r="AF54" i="155" s="1"/>
  <c r="AF55" i="155" s="1"/>
  <c r="G16" i="155"/>
  <c r="AJ9" i="155"/>
  <c r="B4" i="155"/>
  <c r="A1" i="155"/>
  <c r="B5" i="155" s="1"/>
  <c r="AG54" i="155" l="1"/>
  <c r="AG55" i="155" s="1"/>
  <c r="AG56" i="155" s="1"/>
  <c r="AG57" i="155" s="1"/>
  <c r="AG58" i="155" s="1"/>
  <c r="AG59" i="155" s="1"/>
  <c r="AB11" i="155"/>
  <c r="AB9" i="155"/>
  <c r="AF56" i="155"/>
  <c r="AF57" i="155" s="1"/>
  <c r="AF58" i="155" s="1"/>
  <c r="AF59" i="155" s="1"/>
  <c r="Z8" i="155"/>
  <c r="AB6" i="155"/>
  <c r="Z9" i="155"/>
  <c r="AB9" i="156"/>
  <c r="AA10" i="156"/>
  <c r="AJ11" i="156"/>
  <c r="Z6" i="155"/>
  <c r="Z6" i="156"/>
  <c r="AB8" i="155"/>
  <c r="AJ6" i="156"/>
  <c r="AA7" i="156"/>
  <c r="Z11" i="156"/>
  <c r="AJ6" i="161"/>
  <c r="AJ8" i="161"/>
  <c r="Z6" i="161"/>
  <c r="Z8" i="161"/>
  <c r="AB10" i="159"/>
  <c r="AB6" i="159"/>
  <c r="AJ6" i="159"/>
  <c r="AJ11" i="159"/>
  <c r="AJ10" i="159"/>
  <c r="Z10" i="159"/>
  <c r="Z11" i="159"/>
  <c r="Z6" i="159"/>
  <c r="AG54" i="157"/>
  <c r="AG55" i="157" s="1"/>
  <c r="AG56" i="157" s="1"/>
  <c r="AG57" i="157" s="1"/>
  <c r="AG58" i="157" s="1"/>
  <c r="AG59" i="157" s="1"/>
  <c r="AB6" i="157" s="1"/>
  <c r="AB10" i="157"/>
  <c r="AJ11" i="157"/>
  <c r="AH54" i="157"/>
  <c r="AH55" i="157" s="1"/>
  <c r="AH56" i="157" s="1"/>
  <c r="AH57" i="157" s="1"/>
  <c r="AH58" i="157" s="1"/>
  <c r="AH59" i="157" s="1"/>
  <c r="AJ6" i="157" s="1"/>
  <c r="AJ10" i="157"/>
  <c r="AF54" i="157"/>
  <c r="AF55" i="157" s="1"/>
  <c r="AF56" i="157" s="1"/>
  <c r="AF57" i="157" s="1"/>
  <c r="AF58" i="157" s="1"/>
  <c r="AF59" i="157" s="1"/>
  <c r="Z6" i="157" s="1"/>
  <c r="Z11" i="157"/>
  <c r="Z10" i="157"/>
  <c r="AJ8" i="155"/>
  <c r="Z8" i="156"/>
  <c r="AJ8" i="156"/>
  <c r="B19" i="16" l="1"/>
  <c r="R16" i="16"/>
  <c r="M16" i="16"/>
  <c r="R15" i="16"/>
  <c r="M15" i="16"/>
  <c r="R14" i="16"/>
  <c r="M14" i="16"/>
  <c r="R13" i="16"/>
  <c r="M13" i="16"/>
  <c r="R12" i="16"/>
  <c r="M12" i="16"/>
  <c r="R11" i="16"/>
  <c r="M11" i="16"/>
  <c r="R10" i="16"/>
  <c r="M10" i="16"/>
  <c r="R9" i="16"/>
  <c r="M9" i="16"/>
  <c r="R8" i="16"/>
  <c r="M8" i="16"/>
  <c r="R7" i="16"/>
  <c r="M7" i="16"/>
  <c r="R6" i="16"/>
  <c r="M6" i="16"/>
  <c r="B4" i="16"/>
  <c r="A1" i="16"/>
  <c r="B5" i="16" s="1"/>
  <c r="B19" i="12"/>
  <c r="R16" i="12"/>
  <c r="M16" i="12"/>
  <c r="R15" i="12"/>
  <c r="M15" i="12"/>
  <c r="R14" i="12"/>
  <c r="M14" i="12"/>
  <c r="R13" i="12"/>
  <c r="M13" i="12"/>
  <c r="R12" i="12"/>
  <c r="M12" i="12"/>
  <c r="R11" i="12"/>
  <c r="M11" i="12"/>
  <c r="R10" i="12"/>
  <c r="M10" i="12"/>
  <c r="R9" i="12"/>
  <c r="M9" i="12"/>
  <c r="R8" i="12"/>
  <c r="M8" i="12"/>
  <c r="R7" i="12"/>
  <c r="M7" i="12"/>
  <c r="R6" i="12"/>
  <c r="M6" i="12"/>
  <c r="B4" i="12"/>
  <c r="A1" i="12"/>
  <c r="B5" i="12" s="1"/>
  <c r="B19" i="15"/>
  <c r="R17" i="15"/>
  <c r="M17" i="15"/>
  <c r="R16" i="15"/>
  <c r="M16" i="15"/>
  <c r="R15" i="15"/>
  <c r="M15" i="15"/>
  <c r="R14" i="15"/>
  <c r="M14" i="15"/>
  <c r="R13" i="15"/>
  <c r="M13" i="15"/>
  <c r="R12" i="15"/>
  <c r="M12" i="15"/>
  <c r="R11" i="15"/>
  <c r="M11" i="15"/>
  <c r="R10" i="15"/>
  <c r="M10" i="15"/>
  <c r="R9" i="15"/>
  <c r="M9" i="15"/>
  <c r="R8" i="15"/>
  <c r="M8" i="15"/>
  <c r="R7" i="15"/>
  <c r="M7" i="15"/>
  <c r="R6" i="15"/>
  <c r="M6" i="15"/>
  <c r="B4" i="15"/>
  <c r="A1" i="15"/>
  <c r="B5" i="1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F5E3E96F-A920-40C5-ADC9-9249C0D7161B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2819B4F8-4CB6-4250-88AC-688AC8D9A201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3575B608-A209-4884-AB7B-F69C2FE563BD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26DEC192-B17A-43C6-A6A2-91A64168E7C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720F7C2C-C475-450E-8646-491484DA1CD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L6" authorId="2" shapeId="0" xr:uid="{C4BAE026-2ED8-49EB-B4A4-192FEBCE2971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why you used the previous sand formulation ????</t>
        </r>
      </text>
    </comment>
    <comment ref="R6" authorId="2" shapeId="0" xr:uid="{17067223-A8AA-4098-A8D1-8E35EB5AF1C5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F0CE0C50-0A19-44BB-B15F-DC649A2C176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3250B18E-5AF2-4005-AAAD-585F0387AB7C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55AC0C7E-EFB1-48D7-B75C-3437C2DF3FC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8A6A6177-11FE-4EB8-A028-378EAF02EFC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ED09F08B-FF5D-4411-88B7-FB357164F226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C7F27E7B-AEDF-437D-A988-109E3B25309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DDAEDC51-3997-4E87-AC09-22AB09E3E58D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4E083669-293D-4726-AC3B-CC4712C93DC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91EE0A1E-A0B1-4C80-AB8E-BA91229867B1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0EF15755-7A43-40FC-B238-81751056838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D20FABCF-51AE-4CFF-86D6-0F0F94D5E6F1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CEFBBDE0-D684-498C-8B2A-47BAD1CD4409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FF38B909-7AF8-4F27-8FE7-1BBEB364749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464FE539-953E-48E2-B0DE-0C373EE03FD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R6" authorId="2" shapeId="0" xr:uid="{F4FF6801-056F-49CF-A50D-49F261837929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FEA94509-A5AA-4AC2-AE01-86D090E5530B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3B8B109B-15BD-4EAF-8315-65857059510A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39ADC86F-465F-4B3B-8188-B6D70C2D881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5B83E15B-25C7-4B9D-8E5D-BD34C019C4B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D44A4196-7C73-4CA9-BFDF-E1E443DDEFBB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95760929-2D4D-41BB-A5CF-DB1453E3FA1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606C633C-FBB2-4C9F-ADC0-33C69E11DC13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4F27A9E4-B60B-4A02-9840-2E160BE18A6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8D48DE63-3574-4581-B569-235BB39EF99D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7ED3223C-4450-4FFF-9E32-AC1FD0623F0C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EEB5337F-536F-43DD-A2EE-DF9B491A517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37AFD0B6-5664-4070-BAC6-18D5099A8147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DAACC9B5-CD4B-42D6-9DEB-E40F753217B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EF078330-EB89-4C25-A2A6-A199AA8831B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R6" authorId="2" shapeId="0" xr:uid="{D0F90BAB-067C-4F24-93A5-1259601B987E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702ADB26-5B75-4249-89B7-030C0D42894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7BBCC4DF-FA5E-4CF8-AF5E-4C256DC5883A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F40669B0-CB33-4D60-8DAC-B3F15C49F68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0195D544-E75E-46D1-AA5D-9F2068CF5F3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F1AE48D7-9561-4371-9679-167E1CEED2CA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583ABFBA-52E2-455B-9B20-5B734AE40F95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E49C6A34-A3A3-4A1D-8448-0C987A42B5D6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59B33B90-337A-4389-BB7B-02DCA29D6EF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D6FCE5C0-3047-41E1-B74D-5491A5327129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5D6711B9-3F74-4405-AA0F-7B836B6DBC5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B6E98A5F-DC49-447A-B35A-D345879D77E1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52F60185-CBFE-4139-911B-56681ECDEC22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52A16CE2-CBFB-46DE-AE74-AF4E6F7962E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8D632D7C-C4E7-458C-BC64-305E198B0F7B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R6" authorId="2" shapeId="0" xr:uid="{868915A6-7D75-4C5B-A004-0C754EC115BE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AE4A87C5-175F-4754-A7D4-FB7000ACB87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FF064B3C-BE10-4363-972C-0EEFDB209EDB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D96AAE8A-C59F-4C9D-AD87-E62693A97A1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2E472913-4E06-4A99-8599-6EC071EFF19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FC330465-A369-4C12-9B89-283851070134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8CDC58D2-4DC4-4DF5-8E5A-A02AF93859EC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03012727-E8C3-474D-8E04-351B15D7C893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06022203-0B06-4C59-803B-76DD7641316C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D26414C1-75A7-4363-B711-CD53059333D4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D57B06C2-2236-4BC5-8BCC-DB5ACD2BDF6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E828EC23-049C-49D1-9841-5A2FF0E3D05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15296035-2CC2-4379-B09C-6AC630D5875C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2E3CFB5E-6D4B-4BCD-8A37-59CED2344D3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8D936CEF-C352-4E50-9922-174BB4B15565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R6" authorId="2" shapeId="0" xr:uid="{9414060C-40CF-4ACD-9A42-0F6EEEB06C35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E0456EBC-91CB-491E-A245-6BB30A0EADC5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4B7128B7-389C-466D-925E-95BE2EF4657C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4E4C6986-D9C6-4172-A043-FD3AD0247B3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D01CBCD5-F148-47BA-9283-7F8DEF5D2B6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507E17C2-7D08-4741-ABEE-8141198046AD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4268B570-D0E0-49F7-AD92-320EE768D14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3FB019E4-9090-4AF4-B859-9FDDB5123A5A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6DA7B8B1-253C-4619-89E6-7EBE970153FC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B3452979-1C0C-4696-9467-A982AAD9FBB6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tc={8991A492-03C0-4C9A-B1C5-128A6BD97A1A}</author>
    <author>Evelina Vaitkunaitè</author>
  </authors>
  <commentList>
    <comment ref="A1" authorId="0" shapeId="0" xr:uid="{22BD9912-6491-49B0-AED2-97852575D83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A326B69E-0E76-4A42-A80F-D9D88DFC19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0FD1E5A5-EC22-4FB1-99BD-61B6FDDD4418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DC4E2D09-EEE2-448A-A9C9-EE9DEA19369C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6312EAC8-DE61-482A-8311-23BE1640344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L6" authorId="2" shapeId="0" xr:uid="{C198A76D-C1FB-4437-A1CB-E47F639E4D89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why you used the previous sand formulation ????</t>
        </r>
      </text>
    </comment>
    <comment ref="R6" authorId="2" shapeId="0" xr:uid="{D5A3A4D5-5733-4AFB-B570-FB31B5F6E7DE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627A7B76-D29C-4A22-8446-3B39ECAFE29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DAA2C70D-BF0E-4B63-B05D-799E8B26288F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BC63DC8F-68E0-44F7-9341-473BD26077D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E755857E-0C20-4DCA-903C-E02E0059B751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X11" authorId="3" shapeId="0" xr:uid="{8991A492-03C0-4C9A-B1C5-128A6BD97A1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taken from WTG 1, zone 1 because it has a similar depth  = 39-55m. THere is also measurements from locations in zone 2, but depth here is higher than 60 m</t>
      </text>
    </comment>
    <comment ref="R12" authorId="2" shapeId="0" xr:uid="{80411A64-118F-44F6-974A-1CFED0D53B55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6FA8B99A-120D-4385-A947-E297807EF32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D7A1BBFF-F06F-40CE-BE37-BDD16A03401A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48E0D38C-D326-47A4-BD52-F256E54DF4CE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4" shapeId="0" xr:uid="{8488A304-9B97-496C-976B-1124CCEBF335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D5BEE0D0-732D-4AEA-89A4-DA4E701BBA5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5188C066-D470-4B43-9143-800DE9C7ADF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3E7E3F02-8015-4913-A194-3B3F3C200F52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CEA70CB7-931E-47E2-97E8-C84786F7A2F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C31F3B50-33AD-43FE-9C9C-0DC0EEAA147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L6" authorId="2" shapeId="0" xr:uid="{FAE9D9E6-951B-4D79-ADEC-EBBA7EA9CA10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why you used the previous sand formulation ????</t>
        </r>
      </text>
    </comment>
    <comment ref="R6" authorId="2" shapeId="0" xr:uid="{81FA1B4F-32B0-46D8-99E6-EAF83683FAFC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C2AA8A18-F5B0-45AB-8054-FF2B0C88F33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A8A5590C-1483-4C19-AA63-9DE57064963D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211D1784-D9A3-4D04-BEF4-E9DA92A3DEC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F4ACEB75-02FD-41C3-9E80-5180C7E57AB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B13" authorId="0" shapeId="0" xr:uid="{E086324D-646A-4117-B4F5-AF261CEEE26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28141B54-5D1F-446E-A084-768239CE4A93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37C7B415-CF44-4C8A-ABF4-062CB0B9D3AE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731C215B-C21D-437B-82CD-C3E7148B3223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5F77FC15-2B4B-4C3E-AA5B-DDEDB648E6F5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B3B3F08C-4179-4C76-96D2-94D487F7606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1EF87DAD-AFCC-4FB3-8261-EF5E4A699539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386DDFDA-8D2D-4F90-B5EC-C717E171A72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15429F16-38BC-4184-9080-F87556A9598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L6" authorId="2" shapeId="0" xr:uid="{FEA01B00-1639-4784-88B5-C26817B659B7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why you used the previous sand formulation ????</t>
        </r>
      </text>
    </comment>
    <comment ref="R6" authorId="2" shapeId="0" xr:uid="{9FA9A7C1-A9F0-47CA-9624-7E4735DBB2F3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2AD34191-F506-4735-BE67-674DFC70FC02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16A2C988-0DD0-4BC1-8B8B-0324BFBEF03C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01A05875-DA9E-435E-9A39-4C9253EE3CA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036F742C-F4D6-4546-878B-3E95804B065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B13" authorId="0" shapeId="0" xr:uid="{1D44845F-9640-43FA-A74D-6753D278FB6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7B5B197A-212D-4B99-8E0A-72385603FD64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2A145429-5B51-4A29-B115-AE9D9D8129C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68377A59-EA01-4A8F-8AA8-0950B2ADABD5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9A92AED0-1262-4DB8-9E1D-2E6EDC8C7A5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CB0B9873-F61E-4215-B697-D06E1F16B70F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925683F3-18B9-4184-B7EC-E469B5E26CF4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79D9D74C-C279-461F-8CE7-F88B2090283C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80413FE7-E8D7-4B44-9096-CD872833247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L6" authorId="2" shapeId="0" xr:uid="{7E361FFB-C37E-4E71-BB7B-2E1A9D458404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why you used the previous sand formulation ????</t>
        </r>
      </text>
    </comment>
    <comment ref="R6" authorId="2" shapeId="0" xr:uid="{834B2D9A-66B5-4AD5-879A-8BCCF219892C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A3285736-1DB2-4D54-813B-F31959FBAD95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77F421F0-2FC1-463F-86EF-570528C6FBFF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F78D8E0D-81DA-4713-A16B-BA8FC36A33B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0C69930F-780B-47AB-8B20-506A4DB27162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1782A2E3-1D61-4B34-8D58-F749F7261CF1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0A266893-78CF-493C-9796-18BDDF42B23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CCC0FC01-DC55-4A5F-A644-F3A5CA140DB1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96CFF335-F80A-4EF5-A14D-8C2388CE136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7080603D-E38C-40F5-87CA-1F5EB14975F7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  <author>Pooyan Ghasemi</author>
    <author>Evelina Vaitkunaitè</author>
  </authors>
  <commentList>
    <comment ref="A1" authorId="0" shapeId="0" xr:uid="{168BB396-03F1-457E-AB50-8CA5A0792657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2664DC76-EE33-4AF3-8083-29DB475E84CD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2BFA1426-292F-4C72-8658-C0357AE3A583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" authorId="0" shapeId="0" xr:uid="{F7191EDD-551D-492E-8D6B-3BC00A2EEE23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G6" authorId="0" shapeId="0" xr:uid="{45C002AC-56D9-4D9B-8FED-4A5641B34BA9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L6" authorId="2" shapeId="0" xr:uid="{F62175F6-B623-49FE-97EF-F20681B02C9A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why you used the previous sand formulation ????</t>
        </r>
      </text>
    </comment>
    <comment ref="R6" authorId="2" shapeId="0" xr:uid="{6566FAD9-C493-4830-9109-63CB7EA7F38D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G8" authorId="0" shapeId="0" xr:uid="{A86285FA-5148-443F-A10F-D77834134478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R8" authorId="2" shapeId="0" xr:uid="{7E04D5C6-C869-4081-B72C-D309DE60EA08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9" authorId="0" shapeId="0" xr:uid="{0F05FBD8-E49E-415C-8F97-CBAA38144D74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D9" authorId="0" shapeId="0" xr:uid="{C68C2E4C-B2C7-4481-BCBF-60991CB78CEB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R12" authorId="2" shapeId="0" xr:uid="{82E8976A-4976-4660-BA5F-265236EAB3CB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3" authorId="0" shapeId="0" xr:uid="{2F1C4A4C-36E9-49FB-AE74-C16ACFA6208A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R13" authorId="2" shapeId="0" xr:uid="{C634F702-0693-409F-B94F-B6A8B6379DCF}">
      <text>
        <r>
          <rPr>
            <b/>
            <sz val="9"/>
            <color indexed="81"/>
            <rFont val="Tahoma"/>
            <family val="2"/>
          </rPr>
          <t>Pooyan Ghasemi:</t>
        </r>
        <r>
          <rPr>
            <sz val="9"/>
            <color indexed="81"/>
            <rFont val="Tahoma"/>
            <family val="2"/>
          </rPr>
          <t xml:space="preserve">
the values are phi(LB)-5</t>
        </r>
      </text>
    </comment>
    <comment ref="B14" authorId="0" shapeId="0" xr:uid="{D8ABFB4E-9DA8-4FEE-915C-F1F0BB693416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  <comment ref="B17" authorId="3" shapeId="0" xr:uid="{E3EEBCCC-3CF5-4AA1-94B8-E63DB43D09D1}">
      <text>
        <r>
          <rPr>
            <b/>
            <sz val="9"/>
            <color indexed="81"/>
            <rFont val="Tahoma"/>
            <family val="2"/>
          </rPr>
          <t>Evelina Vaitkunaitè:</t>
        </r>
        <r>
          <rPr>
            <sz val="9"/>
            <color indexed="81"/>
            <rFont val="Tahoma"/>
            <family val="2"/>
          </rPr>
          <t xml:space="preserve">
shear correction factor for Timoshenko beam theory. For circular cross section with thin wall: ksf=(2*(1+v))/(4+3*v), where v is Poisson's ratio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</authors>
  <commentList>
    <comment ref="A1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00000000-0006-0000-0600-000003000000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G8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B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B13" authorId="0" shapeId="0" xr:uid="{00000000-0006-0000-0600-000007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B14" authorId="0" shapeId="0" xr:uid="{00000000-0006-0000-0600-000008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</authors>
  <commentList>
    <comment ref="A1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00000000-0006-0000-0700-000003000000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" authorId="0" shapeId="0" xr:uid="{00000000-0006-0000-0700-000004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G8" authorId="0" shapeId="0" xr:uid="{00000000-0006-0000-0700-000005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B9" authorId="0" shapeId="0" xr:uid="{00000000-0006-0000-0700-000006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B13" authorId="0" shapeId="0" xr:uid="{00000000-0006-0000-0700-000007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B14" authorId="0" shapeId="0" xr:uid="{00000000-0006-0000-0700-000008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Møller</author>
    <author>Martin Underlin Østergaard</author>
  </authors>
  <commentList>
    <comment ref="A1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Takes the name from the tab</t>
        </r>
      </text>
    </comment>
    <comment ref="G4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Removes soil from top of profile</t>
        </r>
      </text>
    </comment>
    <comment ref="S4" authorId="1" shapeId="0" xr:uid="{00000000-0006-0000-0800-000003000000}">
      <text>
        <r>
          <rPr>
            <b/>
            <sz val="9"/>
            <color indexed="81"/>
            <rFont val="Tahoma"/>
            <family val="2"/>
          </rPr>
          <t>Martin Møller:
For sand  1.0 for closed ended and 0.8 for open ended is recomended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Water depth including scour. Only used for printing, not used in calculation!</t>
        </r>
      </text>
    </comment>
    <comment ref="G8" authorId="0" shapeId="0" xr:uid="{00000000-0006-0000-0800-000005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If pile head is fixed, eg. jacket structure, M and H have same sign. If pile head is free, the signs have to be opposite. Please refer til coordinate system</t>
        </r>
      </text>
    </comment>
    <comment ref="B9" authorId="0" shapeId="0" xr:uid="{00000000-0006-0000-0800-000006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Starting length if running length vs. rotation analysis. If not this is simply just the length and the "end" and "increment" boxes should be left blank!</t>
        </r>
      </text>
    </comment>
    <comment ref="B13" authorId="0" shapeId="0" xr:uid="{00000000-0006-0000-0800-000007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Density of pile material. Bouancy substrated inside routine</t>
        </r>
      </text>
    </comment>
    <comment ref="B14" authorId="0" shapeId="0" xr:uid="{00000000-0006-0000-0800-000008000000}">
      <text>
        <r>
          <rPr>
            <b/>
            <sz val="9"/>
            <color indexed="81"/>
            <rFont val="Tahoma"/>
            <family val="2"/>
          </rPr>
          <t>Martin Møller:</t>
        </r>
        <r>
          <rPr>
            <sz val="9"/>
            <color indexed="81"/>
            <rFont val="Tahoma"/>
            <family val="2"/>
          </rPr>
          <t xml:space="preserve">
Only relevant for check of stresses</t>
        </r>
      </text>
    </comment>
  </commentList>
</comments>
</file>

<file path=xl/sharedStrings.xml><?xml version="1.0" encoding="utf-8"?>
<sst xmlns="http://schemas.openxmlformats.org/spreadsheetml/2006/main" count="1991" uniqueCount="124">
  <si>
    <t>layer</t>
  </si>
  <si>
    <t>model_py</t>
  </si>
  <si>
    <t>model_axial</t>
  </si>
  <si>
    <t>toplevel</t>
  </si>
  <si>
    <t>cu</t>
  </si>
  <si>
    <t>delta_cu</t>
  </si>
  <si>
    <t>gamma_eff</t>
  </si>
  <si>
    <t>phi</t>
  </si>
  <si>
    <t>epsilon50</t>
  </si>
  <si>
    <t>delta_epsilon50</t>
  </si>
  <si>
    <t>J</t>
  </si>
  <si>
    <t>G0</t>
  </si>
  <si>
    <t>delta_G0</t>
  </si>
  <si>
    <t>delta_eff</t>
  </si>
  <si>
    <t>c_eff</t>
  </si>
  <si>
    <t>limit_skin</t>
  </si>
  <si>
    <t>limit_alpha</t>
  </si>
  <si>
    <t>limit_tip</t>
  </si>
  <si>
    <t>poisson</t>
  </si>
  <si>
    <t>q_ur</t>
  </si>
  <si>
    <t>k_rm</t>
  </si>
  <si>
    <t>RQD</t>
  </si>
  <si>
    <t>Soil</t>
  </si>
  <si>
    <t>Pile</t>
  </si>
  <si>
    <t>head</t>
  </si>
  <si>
    <t>section</t>
  </si>
  <si>
    <t>cross_section.toplevel</t>
  </si>
  <si>
    <t>cross_section.thickness</t>
  </si>
  <si>
    <t>m</t>
  </si>
  <si>
    <t>m VREF</t>
  </si>
  <si>
    <t>[m VREF]</t>
  </si>
  <si>
    <t>[text]</t>
  </si>
  <si>
    <t>[kN/m³]</t>
  </si>
  <si>
    <t>[kPa]</t>
  </si>
  <si>
    <t>[-]</t>
  </si>
  <si>
    <t>[kPa/m]</t>
  </si>
  <si>
    <t>[degrees]</t>
  </si>
  <si>
    <t xml:space="preserve">delta_q_ur </t>
  </si>
  <si>
    <t>[number]</t>
  </si>
  <si>
    <t>Scour</t>
  </si>
  <si>
    <t>local</t>
  </si>
  <si>
    <t>ORD</t>
  </si>
  <si>
    <t>density</t>
  </si>
  <si>
    <t>sigma_y</t>
  </si>
  <si>
    <t>E</t>
  </si>
  <si>
    <t>G</t>
  </si>
  <si>
    <t>kN/m³</t>
  </si>
  <si>
    <t>kPa</t>
  </si>
  <si>
    <t>Loads</t>
  </si>
  <si>
    <t>H</t>
  </si>
  <si>
    <t>M</t>
  </si>
  <si>
    <t>Vc</t>
  </si>
  <si>
    <t>Vt</t>
  </si>
  <si>
    <t>kN</t>
  </si>
  <si>
    <t>kNm</t>
  </si>
  <si>
    <t>Settings</t>
  </si>
  <si>
    <t>pile_type</t>
  </si>
  <si>
    <t>open</t>
  </si>
  <si>
    <t>-</t>
  </si>
  <si>
    <t>[m]</t>
  </si>
  <si>
    <t>n_layers</t>
  </si>
  <si>
    <t>n_sections</t>
  </si>
  <si>
    <r>
      <t>[m</t>
    </r>
    <r>
      <rPr>
        <vertAlign val="superscript"/>
        <sz val="11"/>
        <color theme="0" tint="-0.14999847407452621"/>
        <rFont val="Calibri"/>
        <family val="2"/>
        <scheme val="minor"/>
      </rPr>
      <t>-1</t>
    </r>
    <r>
      <rPr>
        <sz val="11"/>
        <color theme="0" tint="-0.14999847407452621"/>
        <rFont val="Calibri"/>
        <family val="2"/>
        <scheme val="minor"/>
      </rPr>
      <t>]</t>
    </r>
  </si>
  <si>
    <t>text</t>
  </si>
  <si>
    <t>API sand</t>
  </si>
  <si>
    <t>API clay</t>
  </si>
  <si>
    <t>Nq</t>
  </si>
  <si>
    <t>water depth</t>
  </si>
  <si>
    <t>length (start)</t>
  </si>
  <si>
    <t>length (end)</t>
  </si>
  <si>
    <t>length (increment)</t>
  </si>
  <si>
    <t>Axial degradation factor</t>
  </si>
  <si>
    <t>t-multiplier</t>
  </si>
  <si>
    <t>K0</t>
  </si>
  <si>
    <t>outer diameter</t>
  </si>
  <si>
    <t>model_py = 'API sand'</t>
  </si>
  <si>
    <t>model_py = 'Weak rock'</t>
  </si>
  <si>
    <t>model_axial = 'API sand'</t>
  </si>
  <si>
    <r>
      <t>model_axial = 'API clay' (</t>
    </r>
    <r>
      <rPr>
        <sz val="11"/>
        <color theme="0" tint="-0.14999847407452621"/>
        <rFont val="Calibri"/>
        <family val="2"/>
      </rPr>
      <t>β</t>
    </r>
    <r>
      <rPr>
        <sz val="11"/>
        <color theme="0" tint="-0.14999847407452621"/>
        <rFont val="Calibri"/>
        <family val="2"/>
        <scheme val="minor"/>
      </rPr>
      <t>), 'API sand'</t>
    </r>
  </si>
  <si>
    <t xml:space="preserve"> model_py = 'API clay', 'Reese stiff clay', 'Stiff clay w/o free water'</t>
  </si>
  <si>
    <t>model_py = 'API clay', 'Stiff clay w/o free water'</t>
  </si>
  <si>
    <t>model_axial = 'API clay' (β)</t>
  </si>
  <si>
    <r>
      <t>model_axial = 'API clay' (</t>
    </r>
    <r>
      <rPr>
        <sz val="11"/>
        <color theme="0" tint="-0.14999847407452621"/>
        <rFont val="Calibri"/>
        <family val="2"/>
      </rPr>
      <t>α</t>
    </r>
    <r>
      <rPr>
        <sz val="11"/>
        <color theme="0" tint="-0.14999847407452621"/>
        <rFont val="Calibri"/>
        <family val="2"/>
        <scheme val="minor"/>
      </rPr>
      <t>)</t>
    </r>
  </si>
  <si>
    <r>
      <t>model_axial = 'API clay' (</t>
    </r>
    <r>
      <rPr>
        <sz val="11"/>
        <color theme="0" tint="-0.14999847407452621"/>
        <rFont val="Calibri"/>
        <family val="2"/>
      </rPr>
      <t>α, β</t>
    </r>
    <r>
      <rPr>
        <sz val="11"/>
        <color theme="0" tint="-0.14999847407452621"/>
        <rFont val="Calibri"/>
        <family val="2"/>
        <scheme val="minor"/>
      </rPr>
      <t>), 'API sand'</t>
    </r>
  </si>
  <si>
    <t>very loose</t>
  </si>
  <si>
    <t>loose-medium</t>
  </si>
  <si>
    <t>very dense</t>
  </si>
  <si>
    <t>stiff</t>
  </si>
  <si>
    <t>medium dense</t>
  </si>
  <si>
    <t>loose</t>
  </si>
  <si>
    <t>Es</t>
  </si>
  <si>
    <t>z-multiplier</t>
  </si>
  <si>
    <t>p-multiplier</t>
  </si>
  <si>
    <t>y-multiplier</t>
  </si>
  <si>
    <t/>
  </si>
  <si>
    <t>delta_Es</t>
  </si>
  <si>
    <t>Mxy</t>
  </si>
  <si>
    <t>Mz</t>
  </si>
  <si>
    <t>ksf</t>
  </si>
  <si>
    <t>delta</t>
  </si>
  <si>
    <t>f1</t>
  </si>
  <si>
    <t>q1</t>
  </si>
  <si>
    <t>delta_phi</t>
  </si>
  <si>
    <t>[degrees/m]</t>
  </si>
  <si>
    <t>skin</t>
  </si>
  <si>
    <t>tip</t>
  </si>
  <si>
    <t>Kirsch sand</t>
  </si>
  <si>
    <t>Kirsch soft clay</t>
  </si>
  <si>
    <t>Dr</t>
  </si>
  <si>
    <t>[%]</t>
  </si>
  <si>
    <t>zone 2</t>
  </si>
  <si>
    <t>Cyclic_Pisa_Multiplier_P_M</t>
  </si>
  <si>
    <t>Cyclic_Pisa_Multiplier_Y_Thehta</t>
  </si>
  <si>
    <t>02a</t>
  </si>
  <si>
    <t>02b</t>
  </si>
  <si>
    <t>10a</t>
  </si>
  <si>
    <t>10b</t>
  </si>
  <si>
    <t>14a</t>
  </si>
  <si>
    <t>14b</t>
  </si>
  <si>
    <t>15b</t>
  </si>
  <si>
    <t>21a</t>
  </si>
  <si>
    <t>23d</t>
  </si>
  <si>
    <t>Cowden Clay</t>
  </si>
  <si>
    <t>Cyclic_Multiplier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</si>
</sst>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E+00"/>
    <numFmt numFmtId="165" formatCode="0.0"/>
    <numFmt numFmtId="166" formatCode="0.000"/>
  </numFmts>
  <fonts count="14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9"/>
      <color theme="1"/>
      <name val="Verdana"/>
      <family val="2"/>
    </font>
    <font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vertAlign val="superscript"/>
      <sz val="11"/>
      <color theme="0" tint="-0.1499984740745262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color rgb="FF333333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 tint="-0.1499984740745262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3" fillId="0" borderId="0"/>
    <xf numFmtId="0" fontId="3" fillId="0" borderId="0"/>
    <xf numFmtId="0" fontId="2" fillId="0" borderId="0"/>
    <xf numFmtId="0" fontId="13" fillId="0" borderId="0"/>
    <xf numFmtId="0" fontId="1" fillId="0" borderId="0"/>
  </cellStyleXfs>
  <cellXfs count="9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/>
    <xf numFmtId="0" fontId="5" fillId="0" borderId="0" xfId="0" applyFont="1" applyAlignment="1">
      <alignment vertical="center"/>
    </xf>
    <xf numFmtId="0" fontId="4" fillId="0" borderId="0" xfId="0" applyFont="1" applyAlignment="1"/>
    <xf numFmtId="0" fontId="4" fillId="0" borderId="0" xfId="0" applyFont="1"/>
    <xf numFmtId="1" fontId="4" fillId="0" borderId="0" xfId="0" applyNumberFormat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/>
    </xf>
    <xf numFmtId="0" fontId="4" fillId="0" borderId="0" xfId="0" quotePrefix="1" applyFont="1" applyAlignment="1">
      <alignment horizontal="right"/>
    </xf>
    <xf numFmtId="2" fontId="4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/>
    </xf>
    <xf numFmtId="2" fontId="4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0" fontId="4" fillId="0" borderId="0" xfId="0" applyFont="1" applyAlignment="1">
      <alignment vertical="center"/>
    </xf>
    <xf numFmtId="164" fontId="4" fillId="0" borderId="0" xfId="0" applyNumberFormat="1" applyFont="1"/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2" fontId="0" fillId="0" borderId="0" xfId="0" applyNumberFormat="1"/>
    <xf numFmtId="0" fontId="13" fillId="0" borderId="0" xfId="1"/>
    <xf numFmtId="0" fontId="9" fillId="0" borderId="0" xfId="1" applyFont="1"/>
    <xf numFmtId="0" fontId="13" fillId="0" borderId="0" xfId="1" applyAlignment="1">
      <alignment horizontal="center" vertical="center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13" fillId="0" borderId="0" xfId="1" applyAlignment="1">
      <alignment horizontal="left"/>
    </xf>
    <xf numFmtId="0" fontId="13" fillId="0" borderId="0" xfId="1" applyAlignment="1"/>
    <xf numFmtId="0" fontId="5" fillId="0" borderId="0" xfId="1" applyFont="1" applyAlignment="1"/>
    <xf numFmtId="0" fontId="13" fillId="0" borderId="0" xfId="1" applyAlignment="1">
      <alignment horizontal="center"/>
    </xf>
    <xf numFmtId="0" fontId="4" fillId="0" borderId="0" xfId="1" applyFont="1" applyAlignment="1"/>
    <xf numFmtId="0" fontId="5" fillId="0" borderId="0" xfId="1" applyFont="1"/>
    <xf numFmtId="0" fontId="4" fillId="0" borderId="0" xfId="1" applyFont="1" applyFill="1"/>
    <xf numFmtId="0" fontId="4" fillId="0" borderId="0" xfId="1" applyFont="1" applyAlignment="1">
      <alignment horizontal="center" vertical="center"/>
    </xf>
    <xf numFmtId="0" fontId="4" fillId="0" borderId="0" xfId="1" quotePrefix="1" applyFont="1" applyAlignment="1" applyProtection="1">
      <alignment horizontal="center" vertical="center"/>
    </xf>
    <xf numFmtId="0" fontId="4" fillId="0" borderId="0" xfId="1" quotePrefix="1" applyFont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2" fontId="4" fillId="0" borderId="0" xfId="1" applyNumberFormat="1" applyFont="1" applyFill="1" applyAlignment="1">
      <alignment horizontal="center" vertical="center"/>
    </xf>
    <xf numFmtId="166" fontId="4" fillId="0" borderId="0" xfId="1" applyNumberFormat="1" applyFont="1" applyFill="1" applyAlignment="1">
      <alignment horizontal="center" vertical="center"/>
    </xf>
    <xf numFmtId="0" fontId="4" fillId="0" borderId="0" xfId="1" applyNumberFormat="1" applyFont="1" applyFill="1" applyAlignment="1">
      <alignment horizontal="center" vertical="center"/>
    </xf>
    <xf numFmtId="0" fontId="7" fillId="0" borderId="0" xfId="1" applyFont="1"/>
    <xf numFmtId="0" fontId="7" fillId="0" borderId="0" xfId="1" applyFont="1" applyAlignment="1">
      <alignment vertical="center"/>
    </xf>
    <xf numFmtId="0" fontId="13" fillId="0" borderId="0" xfId="1" applyAlignment="1">
      <alignment vertical="center"/>
    </xf>
    <xf numFmtId="0" fontId="4" fillId="0" borderId="0" xfId="1" applyFont="1"/>
    <xf numFmtId="0" fontId="4" fillId="0" borderId="0" xfId="1" applyFont="1" applyAlignment="1">
      <alignment vertical="center"/>
    </xf>
    <xf numFmtId="1" fontId="4" fillId="0" borderId="0" xfId="1" applyNumberFormat="1" applyFont="1"/>
    <xf numFmtId="0" fontId="4" fillId="0" borderId="0" xfId="1" quotePrefix="1" applyFont="1" applyAlignment="1">
      <alignment horizontal="right"/>
    </xf>
    <xf numFmtId="164" fontId="4" fillId="0" borderId="0" xfId="1" applyNumberFormat="1" applyFont="1"/>
    <xf numFmtId="0" fontId="13" fillId="0" borderId="0" xfId="1" applyAlignment="1">
      <alignment vertical="center" wrapText="1"/>
    </xf>
    <xf numFmtId="2" fontId="4" fillId="0" borderId="0" xfId="1" applyNumberFormat="1" applyFont="1" applyAlignment="1">
      <alignment horizontal="center" vertical="center"/>
    </xf>
    <xf numFmtId="165" fontId="4" fillId="0" borderId="0" xfId="1" applyNumberFormat="1" applyFont="1" applyAlignment="1">
      <alignment horizontal="center" vertical="center"/>
    </xf>
    <xf numFmtId="0" fontId="13" fillId="0" borderId="0" xfId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4" fillId="2" borderId="0" xfId="1" applyFont="1" applyFill="1" applyAlignment="1">
      <alignment horizontal="center"/>
    </xf>
    <xf numFmtId="0" fontId="0" fillId="0" borderId="0" xfId="1" applyFont="1" applyAlignment="1"/>
    <xf numFmtId="0" fontId="4" fillId="0" borderId="0" xfId="1" applyFont="1" applyAlignment="1">
      <alignment horizontal="center" vertical="center" wrapText="1"/>
    </xf>
    <xf numFmtId="0" fontId="0" fillId="0" borderId="0" xfId="1" applyFont="1"/>
    <xf numFmtId="165" fontId="4" fillId="0" borderId="0" xfId="1" applyNumberFormat="1" applyFont="1"/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166" fontId="4" fillId="0" borderId="0" xfId="1" applyNumberFormat="1" applyFont="1" applyAlignment="1">
      <alignment horizontal="center" vertical="center"/>
    </xf>
    <xf numFmtId="165" fontId="0" fillId="0" borderId="1" xfId="0" applyNumberFormat="1" applyBorder="1"/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2" fontId="13" fillId="0" borderId="0" xfId="1" applyNumberFormat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166" fontId="13" fillId="0" borderId="0" xfId="1" applyNumberFormat="1" applyFont="1" applyAlignment="1">
      <alignment horizontal="center" vertical="center"/>
    </xf>
    <xf numFmtId="0" fontId="13" fillId="0" borderId="0" xfId="1" applyFont="1"/>
    <xf numFmtId="165" fontId="13" fillId="0" borderId="0" xfId="1" applyNumberFormat="1" applyFont="1" applyAlignment="1">
      <alignment horizontal="center" vertical="center"/>
    </xf>
    <xf numFmtId="0" fontId="13" fillId="0" borderId="0" xfId="4" quotePrefix="1" applyFont="1" applyAlignment="1">
      <alignment horizontal="center" vertical="center"/>
    </xf>
    <xf numFmtId="0" fontId="13" fillId="0" borderId="0" xfId="1" quotePrefix="1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3" fillId="0" borderId="0" xfId="1" applyFont="1" applyAlignment="1">
      <alignment horizontal="center"/>
    </xf>
    <xf numFmtId="0" fontId="13" fillId="0" borderId="0" xfId="0" applyFont="1" applyAlignment="1">
      <alignment horizontal="center"/>
    </xf>
    <xf numFmtId="0" fontId="13" fillId="2" borderId="0" xfId="1" applyFont="1" applyFill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6">
    <cellStyle name="Normal" xfId="0" builtinId="0"/>
    <cellStyle name="Normal 2" xfId="1" xr:uid="{552F32EA-5476-4460-A856-A7400DE53AEF}"/>
    <cellStyle name="Normal 2 2" xfId="2" xr:uid="{8081F8D7-64DD-4731-9D5D-EB57B48E81BB}"/>
    <cellStyle name="Normal 2 4" xfId="4" xr:uid="{4AF76F3E-4A52-4141-8125-A3F030D2F28C}"/>
    <cellStyle name="Normal 3" xfId="3" xr:uid="{CC751CDE-DB87-4608-B195-B5D52AEE4E22}"/>
    <cellStyle name="Normal 4" xfId="5" xr:uid="{B6465EF0-735A-479C-8ED4-81BEFF4C5615}"/>
  </cellStyles>
  <dxfs count="1428"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23</xdr:row>
      <xdr:rowOff>28575</xdr:rowOff>
    </xdr:from>
    <xdr:to>
      <xdr:col>20</xdr:col>
      <xdr:colOff>338218</xdr:colOff>
      <xdr:row>60</xdr:row>
      <xdr:rowOff>147695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8F3E66-AD47-4CAB-B481-DBD1E0D68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5010150"/>
          <a:ext cx="6986668" cy="71676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768804</xdr:colOff>
      <xdr:row>33</xdr:row>
      <xdr:rowOff>69396</xdr:rowOff>
    </xdr:from>
    <xdr:to>
      <xdr:col>13</xdr:col>
      <xdr:colOff>118598</xdr:colOff>
      <xdr:row>70</xdr:row>
      <xdr:rowOff>186611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93F92B-DC01-4FF3-AFEE-939800223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7375" y="6954610"/>
          <a:ext cx="6997009" cy="7165715"/>
        </a:xfrm>
        <a:prstGeom prst="rect">
          <a:avLst/>
        </a:prstGeom>
      </xdr:spPr>
    </xdr:pic>
    <xdr:clientData/>
  </xdr:twoCellAnchor>
  <xdr:twoCellAnchor editAs="oneCell">
    <xdr:from>
      <xdr:col>10</xdr:col>
      <xdr:colOff>319768</xdr:colOff>
      <xdr:row>45</xdr:row>
      <xdr:rowOff>151039</xdr:rowOff>
    </xdr:from>
    <xdr:to>
      <xdr:col>19</xdr:col>
      <xdr:colOff>127126</xdr:colOff>
      <xdr:row>83</xdr:row>
      <xdr:rowOff>72674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121744-AEB9-46AE-BC09-2B6C554F9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63768" y="9322253"/>
          <a:ext cx="6991929" cy="71606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768804</xdr:colOff>
      <xdr:row>33</xdr:row>
      <xdr:rowOff>69396</xdr:rowOff>
    </xdr:from>
    <xdr:to>
      <xdr:col>13</xdr:col>
      <xdr:colOff>118598</xdr:colOff>
      <xdr:row>70</xdr:row>
      <xdr:rowOff>186611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914659-82B5-4481-B491-EEE613EF1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5129" y="6860721"/>
          <a:ext cx="6988844" cy="7165715"/>
        </a:xfrm>
        <a:prstGeom prst="rect">
          <a:avLst/>
        </a:prstGeom>
      </xdr:spPr>
    </xdr:pic>
    <xdr:clientData/>
  </xdr:twoCellAnchor>
  <xdr:twoCellAnchor editAs="oneCell">
    <xdr:from>
      <xdr:col>10</xdr:col>
      <xdr:colOff>319768</xdr:colOff>
      <xdr:row>45</xdr:row>
      <xdr:rowOff>151039</xdr:rowOff>
    </xdr:from>
    <xdr:to>
      <xdr:col>19</xdr:col>
      <xdr:colOff>127126</xdr:colOff>
      <xdr:row>83</xdr:row>
      <xdr:rowOff>72674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B3B7BA-869D-4723-A425-363C13549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4718" y="9228364"/>
          <a:ext cx="6979683" cy="716063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768804</xdr:colOff>
      <xdr:row>33</xdr:row>
      <xdr:rowOff>69396</xdr:rowOff>
    </xdr:from>
    <xdr:to>
      <xdr:col>13</xdr:col>
      <xdr:colOff>118598</xdr:colOff>
      <xdr:row>70</xdr:row>
      <xdr:rowOff>186611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6E5AF9-F613-4657-944A-49983CF0F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5129" y="6860721"/>
          <a:ext cx="6988844" cy="7165715"/>
        </a:xfrm>
        <a:prstGeom prst="rect">
          <a:avLst/>
        </a:prstGeom>
      </xdr:spPr>
    </xdr:pic>
    <xdr:clientData/>
  </xdr:twoCellAnchor>
  <xdr:twoCellAnchor editAs="oneCell">
    <xdr:from>
      <xdr:col>10</xdr:col>
      <xdr:colOff>319768</xdr:colOff>
      <xdr:row>45</xdr:row>
      <xdr:rowOff>151039</xdr:rowOff>
    </xdr:from>
    <xdr:to>
      <xdr:col>19</xdr:col>
      <xdr:colOff>127126</xdr:colOff>
      <xdr:row>83</xdr:row>
      <xdr:rowOff>72674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FE94F7-F2F3-4D2D-AB79-41549C0C7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4718" y="9228364"/>
          <a:ext cx="6979683" cy="716063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768804</xdr:colOff>
      <xdr:row>33</xdr:row>
      <xdr:rowOff>69396</xdr:rowOff>
    </xdr:from>
    <xdr:to>
      <xdr:col>13</xdr:col>
      <xdr:colOff>118598</xdr:colOff>
      <xdr:row>70</xdr:row>
      <xdr:rowOff>186611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CBF078-674F-4B57-8413-444EFA34E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5129" y="6860721"/>
          <a:ext cx="6988844" cy="7165715"/>
        </a:xfrm>
        <a:prstGeom prst="rect">
          <a:avLst/>
        </a:prstGeom>
      </xdr:spPr>
    </xdr:pic>
    <xdr:clientData/>
  </xdr:twoCellAnchor>
  <xdr:twoCellAnchor editAs="oneCell">
    <xdr:from>
      <xdr:col>10</xdr:col>
      <xdr:colOff>319768</xdr:colOff>
      <xdr:row>45</xdr:row>
      <xdr:rowOff>151039</xdr:rowOff>
    </xdr:from>
    <xdr:to>
      <xdr:col>19</xdr:col>
      <xdr:colOff>127126</xdr:colOff>
      <xdr:row>83</xdr:row>
      <xdr:rowOff>72674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D8D2C52-A319-4E7A-AAAE-0EA8CB8B5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4718" y="9228364"/>
          <a:ext cx="6979683" cy="716063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23</xdr:row>
      <xdr:rowOff>28575</xdr:rowOff>
    </xdr:from>
    <xdr:to>
      <xdr:col>20</xdr:col>
      <xdr:colOff>338218</xdr:colOff>
      <xdr:row>60</xdr:row>
      <xdr:rowOff>147695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428781-F26C-499B-A616-B5E1DA793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5010150"/>
          <a:ext cx="6986668" cy="716762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23</xdr:row>
      <xdr:rowOff>28575</xdr:rowOff>
    </xdr:from>
    <xdr:to>
      <xdr:col>20</xdr:col>
      <xdr:colOff>338218</xdr:colOff>
      <xdr:row>60</xdr:row>
      <xdr:rowOff>147695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6AAA03-3BFA-4A72-836D-67E2DF9E0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5010150"/>
          <a:ext cx="6986668" cy="716762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23</xdr:row>
      <xdr:rowOff>28575</xdr:rowOff>
    </xdr:from>
    <xdr:to>
      <xdr:col>20</xdr:col>
      <xdr:colOff>338218</xdr:colOff>
      <xdr:row>60</xdr:row>
      <xdr:rowOff>147695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67E9A5-2A97-4D94-A891-23B57B524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5010150"/>
          <a:ext cx="6986668" cy="716762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23</xdr:row>
      <xdr:rowOff>28575</xdr:rowOff>
    </xdr:from>
    <xdr:to>
      <xdr:col>20</xdr:col>
      <xdr:colOff>338218</xdr:colOff>
      <xdr:row>60</xdr:row>
      <xdr:rowOff>147695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D0C1F4-F4F9-4375-AD4F-368BEB551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5010150"/>
          <a:ext cx="6986668" cy="716762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333375</xdr:colOff>
      <xdr:row>23</xdr:row>
      <xdr:rowOff>28575</xdr:rowOff>
    </xdr:from>
    <xdr:to>
      <xdr:col>20</xdr:col>
      <xdr:colOff>338218</xdr:colOff>
      <xdr:row>60</xdr:row>
      <xdr:rowOff>147695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1B9B2D4-079E-4C3C-923D-0D5F02EC4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0" y="5010150"/>
          <a:ext cx="6986668" cy="716762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øren Dam Nielsen" id="{0B95801C-883E-42F1-B0E8-D42327B1A83D}" userId="S::SDNN@COWI.Com::07ff2b87-a297-48b6-83d6-41c330a8b83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1" dT="2021-03-06T07:51:50.90" personId="{0B95801C-883E-42F1-B0E8-D42327B1A83D}" id="{8991A492-03C0-4C9A-B1C5-128A6BD97A1A}">
    <text>This is taken from WTG 1, zone 1 because it has a similar depth  = 39-55m. THere is also measurements from locations in zone 2, but depth here is higher than 60 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4A8B-8397-4934-B6E1-EBBEBD3C8892}">
  <sheetPr>
    <tabColor theme="2"/>
  </sheetPr>
  <dimension ref="A1:AO255"/>
  <sheetViews>
    <sheetView zoomScaleNormal="100" workbookViewId="0">
      <selection activeCell="F23" sqref="F23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140625" style="33" customWidth="1"/>
    <col min="11" max="11" width="11.5703125" style="33" bestFit="1" customWidth="1"/>
    <col min="12" max="12" width="18.140625" style="33" customWidth="1"/>
    <col min="13" max="13" width="11.855468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140625" style="33" customWidth="1"/>
    <col min="22" max="22" width="19.42578125" style="33" customWidth="1"/>
    <col min="23" max="23" width="6.5703125" style="33" customWidth="1"/>
    <col min="24" max="24" width="11.855468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85546875" style="33" customWidth="1"/>
    <col min="30" max="30" width="11.85546875" style="33" customWidth="1"/>
    <col min="31" max="31" width="10.28515625" style="33" customWidth="1"/>
    <col min="32" max="32" width="8.140625" style="33" customWidth="1"/>
    <col min="33" max="33" width="13.7109375" style="33" customWidth="1"/>
    <col min="34" max="34" width="8.42578125" style="33" customWidth="1"/>
    <col min="35" max="35" width="7.855468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16384" width="9.140625" style="33"/>
  </cols>
  <sheetData>
    <row r="1" spans="1:41" x14ac:dyDescent="0.25">
      <c r="A1" s="34" t="str">
        <f ca="1">TRIM(MID(CELL("filename",A1),FIND("]",CELL("filename",A1),1)+1,255))</f>
        <v>Zone_2_LE</v>
      </c>
      <c r="D1" s="34"/>
    </row>
    <row r="3" spans="1:41" s="35" customFormat="1" ht="45" customHeight="1" x14ac:dyDescent="0.25">
      <c r="F3" s="36" t="s">
        <v>39</v>
      </c>
      <c r="J3" s="37" t="s">
        <v>22</v>
      </c>
      <c r="Q3" s="72"/>
      <c r="R3" s="91"/>
      <c r="S3" s="91"/>
      <c r="T3" s="72"/>
      <c r="U3" s="91"/>
      <c r="V3" s="91"/>
      <c r="W3" s="72"/>
      <c r="X3" s="69"/>
      <c r="Y3" s="72"/>
      <c r="Z3" s="72"/>
      <c r="AA3" s="72"/>
      <c r="AB3" s="72"/>
      <c r="AC3" s="69"/>
      <c r="AD3" s="39"/>
      <c r="AE3" s="39"/>
      <c r="AF3" s="39"/>
      <c r="AG3" s="39"/>
      <c r="AH3" s="39"/>
      <c r="AI3" s="39"/>
      <c r="AJ3" s="72"/>
      <c r="AK3" s="72"/>
      <c r="AL3" s="72"/>
      <c r="AM3" s="72"/>
      <c r="AN3" s="72"/>
    </row>
    <row r="4" spans="1:41" s="41" customFormat="1" x14ac:dyDescent="0.25">
      <c r="A4" s="40" t="s">
        <v>60</v>
      </c>
      <c r="B4" s="41">
        <f>COUNTIF(J:J,"&gt;0")</f>
        <v>7</v>
      </c>
      <c r="C4" s="42" t="s">
        <v>58</v>
      </c>
      <c r="D4" s="43"/>
      <c r="F4" s="41" t="s">
        <v>40</v>
      </c>
      <c r="G4" s="44">
        <v>0</v>
      </c>
      <c r="H4" s="42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68" t="s">
        <v>102</v>
      </c>
    </row>
    <row r="5" spans="1:41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44">
        <v>0</v>
      </c>
      <c r="H5" s="45" t="s">
        <v>28</v>
      </c>
      <c r="J5" s="38" t="s">
        <v>38</v>
      </c>
      <c r="K5" s="38" t="s">
        <v>30</v>
      </c>
      <c r="L5" s="38" t="s">
        <v>31</v>
      </c>
      <c r="M5" s="38" t="s">
        <v>31</v>
      </c>
      <c r="N5" s="38" t="s">
        <v>32</v>
      </c>
      <c r="O5" s="38" t="s">
        <v>33</v>
      </c>
      <c r="P5" s="38" t="s">
        <v>35</v>
      </c>
      <c r="Q5" s="38" t="s">
        <v>36</v>
      </c>
      <c r="R5" s="38" t="s">
        <v>36</v>
      </c>
      <c r="S5" s="38" t="s">
        <v>34</v>
      </c>
      <c r="T5" s="38" t="s">
        <v>33</v>
      </c>
      <c r="U5" s="38" t="s">
        <v>34</v>
      </c>
      <c r="V5" s="38" t="s">
        <v>62</v>
      </c>
      <c r="W5" s="38" t="s">
        <v>34</v>
      </c>
      <c r="X5" s="38" t="s">
        <v>33</v>
      </c>
      <c r="Y5" s="38" t="s">
        <v>35</v>
      </c>
      <c r="Z5" s="38" t="s">
        <v>33</v>
      </c>
      <c r="AA5" s="38" t="s">
        <v>34</v>
      </c>
      <c r="AB5" s="38" t="s">
        <v>33</v>
      </c>
      <c r="AC5" s="38" t="s">
        <v>33</v>
      </c>
      <c r="AD5" s="38" t="s">
        <v>35</v>
      </c>
      <c r="AE5" s="38" t="s">
        <v>34</v>
      </c>
      <c r="AF5" s="38" t="s">
        <v>33</v>
      </c>
      <c r="AG5" s="38" t="s">
        <v>35</v>
      </c>
      <c r="AH5" s="38" t="s">
        <v>34</v>
      </c>
      <c r="AI5" s="38" t="s">
        <v>34</v>
      </c>
      <c r="AJ5" s="38" t="s">
        <v>34</v>
      </c>
      <c r="AK5" s="38" t="s">
        <v>34</v>
      </c>
      <c r="AL5" s="38" t="s">
        <v>34</v>
      </c>
      <c r="AM5" s="38" t="s">
        <v>34</v>
      </c>
      <c r="AN5" s="38" t="s">
        <v>34</v>
      </c>
      <c r="AO5" s="38" t="s">
        <v>103</v>
      </c>
    </row>
    <row r="6" spans="1:41" x14ac:dyDescent="0.25">
      <c r="C6" s="45"/>
      <c r="F6" s="33" t="s">
        <v>67</v>
      </c>
      <c r="G6" s="46">
        <v>23</v>
      </c>
      <c r="H6" s="45" t="s">
        <v>28</v>
      </c>
      <c r="J6" s="47">
        <v>1</v>
      </c>
      <c r="K6" s="47">
        <v>0</v>
      </c>
      <c r="L6" s="70" t="s">
        <v>106</v>
      </c>
      <c r="M6" s="49" t="s">
        <v>64</v>
      </c>
      <c r="N6" s="50">
        <v>9.8000000000000007</v>
      </c>
      <c r="O6" s="51"/>
      <c r="P6" s="51"/>
      <c r="Q6" s="50">
        <v>38</v>
      </c>
      <c r="R6" s="50">
        <f>Q6-5</f>
        <v>33</v>
      </c>
      <c r="S6" s="50">
        <v>0.5</v>
      </c>
      <c r="T6" s="50">
        <v>0</v>
      </c>
      <c r="U6" s="52"/>
      <c r="V6" s="52"/>
      <c r="W6" s="50">
        <v>0.5</v>
      </c>
      <c r="X6" s="50">
        <v>26200</v>
      </c>
      <c r="Y6" s="50">
        <v>0</v>
      </c>
      <c r="Z6" s="50">
        <f>VLOOKUP(R6,$AE$39:$AF$59,2)</f>
        <v>107.39999999999996</v>
      </c>
      <c r="AA6" s="53"/>
      <c r="AB6" s="50">
        <f>VLOOKUP(R6,$AE$39:$AG$59,3)</f>
        <v>11040</v>
      </c>
      <c r="AC6" s="51"/>
      <c r="AD6" s="51"/>
      <c r="AE6" s="51"/>
      <c r="AF6" s="51"/>
      <c r="AG6" s="51"/>
      <c r="AH6" s="51"/>
      <c r="AI6" s="51"/>
      <c r="AJ6" s="50">
        <f t="shared" ref="AJ6:AJ9" si="0">VLOOKUP(R6,$AE$39:$AH$59,4)</f>
        <v>46.000000000000007</v>
      </c>
      <c r="AK6" s="50">
        <v>1</v>
      </c>
      <c r="AL6" s="50">
        <v>1</v>
      </c>
      <c r="AM6" s="50">
        <v>1</v>
      </c>
      <c r="AN6" s="50">
        <v>1</v>
      </c>
      <c r="AO6" s="50">
        <v>0</v>
      </c>
    </row>
    <row r="7" spans="1:41" x14ac:dyDescent="0.25">
      <c r="A7" s="54" t="s">
        <v>23</v>
      </c>
      <c r="C7" s="45"/>
      <c r="F7" s="55" t="s">
        <v>48</v>
      </c>
      <c r="G7" s="56"/>
      <c r="H7" s="39"/>
      <c r="I7" s="56"/>
      <c r="J7" s="47">
        <v>2</v>
      </c>
      <c r="K7" s="47">
        <v>-1.5</v>
      </c>
      <c r="L7" s="33" t="s">
        <v>107</v>
      </c>
      <c r="M7" s="49" t="s">
        <v>65</v>
      </c>
      <c r="N7" s="50">
        <v>9.8000000000000007</v>
      </c>
      <c r="O7" s="51">
        <v>30</v>
      </c>
      <c r="P7" s="51">
        <v>0</v>
      </c>
      <c r="Q7" s="50"/>
      <c r="R7" s="50"/>
      <c r="S7" s="50"/>
      <c r="T7" s="50"/>
      <c r="U7" s="52">
        <v>1.7999999999999999E-2</v>
      </c>
      <c r="V7" s="52">
        <v>0</v>
      </c>
      <c r="W7" s="50"/>
      <c r="X7" s="50"/>
      <c r="Y7" s="50"/>
      <c r="Z7" s="50"/>
      <c r="AA7" s="53"/>
      <c r="AB7" s="50"/>
      <c r="AC7" s="51">
        <v>7410</v>
      </c>
      <c r="AD7" s="51">
        <v>0</v>
      </c>
      <c r="AE7" s="51">
        <v>0.46</v>
      </c>
      <c r="AF7" s="51">
        <v>0</v>
      </c>
      <c r="AG7" s="51">
        <v>0</v>
      </c>
      <c r="AH7" s="51">
        <v>0</v>
      </c>
      <c r="AI7" s="51">
        <v>0</v>
      </c>
      <c r="AJ7" s="50"/>
      <c r="AK7" s="50">
        <v>1</v>
      </c>
      <c r="AL7" s="50">
        <v>1</v>
      </c>
      <c r="AM7" s="50">
        <v>1</v>
      </c>
      <c r="AN7" s="50">
        <v>1</v>
      </c>
      <c r="AO7" s="50">
        <v>0</v>
      </c>
    </row>
    <row r="8" spans="1:41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2278.1</v>
      </c>
      <c r="H8" s="45" t="s">
        <v>53</v>
      </c>
      <c r="J8" s="47">
        <v>3</v>
      </c>
      <c r="K8" s="47">
        <v>-1.8</v>
      </c>
      <c r="L8" s="70" t="s">
        <v>106</v>
      </c>
      <c r="M8" s="49" t="s">
        <v>64</v>
      </c>
      <c r="N8" s="50">
        <v>9.8000000000000007</v>
      </c>
      <c r="O8" s="51"/>
      <c r="P8" s="51"/>
      <c r="Q8" s="50">
        <v>36</v>
      </c>
      <c r="R8" s="50">
        <f t="shared" ref="R8:R11" si="1">Q8-5</f>
        <v>31</v>
      </c>
      <c r="S8" s="50">
        <v>2.4</v>
      </c>
      <c r="T8" s="50">
        <v>0</v>
      </c>
      <c r="U8" s="52"/>
      <c r="V8" s="52"/>
      <c r="W8" s="50">
        <v>0.5</v>
      </c>
      <c r="X8" s="50">
        <v>12700</v>
      </c>
      <c r="Y8" s="50">
        <v>0</v>
      </c>
      <c r="Z8" s="50">
        <f>VLOOKUP(R8,$AE$39:$AF$59,2)</f>
        <v>99.799999999999969</v>
      </c>
      <c r="AA8" s="53"/>
      <c r="AB8" s="50">
        <f t="shared" ref="AB8:AB11" si="2">VLOOKUP(R8,$AE$39:$AG$59,3)</f>
        <v>10080</v>
      </c>
      <c r="AC8" s="51"/>
      <c r="AD8" s="51"/>
      <c r="AE8" s="51"/>
      <c r="AF8" s="51"/>
      <c r="AG8" s="51"/>
      <c r="AH8" s="51"/>
      <c r="AI8" s="51"/>
      <c r="AJ8" s="50">
        <f t="shared" si="0"/>
        <v>42.000000000000007</v>
      </c>
      <c r="AK8" s="50">
        <v>1</v>
      </c>
      <c r="AL8" s="50">
        <v>1</v>
      </c>
      <c r="AM8" s="50">
        <v>1</v>
      </c>
      <c r="AN8" s="50">
        <v>1</v>
      </c>
      <c r="AO8" s="50">
        <v>0</v>
      </c>
    </row>
    <row r="9" spans="1:41" x14ac:dyDescent="0.25">
      <c r="A9" s="33" t="s">
        <v>68</v>
      </c>
      <c r="B9" s="57">
        <v>33</v>
      </c>
      <c r="C9" s="45" t="s">
        <v>28</v>
      </c>
      <c r="D9" s="57">
        <v>28</v>
      </c>
      <c r="F9" s="33" t="s">
        <v>96</v>
      </c>
      <c r="G9" s="71">
        <v>-122786</v>
      </c>
      <c r="H9" s="45" t="s">
        <v>54</v>
      </c>
      <c r="J9" s="47">
        <v>4</v>
      </c>
      <c r="K9" s="47">
        <v>-5</v>
      </c>
      <c r="L9" s="70" t="s">
        <v>106</v>
      </c>
      <c r="M9" s="49" t="s">
        <v>64</v>
      </c>
      <c r="N9" s="50">
        <v>9.8000000000000007</v>
      </c>
      <c r="O9" s="51"/>
      <c r="P9" s="51"/>
      <c r="Q9" s="50">
        <v>34</v>
      </c>
      <c r="R9" s="50">
        <f t="shared" si="1"/>
        <v>29</v>
      </c>
      <c r="S9" s="50">
        <v>1.6</v>
      </c>
      <c r="T9" s="50">
        <v>0</v>
      </c>
      <c r="U9" s="52"/>
      <c r="V9" s="52"/>
      <c r="W9" s="50">
        <v>0.5</v>
      </c>
      <c r="X9" s="50">
        <v>22500</v>
      </c>
      <c r="Y9" s="50">
        <v>0</v>
      </c>
      <c r="Z9" s="50">
        <f t="shared" ref="Z9:Z11" si="3">VLOOKUP(R9,$AE$39:$AF$59,2)</f>
        <v>92.999999999999972</v>
      </c>
      <c r="AA9" s="53"/>
      <c r="AB9" s="50">
        <f t="shared" si="2"/>
        <v>8640</v>
      </c>
      <c r="AC9" s="51"/>
      <c r="AD9" s="51"/>
      <c r="AE9" s="51"/>
      <c r="AF9" s="51"/>
      <c r="AG9" s="51"/>
      <c r="AH9" s="51"/>
      <c r="AI9" s="51"/>
      <c r="AJ9" s="50">
        <f t="shared" si="0"/>
        <v>36.000000000000007</v>
      </c>
      <c r="AK9" s="50">
        <v>1</v>
      </c>
      <c r="AL9" s="50">
        <v>1</v>
      </c>
      <c r="AM9" s="50">
        <v>1</v>
      </c>
      <c r="AN9" s="50">
        <v>1</v>
      </c>
      <c r="AO9" s="50">
        <v>0</v>
      </c>
    </row>
    <row r="10" spans="1:41" s="56" customFormat="1" x14ac:dyDescent="0.25">
      <c r="A10" s="56" t="s">
        <v>69</v>
      </c>
      <c r="B10" s="58">
        <v>33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/>
      <c r="J10" s="47">
        <v>5</v>
      </c>
      <c r="K10" s="47">
        <v>-17</v>
      </c>
      <c r="L10" s="33" t="s">
        <v>107</v>
      </c>
      <c r="M10" s="49" t="s">
        <v>65</v>
      </c>
      <c r="N10" s="50">
        <v>8.6</v>
      </c>
      <c r="O10" s="51">
        <v>89.5</v>
      </c>
      <c r="P10" s="51">
        <v>5.3</v>
      </c>
      <c r="Q10" s="50"/>
      <c r="R10" s="50"/>
      <c r="S10" s="50"/>
      <c r="T10" s="50"/>
      <c r="U10" s="52">
        <v>1.7999999999999999E-2</v>
      </c>
      <c r="V10" s="52">
        <v>0</v>
      </c>
      <c r="W10" s="50"/>
      <c r="X10" s="50"/>
      <c r="Y10" s="50"/>
      <c r="Z10" s="50"/>
      <c r="AA10" s="53"/>
      <c r="AB10" s="50"/>
      <c r="AC10" s="51">
        <v>85730</v>
      </c>
      <c r="AD10" s="51">
        <v>6777</v>
      </c>
      <c r="AE10" s="51">
        <v>0.46</v>
      </c>
      <c r="AF10" s="51">
        <v>0</v>
      </c>
      <c r="AG10" s="51">
        <v>0</v>
      </c>
      <c r="AH10" s="51">
        <v>0</v>
      </c>
      <c r="AI10" s="51">
        <v>0</v>
      </c>
      <c r="AJ10" s="50"/>
      <c r="AK10" s="50">
        <v>1</v>
      </c>
      <c r="AL10" s="50">
        <v>1</v>
      </c>
      <c r="AM10" s="50">
        <v>1</v>
      </c>
      <c r="AN10" s="50">
        <v>1</v>
      </c>
      <c r="AO10" s="50">
        <v>0</v>
      </c>
    </row>
    <row r="11" spans="1:41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J11" s="47">
        <v>6</v>
      </c>
      <c r="K11" s="47">
        <v>-27</v>
      </c>
      <c r="L11" s="33" t="s">
        <v>106</v>
      </c>
      <c r="M11" s="49" t="s">
        <v>64</v>
      </c>
      <c r="N11" s="50">
        <v>8.6999999999999993</v>
      </c>
      <c r="O11" s="51"/>
      <c r="P11" s="51"/>
      <c r="Q11" s="50">
        <v>34</v>
      </c>
      <c r="R11" s="50">
        <f t="shared" si="1"/>
        <v>29</v>
      </c>
      <c r="S11" s="50">
        <v>0.8</v>
      </c>
      <c r="T11" s="50">
        <v>0</v>
      </c>
      <c r="U11" s="52"/>
      <c r="V11" s="52"/>
      <c r="W11" s="50">
        <v>0.5</v>
      </c>
      <c r="X11" s="50">
        <v>28900</v>
      </c>
      <c r="Y11" s="50">
        <v>0</v>
      </c>
      <c r="Z11" s="50">
        <f t="shared" si="3"/>
        <v>92.999999999999972</v>
      </c>
      <c r="AA11" s="53"/>
      <c r="AB11" s="50">
        <f t="shared" si="2"/>
        <v>8640</v>
      </c>
      <c r="AC11" s="51"/>
      <c r="AD11" s="51"/>
      <c r="AE11" s="51"/>
      <c r="AF11" s="51"/>
      <c r="AG11" s="51"/>
      <c r="AH11" s="51"/>
      <c r="AI11" s="51"/>
      <c r="AJ11" s="50">
        <v>0</v>
      </c>
      <c r="AK11" s="50">
        <v>1</v>
      </c>
      <c r="AL11" s="50">
        <v>1</v>
      </c>
      <c r="AM11" s="50">
        <v>1</v>
      </c>
      <c r="AN11" s="50">
        <v>1</v>
      </c>
      <c r="AO11" s="50">
        <v>0</v>
      </c>
    </row>
    <row r="12" spans="1:41" x14ac:dyDescent="0.25">
      <c r="A12" s="33" t="s">
        <v>74</v>
      </c>
      <c r="B12" s="46">
        <v>5.5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/>
      <c r="J12" s="47">
        <v>7</v>
      </c>
      <c r="K12" s="47">
        <v>-31</v>
      </c>
      <c r="L12" s="33" t="s">
        <v>107</v>
      </c>
      <c r="M12" s="49" t="s">
        <v>65</v>
      </c>
      <c r="N12" s="50">
        <v>9</v>
      </c>
      <c r="O12" s="51">
        <v>163.9</v>
      </c>
      <c r="P12" s="51">
        <v>5.3</v>
      </c>
      <c r="Q12" s="50"/>
      <c r="R12" s="50"/>
      <c r="S12" s="50"/>
      <c r="T12" s="50"/>
      <c r="U12" s="52">
        <v>1.7999999999999999E-2</v>
      </c>
      <c r="V12" s="52">
        <v>0</v>
      </c>
      <c r="W12" s="50"/>
      <c r="X12" s="50"/>
      <c r="Y12" s="50"/>
      <c r="Z12" s="50"/>
      <c r="AA12" s="53"/>
      <c r="AB12" s="50"/>
      <c r="AC12" s="51">
        <v>187000</v>
      </c>
      <c r="AD12" s="51">
        <v>7844</v>
      </c>
      <c r="AE12" s="51">
        <v>0.46</v>
      </c>
      <c r="AF12" s="51">
        <v>0</v>
      </c>
      <c r="AG12" s="51">
        <v>0</v>
      </c>
      <c r="AH12" s="51">
        <v>0</v>
      </c>
      <c r="AI12" s="51">
        <v>0</v>
      </c>
      <c r="AJ12" s="50"/>
      <c r="AK12" s="50">
        <v>1</v>
      </c>
      <c r="AL12" s="50">
        <v>1</v>
      </c>
      <c r="AM12" s="50">
        <v>1</v>
      </c>
      <c r="AN12" s="50">
        <v>1</v>
      </c>
      <c r="AO12" s="50">
        <v>0</v>
      </c>
    </row>
    <row r="13" spans="1:41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J13" s="47"/>
      <c r="K13" s="47"/>
      <c r="M13" s="49"/>
      <c r="N13" s="50"/>
      <c r="O13" s="51"/>
      <c r="P13" s="51"/>
      <c r="Q13" s="50"/>
      <c r="R13" s="50"/>
      <c r="S13" s="50"/>
      <c r="T13" s="50"/>
      <c r="U13" s="52"/>
      <c r="V13" s="52"/>
      <c r="W13" s="50"/>
      <c r="X13" s="50"/>
      <c r="Y13" s="50"/>
      <c r="Z13" s="50"/>
      <c r="AA13" s="53"/>
      <c r="AB13" s="50"/>
      <c r="AC13" s="51"/>
      <c r="AD13" s="51"/>
      <c r="AE13" s="51"/>
      <c r="AF13" s="51"/>
      <c r="AG13" s="51"/>
      <c r="AH13" s="51"/>
      <c r="AI13" s="51"/>
      <c r="AJ13" s="50"/>
      <c r="AK13" s="50"/>
      <c r="AL13" s="50"/>
      <c r="AM13" s="50"/>
      <c r="AN13" s="50"/>
      <c r="AO13" s="50"/>
    </row>
    <row r="14" spans="1:41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47"/>
      <c r="K14" s="47"/>
      <c r="M14" s="49"/>
      <c r="N14" s="50"/>
      <c r="O14" s="51"/>
      <c r="P14" s="51"/>
      <c r="Q14" s="50"/>
      <c r="R14" s="50"/>
      <c r="S14" s="50"/>
      <c r="T14" s="50"/>
      <c r="U14" s="52"/>
      <c r="V14" s="52"/>
      <c r="W14" s="50"/>
      <c r="X14" s="50"/>
      <c r="Y14" s="50"/>
      <c r="Z14" s="50"/>
      <c r="AA14" s="53"/>
      <c r="AB14" s="50"/>
      <c r="AC14" s="51"/>
      <c r="AD14" s="51"/>
      <c r="AE14" s="51"/>
      <c r="AF14" s="51"/>
      <c r="AG14" s="51"/>
      <c r="AH14" s="51"/>
      <c r="AI14" s="51"/>
      <c r="AJ14" s="50"/>
      <c r="AK14" s="50"/>
      <c r="AL14" s="50"/>
      <c r="AM14" s="50"/>
      <c r="AN14" s="50"/>
      <c r="AO14" s="50"/>
    </row>
    <row r="15" spans="1:41" x14ac:dyDescent="0.25">
      <c r="A15" s="33" t="s">
        <v>44</v>
      </c>
      <c r="B15" s="61">
        <v>207000000</v>
      </c>
      <c r="C15" s="45" t="s">
        <v>47</v>
      </c>
      <c r="J15" s="47"/>
      <c r="K15" s="47"/>
      <c r="M15" s="49"/>
      <c r="N15" s="50"/>
      <c r="O15" s="51"/>
      <c r="P15" s="51"/>
      <c r="Q15" s="50"/>
      <c r="R15" s="50"/>
      <c r="S15" s="50"/>
      <c r="T15" s="50"/>
      <c r="U15" s="52"/>
      <c r="V15" s="52"/>
      <c r="W15" s="50"/>
      <c r="X15" s="50"/>
      <c r="Y15" s="50"/>
      <c r="Z15" s="50"/>
      <c r="AA15" s="53"/>
      <c r="AB15" s="50"/>
      <c r="AC15" s="51"/>
      <c r="AD15" s="51"/>
      <c r="AE15" s="51"/>
      <c r="AF15" s="51"/>
      <c r="AG15" s="51"/>
      <c r="AH15" s="51"/>
      <c r="AI15" s="51"/>
      <c r="AJ15" s="50"/>
      <c r="AK15" s="50"/>
      <c r="AL15" s="50"/>
      <c r="AM15" s="50"/>
      <c r="AN15" s="50"/>
      <c r="AO15" s="50"/>
    </row>
    <row r="16" spans="1:41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/>
      <c r="J16" s="47"/>
      <c r="K16" s="47"/>
      <c r="M16" s="49"/>
      <c r="N16" s="50"/>
      <c r="O16" s="51"/>
      <c r="P16" s="51"/>
      <c r="Q16" s="50"/>
      <c r="R16" s="50"/>
      <c r="S16" s="50"/>
      <c r="T16" s="50"/>
      <c r="U16" s="52"/>
      <c r="V16" s="52"/>
      <c r="W16" s="50"/>
      <c r="X16" s="50"/>
      <c r="Y16" s="50"/>
      <c r="Z16" s="50"/>
      <c r="AA16" s="53"/>
      <c r="AB16" s="50"/>
      <c r="AC16" s="51"/>
      <c r="AD16" s="51"/>
      <c r="AE16" s="51"/>
      <c r="AF16" s="51"/>
      <c r="AG16" s="51"/>
      <c r="AH16" s="51"/>
      <c r="AI16" s="51"/>
      <c r="AJ16" s="50"/>
      <c r="AK16" s="50"/>
      <c r="AL16" s="50"/>
      <c r="AM16" s="50"/>
      <c r="AN16" s="50"/>
      <c r="AO16" s="50"/>
    </row>
    <row r="17" spans="1:41" s="56" customFormat="1" x14ac:dyDescent="0.25">
      <c r="A17" s="33" t="s">
        <v>98</v>
      </c>
      <c r="B17" s="57">
        <v>0.53</v>
      </c>
      <c r="C17" s="45"/>
      <c r="D17" s="38"/>
      <c r="E17" s="38"/>
      <c r="J17" s="47"/>
      <c r="K17" s="47"/>
      <c r="L17" s="33"/>
      <c r="M17" s="49"/>
      <c r="N17" s="50"/>
      <c r="O17" s="51"/>
      <c r="P17" s="51"/>
      <c r="Q17" s="50"/>
      <c r="R17" s="50"/>
      <c r="S17" s="50"/>
      <c r="T17" s="50"/>
      <c r="U17" s="52"/>
      <c r="V17" s="52"/>
      <c r="W17" s="50"/>
      <c r="X17" s="50"/>
      <c r="Y17" s="50"/>
      <c r="Z17" s="50"/>
      <c r="AA17" s="53"/>
      <c r="AB17" s="50"/>
      <c r="AC17" s="51"/>
      <c r="AD17" s="51"/>
      <c r="AE17" s="51"/>
      <c r="AF17" s="51"/>
      <c r="AG17" s="51"/>
      <c r="AH17" s="51"/>
      <c r="AI17" s="51"/>
      <c r="AJ17" s="50"/>
      <c r="AK17" s="50"/>
      <c r="AL17" s="50"/>
      <c r="AM17" s="50"/>
      <c r="AN17" s="50"/>
      <c r="AO17" s="50"/>
    </row>
    <row r="18" spans="1:41" ht="30" x14ac:dyDescent="0.25">
      <c r="A18" s="35" t="s">
        <v>25</v>
      </c>
      <c r="B18" s="65" t="s">
        <v>26</v>
      </c>
      <c r="C18" s="65" t="s">
        <v>27</v>
      </c>
      <c r="D18" s="66"/>
      <c r="E18" s="66"/>
      <c r="J18" s="47"/>
      <c r="L18" s="48"/>
      <c r="M18" s="49" t="s">
        <v>94</v>
      </c>
      <c r="N18" s="47"/>
      <c r="O18" s="63"/>
      <c r="P18" s="47"/>
      <c r="Q18" s="47"/>
      <c r="R18" s="64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1" x14ac:dyDescent="0.25">
      <c r="A19" s="38" t="s">
        <v>38</v>
      </c>
      <c r="B19" s="38" t="s">
        <v>30</v>
      </c>
      <c r="C19" s="38" t="s">
        <v>59</v>
      </c>
      <c r="D19" s="43"/>
      <c r="E19" s="35"/>
      <c r="L19" s="48"/>
      <c r="M19" s="49" t="s">
        <v>94</v>
      </c>
      <c r="N19" s="47"/>
      <c r="O19" s="50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I19" s="47"/>
      <c r="AJ19" s="47"/>
      <c r="AK19" s="47"/>
      <c r="AL19" s="47"/>
      <c r="AM19" s="47"/>
      <c r="AN19" s="47"/>
    </row>
    <row r="20" spans="1:41" x14ac:dyDescent="0.25">
      <c r="A20" s="66">
        <v>1</v>
      </c>
      <c r="B20" s="66">
        <v>0</v>
      </c>
      <c r="C20" s="67">
        <v>0.09</v>
      </c>
      <c r="D20" s="43"/>
      <c r="L20" s="48"/>
      <c r="M20" s="49" t="s">
        <v>94</v>
      </c>
      <c r="N20" s="47"/>
      <c r="O20" s="50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I20" s="47"/>
      <c r="AJ20" s="47"/>
      <c r="AK20" s="47"/>
      <c r="AL20" s="47"/>
      <c r="AM20" s="47"/>
      <c r="AN20" s="47"/>
    </row>
    <row r="21" spans="1:41" x14ac:dyDescent="0.25">
      <c r="A21" s="66"/>
      <c r="B21" s="66"/>
      <c r="C21" s="67"/>
      <c r="D21" s="43"/>
      <c r="L21" s="48"/>
      <c r="M21" s="49" t="s">
        <v>94</v>
      </c>
      <c r="N21" s="47"/>
      <c r="O21" s="50"/>
      <c r="P21" s="47"/>
      <c r="Q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64"/>
      <c r="AI21" s="47"/>
      <c r="AJ21" s="47"/>
      <c r="AK21" s="47"/>
      <c r="AL21" s="47"/>
      <c r="AM21" s="47"/>
      <c r="AN21" s="47"/>
    </row>
    <row r="22" spans="1:41" x14ac:dyDescent="0.25">
      <c r="A22" s="66"/>
      <c r="B22" s="66"/>
      <c r="C22" s="67"/>
      <c r="D22" s="35"/>
      <c r="L22" s="48"/>
      <c r="M22" s="49" t="s">
        <v>94</v>
      </c>
      <c r="N22" s="47"/>
      <c r="O22" s="50"/>
      <c r="P22" s="47"/>
      <c r="Q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64"/>
      <c r="AI22" s="47"/>
      <c r="AJ22" s="47"/>
      <c r="AK22" s="47"/>
      <c r="AL22" s="47"/>
      <c r="AM22" s="47"/>
      <c r="AN22" s="47"/>
    </row>
    <row r="23" spans="1:41" x14ac:dyDescent="0.25">
      <c r="A23" s="66"/>
      <c r="B23" s="66"/>
      <c r="C23" s="67"/>
      <c r="D23" s="35"/>
      <c r="L23" s="48"/>
      <c r="M23" s="49" t="s">
        <v>94</v>
      </c>
      <c r="N23" s="47"/>
      <c r="O23" s="50"/>
      <c r="P23" s="47"/>
      <c r="Q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64"/>
      <c r="AI23" s="47"/>
      <c r="AJ23" s="47"/>
      <c r="AK23" s="47"/>
      <c r="AL23" s="47"/>
      <c r="AM23" s="47"/>
      <c r="AN23" s="47"/>
    </row>
    <row r="24" spans="1:41" x14ac:dyDescent="0.25">
      <c r="A24" s="66"/>
      <c r="B24" s="66"/>
      <c r="C24" s="67"/>
      <c r="D24" s="35"/>
      <c r="L24" s="48"/>
      <c r="M24" s="49" t="s">
        <v>94</v>
      </c>
      <c r="N24" s="47"/>
      <c r="O24" s="50"/>
      <c r="P24" s="47"/>
      <c r="Q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64"/>
      <c r="AI24" s="47"/>
      <c r="AJ24" s="47"/>
      <c r="AK24" s="47"/>
      <c r="AL24" s="47"/>
      <c r="AM24" s="47"/>
      <c r="AN24" s="47"/>
    </row>
    <row r="25" spans="1:41" x14ac:dyDescent="0.25">
      <c r="A25" s="66"/>
      <c r="B25" s="66"/>
      <c r="C25" s="67"/>
      <c r="D25" s="35"/>
      <c r="L25" s="48"/>
      <c r="M25" s="49" t="s">
        <v>94</v>
      </c>
      <c r="N25" s="47"/>
      <c r="O25" s="50"/>
      <c r="P25" s="47"/>
      <c r="Q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64"/>
      <c r="AI25" s="47"/>
      <c r="AJ25" s="47"/>
      <c r="AK25" s="47"/>
      <c r="AL25" s="47"/>
      <c r="AM25" s="47"/>
      <c r="AN25" s="47"/>
    </row>
    <row r="26" spans="1:41" x14ac:dyDescent="0.25">
      <c r="A26" s="66"/>
      <c r="B26" s="66"/>
      <c r="C26" s="67"/>
      <c r="D26" s="35"/>
      <c r="L26" s="48"/>
      <c r="M26" s="49" t="s">
        <v>94</v>
      </c>
      <c r="N26" s="47"/>
      <c r="O26" s="50"/>
      <c r="P26" s="47"/>
      <c r="Q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64"/>
      <c r="AI26" s="47"/>
      <c r="AJ26" s="47"/>
      <c r="AK26" s="47"/>
      <c r="AL26" s="47"/>
      <c r="AM26" s="47"/>
      <c r="AN26" s="47"/>
    </row>
    <row r="27" spans="1:41" x14ac:dyDescent="0.25">
      <c r="A27" s="66"/>
      <c r="B27" s="66"/>
      <c r="C27" s="67"/>
      <c r="D27" s="35"/>
      <c r="L27" s="48"/>
      <c r="M27" s="49" t="s">
        <v>94</v>
      </c>
      <c r="N27" s="47"/>
      <c r="O27" s="50"/>
      <c r="P27" s="47"/>
      <c r="Q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64"/>
      <c r="AI27" s="47"/>
      <c r="AJ27" s="47"/>
      <c r="AK27" s="47"/>
      <c r="AL27" s="47"/>
      <c r="AM27" s="47"/>
      <c r="AN27" s="47"/>
    </row>
    <row r="28" spans="1:41" x14ac:dyDescent="0.25">
      <c r="A28" s="66"/>
      <c r="B28" s="66"/>
      <c r="C28" s="67"/>
      <c r="D28" s="35"/>
      <c r="L28" s="48"/>
      <c r="M28" s="49" t="s">
        <v>94</v>
      </c>
      <c r="N28" s="47"/>
      <c r="O28" s="50"/>
      <c r="P28" s="47"/>
      <c r="Q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64"/>
      <c r="AI28" s="47"/>
      <c r="AJ28" s="47"/>
      <c r="AK28" s="47"/>
      <c r="AL28" s="47"/>
      <c r="AM28" s="47"/>
      <c r="AN28" s="47"/>
    </row>
    <row r="29" spans="1:41" x14ac:dyDescent="0.25">
      <c r="A29" s="66"/>
      <c r="B29" s="66"/>
      <c r="C29" s="67"/>
      <c r="D29" s="35"/>
      <c r="L29" s="48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</row>
    <row r="30" spans="1:41" x14ac:dyDescent="0.25">
      <c r="A30" s="66"/>
      <c r="B30" s="66"/>
      <c r="C30" s="67"/>
      <c r="D30" s="35"/>
      <c r="L30" s="48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</row>
    <row r="31" spans="1:41" x14ac:dyDescent="0.25">
      <c r="A31" s="66"/>
      <c r="B31" s="66"/>
      <c r="C31" s="67"/>
      <c r="D31" s="35"/>
      <c r="L31" s="48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</row>
    <row r="32" spans="1:41" x14ac:dyDescent="0.25">
      <c r="A32" s="66"/>
      <c r="B32" s="66"/>
      <c r="C32" s="67"/>
      <c r="D32" s="35"/>
      <c r="L32" s="48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</row>
    <row r="33" spans="1:40" x14ac:dyDescent="0.25">
      <c r="A33" s="66"/>
      <c r="B33" s="66"/>
      <c r="C33" s="67"/>
      <c r="D33" s="35"/>
      <c r="L33" s="48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</row>
    <row r="34" spans="1:40" x14ac:dyDescent="0.25">
      <c r="L34" s="48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</row>
    <row r="35" spans="1:40" x14ac:dyDescent="0.25">
      <c r="L35" s="48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</row>
    <row r="36" spans="1:40" x14ac:dyDescent="0.25">
      <c r="L36" s="48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</row>
    <row r="37" spans="1:40" x14ac:dyDescent="0.25">
      <c r="L37" s="48"/>
      <c r="AE37" s="47"/>
      <c r="AF37" s="47" t="s">
        <v>104</v>
      </c>
      <c r="AG37" s="47" t="s">
        <v>105</v>
      </c>
      <c r="AH37" s="47" t="s">
        <v>66</v>
      </c>
    </row>
    <row r="38" spans="1:40" x14ac:dyDescent="0.25">
      <c r="L38" s="48"/>
      <c r="AE38" s="33" t="s">
        <v>99</v>
      </c>
      <c r="AF38" s="33" t="s">
        <v>100</v>
      </c>
      <c r="AG38" s="33" t="s">
        <v>101</v>
      </c>
    </row>
    <row r="39" spans="1:40" x14ac:dyDescent="0.25">
      <c r="L39" s="48"/>
      <c r="AE39" s="33">
        <v>15</v>
      </c>
      <c r="AF39" s="33">
        <v>48</v>
      </c>
      <c r="AG39" s="33">
        <v>1900</v>
      </c>
      <c r="AH39" s="33">
        <v>8</v>
      </c>
    </row>
    <row r="40" spans="1:40" x14ac:dyDescent="0.25">
      <c r="L40" s="48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0" x14ac:dyDescent="0.25">
      <c r="L41" s="48"/>
      <c r="AE41" s="33">
        <v>17</v>
      </c>
      <c r="AF41" s="33">
        <f t="shared" ref="AF41:AF44" si="4">AF40+3.8</f>
        <v>55.599999999999994</v>
      </c>
      <c r="AG41" s="33">
        <f t="shared" ref="AG41:AG43" si="5">AG40+200</f>
        <v>2300</v>
      </c>
      <c r="AH41" s="33">
        <f t="shared" ref="AH41:AH44" si="6">AH40+0.8</f>
        <v>9.6000000000000014</v>
      </c>
    </row>
    <row r="42" spans="1:40" x14ac:dyDescent="0.25">
      <c r="L42" s="48"/>
      <c r="AE42" s="33">
        <v>18</v>
      </c>
      <c r="AF42" s="33">
        <f t="shared" si="4"/>
        <v>59.399999999999991</v>
      </c>
      <c r="AG42" s="33">
        <f t="shared" si="5"/>
        <v>2500</v>
      </c>
      <c r="AH42" s="33">
        <f t="shared" si="6"/>
        <v>10.400000000000002</v>
      </c>
    </row>
    <row r="43" spans="1:40" x14ac:dyDescent="0.25">
      <c r="L43" s="48"/>
      <c r="AE43" s="33">
        <v>19</v>
      </c>
      <c r="AF43" s="33">
        <f t="shared" si="4"/>
        <v>63.199999999999989</v>
      </c>
      <c r="AG43" s="33">
        <f t="shared" si="5"/>
        <v>2700</v>
      </c>
      <c r="AH43" s="33">
        <f t="shared" si="6"/>
        <v>11.200000000000003</v>
      </c>
    </row>
    <row r="44" spans="1:40" x14ac:dyDescent="0.25">
      <c r="L44" s="48"/>
      <c r="AE44" s="33">
        <v>20</v>
      </c>
      <c r="AF44" s="33">
        <f t="shared" si="4"/>
        <v>66.999999999999986</v>
      </c>
      <c r="AG44" s="33">
        <f>AG43+200</f>
        <v>2900</v>
      </c>
      <c r="AH44" s="33">
        <f t="shared" si="6"/>
        <v>12.000000000000004</v>
      </c>
    </row>
    <row r="45" spans="1:40" x14ac:dyDescent="0.25">
      <c r="L45" s="48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0" x14ac:dyDescent="0.25">
      <c r="L46" s="48"/>
      <c r="AE46" s="33">
        <v>22</v>
      </c>
      <c r="AF46" s="33">
        <f t="shared" ref="AF46:AF49" si="7">AF45+2.8</f>
        <v>72.59999999999998</v>
      </c>
      <c r="AG46" s="33">
        <f t="shared" ref="AG46:AG48" si="8">AG45+380</f>
        <v>3660</v>
      </c>
      <c r="AH46" s="33">
        <f t="shared" ref="AH46:AH49" si="9">AH45+1.6</f>
        <v>15.200000000000003</v>
      </c>
    </row>
    <row r="47" spans="1:40" x14ac:dyDescent="0.25">
      <c r="L47" s="48"/>
      <c r="AE47" s="33">
        <v>23</v>
      </c>
      <c r="AF47" s="33">
        <f t="shared" si="7"/>
        <v>75.399999999999977</v>
      </c>
      <c r="AG47" s="33">
        <f t="shared" si="8"/>
        <v>4040</v>
      </c>
      <c r="AH47" s="33">
        <f t="shared" si="9"/>
        <v>16.800000000000004</v>
      </c>
    </row>
    <row r="48" spans="1:40" x14ac:dyDescent="0.25">
      <c r="L48" s="48"/>
      <c r="AE48" s="33">
        <v>24</v>
      </c>
      <c r="AF48" s="33">
        <f t="shared" si="7"/>
        <v>78.199999999999974</v>
      </c>
      <c r="AG48" s="33">
        <f t="shared" si="8"/>
        <v>4420</v>
      </c>
      <c r="AH48" s="33">
        <f t="shared" si="9"/>
        <v>18.400000000000006</v>
      </c>
    </row>
    <row r="49" spans="12:34" x14ac:dyDescent="0.25">
      <c r="L49" s="48"/>
      <c r="AE49" s="33">
        <v>25</v>
      </c>
      <c r="AF49" s="33">
        <f t="shared" si="7"/>
        <v>80.999999999999972</v>
      </c>
      <c r="AG49" s="33">
        <v>4800</v>
      </c>
      <c r="AH49" s="33">
        <f t="shared" si="9"/>
        <v>20.000000000000007</v>
      </c>
    </row>
    <row r="50" spans="12:34" x14ac:dyDescent="0.25">
      <c r="L50" s="48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8"/>
      <c r="AE51" s="33">
        <v>27</v>
      </c>
      <c r="AF51" s="33">
        <f t="shared" ref="AF51:AF54" si="10">AF50+3</f>
        <v>86.999999999999972</v>
      </c>
      <c r="AG51" s="33">
        <f t="shared" ref="AG51:AG54" si="11">AG50+960</f>
        <v>6720</v>
      </c>
      <c r="AH51" s="33">
        <f t="shared" ref="AH51:AH54" si="12">AH50+4</f>
        <v>28.000000000000007</v>
      </c>
    </row>
    <row r="52" spans="12:34" x14ac:dyDescent="0.25">
      <c r="L52" s="48"/>
      <c r="AE52" s="33">
        <v>28</v>
      </c>
      <c r="AF52" s="33">
        <f t="shared" si="10"/>
        <v>89.999999999999972</v>
      </c>
      <c r="AG52" s="33">
        <f t="shared" si="11"/>
        <v>7680</v>
      </c>
      <c r="AH52" s="33">
        <f t="shared" si="12"/>
        <v>32.000000000000007</v>
      </c>
    </row>
    <row r="53" spans="12:34" x14ac:dyDescent="0.25">
      <c r="L53" s="48"/>
      <c r="AE53" s="33">
        <v>29</v>
      </c>
      <c r="AF53" s="33">
        <f t="shared" si="10"/>
        <v>92.999999999999972</v>
      </c>
      <c r="AG53" s="33">
        <f t="shared" si="11"/>
        <v>8640</v>
      </c>
      <c r="AH53" s="33">
        <f t="shared" si="12"/>
        <v>36.000000000000007</v>
      </c>
    </row>
    <row r="54" spans="12:34" x14ac:dyDescent="0.25">
      <c r="L54" s="48"/>
      <c r="AE54" s="33">
        <v>30</v>
      </c>
      <c r="AF54" s="33">
        <f t="shared" si="10"/>
        <v>95.999999999999972</v>
      </c>
      <c r="AG54" s="33">
        <f t="shared" si="11"/>
        <v>9600</v>
      </c>
      <c r="AH54" s="33">
        <f t="shared" si="12"/>
        <v>40.000000000000007</v>
      </c>
    </row>
    <row r="55" spans="12:34" x14ac:dyDescent="0.25">
      <c r="L55" s="48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8"/>
      <c r="AE56" s="33">
        <v>32</v>
      </c>
      <c r="AF56" s="33">
        <f t="shared" ref="AF56:AF59" si="13">AF55+3.8</f>
        <v>103.59999999999997</v>
      </c>
      <c r="AG56" s="33">
        <f t="shared" ref="AG56:AG59" si="14">AG55+480</f>
        <v>10560</v>
      </c>
      <c r="AH56" s="33">
        <f t="shared" ref="AH56:AH59" si="15">AH55+2</f>
        <v>44.000000000000007</v>
      </c>
    </row>
    <row r="57" spans="12:34" x14ac:dyDescent="0.25">
      <c r="L57" s="48"/>
      <c r="AE57" s="33">
        <v>33</v>
      </c>
      <c r="AF57" s="33">
        <f t="shared" si="13"/>
        <v>107.39999999999996</v>
      </c>
      <c r="AG57" s="33">
        <f t="shared" si="14"/>
        <v>11040</v>
      </c>
      <c r="AH57" s="33">
        <f t="shared" si="15"/>
        <v>46.000000000000007</v>
      </c>
    </row>
    <row r="58" spans="12:34" x14ac:dyDescent="0.25">
      <c r="L58" s="48"/>
      <c r="AE58" s="33">
        <v>34</v>
      </c>
      <c r="AF58" s="33">
        <f t="shared" si="13"/>
        <v>111.19999999999996</v>
      </c>
      <c r="AG58" s="33">
        <f t="shared" si="14"/>
        <v>11520</v>
      </c>
      <c r="AH58" s="33">
        <f t="shared" si="15"/>
        <v>48.000000000000007</v>
      </c>
    </row>
    <row r="59" spans="12:34" x14ac:dyDescent="0.25">
      <c r="L59" s="48"/>
      <c r="AE59" s="33">
        <v>35</v>
      </c>
      <c r="AF59" s="33">
        <f t="shared" si="13"/>
        <v>114.99999999999996</v>
      </c>
      <c r="AG59" s="33">
        <f t="shared" si="14"/>
        <v>12000</v>
      </c>
      <c r="AH59" s="33">
        <f t="shared" si="15"/>
        <v>50.000000000000007</v>
      </c>
    </row>
    <row r="60" spans="12:34" x14ac:dyDescent="0.25">
      <c r="L60" s="48"/>
      <c r="AE60" s="33">
        <v>36</v>
      </c>
    </row>
    <row r="61" spans="12:34" x14ac:dyDescent="0.25">
      <c r="L61" s="48"/>
      <c r="AE61" s="33">
        <v>37</v>
      </c>
    </row>
    <row r="62" spans="12:34" x14ac:dyDescent="0.25">
      <c r="L62" s="48"/>
    </row>
    <row r="63" spans="12:34" x14ac:dyDescent="0.25">
      <c r="L63" s="48"/>
    </row>
    <row r="64" spans="12:34" x14ac:dyDescent="0.25">
      <c r="L64" s="48"/>
    </row>
    <row r="65" spans="12:12" x14ac:dyDescent="0.25">
      <c r="L65" s="48"/>
    </row>
    <row r="66" spans="12:12" x14ac:dyDescent="0.25">
      <c r="L66" s="48"/>
    </row>
    <row r="67" spans="12:12" x14ac:dyDescent="0.25">
      <c r="L67" s="48"/>
    </row>
    <row r="68" spans="12:12" x14ac:dyDescent="0.25">
      <c r="L68" s="48"/>
    </row>
    <row r="69" spans="12:12" x14ac:dyDescent="0.25">
      <c r="L69" s="48"/>
    </row>
    <row r="70" spans="12:12" x14ac:dyDescent="0.25">
      <c r="L70" s="48"/>
    </row>
    <row r="71" spans="12:12" x14ac:dyDescent="0.25">
      <c r="L71" s="48"/>
    </row>
    <row r="72" spans="12:12" x14ac:dyDescent="0.25">
      <c r="L72" s="48"/>
    </row>
    <row r="73" spans="12:12" x14ac:dyDescent="0.25">
      <c r="L73" s="48"/>
    </row>
    <row r="74" spans="12:12" x14ac:dyDescent="0.25">
      <c r="L74" s="48"/>
    </row>
    <row r="75" spans="12:12" x14ac:dyDescent="0.25">
      <c r="L75" s="48"/>
    </row>
    <row r="76" spans="12:12" x14ac:dyDescent="0.25">
      <c r="L76" s="48"/>
    </row>
    <row r="77" spans="12:12" x14ac:dyDescent="0.25">
      <c r="L77" s="48"/>
    </row>
    <row r="78" spans="12:12" x14ac:dyDescent="0.25">
      <c r="L78" s="48"/>
    </row>
    <row r="79" spans="12:12" x14ac:dyDescent="0.25">
      <c r="L79" s="48"/>
    </row>
    <row r="80" spans="12:12" x14ac:dyDescent="0.25">
      <c r="L80" s="48"/>
    </row>
    <row r="81" spans="12:12" x14ac:dyDescent="0.25">
      <c r="L81" s="48"/>
    </row>
    <row r="82" spans="12:12" x14ac:dyDescent="0.25">
      <c r="L82" s="48"/>
    </row>
    <row r="83" spans="12:12" x14ac:dyDescent="0.25">
      <c r="L83" s="48"/>
    </row>
    <row r="84" spans="12:12" x14ac:dyDescent="0.25">
      <c r="L84" s="48"/>
    </row>
    <row r="85" spans="12:12" x14ac:dyDescent="0.25">
      <c r="L85" s="48"/>
    </row>
    <row r="86" spans="12:12" x14ac:dyDescent="0.25">
      <c r="L86" s="48"/>
    </row>
    <row r="87" spans="12:12" x14ac:dyDescent="0.25">
      <c r="L87" s="48"/>
    </row>
    <row r="88" spans="12:12" x14ac:dyDescent="0.25">
      <c r="L88" s="48"/>
    </row>
    <row r="89" spans="12:12" x14ac:dyDescent="0.25">
      <c r="L89" s="48"/>
    </row>
    <row r="90" spans="12:12" x14ac:dyDescent="0.25">
      <c r="L90" s="48"/>
    </row>
    <row r="91" spans="12:12" x14ac:dyDescent="0.25">
      <c r="L91" s="48"/>
    </row>
    <row r="92" spans="12:12" x14ac:dyDescent="0.25">
      <c r="L92" s="48"/>
    </row>
    <row r="93" spans="12:12" x14ac:dyDescent="0.25">
      <c r="L93" s="48"/>
    </row>
    <row r="94" spans="12:12" x14ac:dyDescent="0.25">
      <c r="L94" s="48"/>
    </row>
    <row r="95" spans="12:12" x14ac:dyDescent="0.25">
      <c r="L95" s="48"/>
    </row>
    <row r="96" spans="12:12" x14ac:dyDescent="0.25">
      <c r="L96" s="48"/>
    </row>
    <row r="97" spans="12:12" x14ac:dyDescent="0.25">
      <c r="L97" s="48"/>
    </row>
    <row r="98" spans="12:12" x14ac:dyDescent="0.25">
      <c r="L98" s="48"/>
    </row>
    <row r="99" spans="12:12" x14ac:dyDescent="0.25">
      <c r="L99" s="48"/>
    </row>
    <row r="100" spans="12:12" x14ac:dyDescent="0.25">
      <c r="L100" s="48"/>
    </row>
    <row r="101" spans="12:12" x14ac:dyDescent="0.25">
      <c r="L101" s="48"/>
    </row>
    <row r="102" spans="12:12" x14ac:dyDescent="0.25">
      <c r="L102" s="48"/>
    </row>
    <row r="103" spans="12:12" x14ac:dyDescent="0.25">
      <c r="L103" s="48"/>
    </row>
    <row r="104" spans="12:12" x14ac:dyDescent="0.25">
      <c r="L104" s="48"/>
    </row>
    <row r="105" spans="12:12" x14ac:dyDescent="0.25">
      <c r="L105" s="48"/>
    </row>
    <row r="106" spans="12:12" x14ac:dyDescent="0.25">
      <c r="L106" s="48"/>
    </row>
    <row r="107" spans="12:12" x14ac:dyDescent="0.25">
      <c r="L107" s="48"/>
    </row>
    <row r="108" spans="12:12" x14ac:dyDescent="0.25">
      <c r="L108" s="48"/>
    </row>
    <row r="109" spans="12:12" x14ac:dyDescent="0.25">
      <c r="L109" s="48"/>
    </row>
    <row r="110" spans="12:12" x14ac:dyDescent="0.25">
      <c r="L110" s="48"/>
    </row>
    <row r="111" spans="12:12" x14ac:dyDescent="0.25">
      <c r="L111" s="48"/>
    </row>
    <row r="112" spans="12:12" x14ac:dyDescent="0.25">
      <c r="L112" s="48"/>
    </row>
    <row r="113" spans="12:12" x14ac:dyDescent="0.25">
      <c r="L113" s="48"/>
    </row>
    <row r="114" spans="12:12" x14ac:dyDescent="0.25">
      <c r="L114" s="48"/>
    </row>
    <row r="115" spans="12:12" x14ac:dyDescent="0.25">
      <c r="L115" s="48"/>
    </row>
    <row r="116" spans="12:12" x14ac:dyDescent="0.25">
      <c r="L116" s="48"/>
    </row>
    <row r="117" spans="12:12" x14ac:dyDescent="0.25">
      <c r="L117" s="48"/>
    </row>
    <row r="118" spans="12:12" x14ac:dyDescent="0.25">
      <c r="L118" s="48"/>
    </row>
    <row r="119" spans="12:12" x14ac:dyDescent="0.25">
      <c r="L119" s="48"/>
    </row>
    <row r="120" spans="12:12" x14ac:dyDescent="0.25">
      <c r="L120" s="48"/>
    </row>
    <row r="121" spans="12:12" x14ac:dyDescent="0.25">
      <c r="L121" s="48"/>
    </row>
    <row r="122" spans="12:12" x14ac:dyDescent="0.25">
      <c r="L122" s="48"/>
    </row>
    <row r="123" spans="12:12" x14ac:dyDescent="0.25">
      <c r="L123" s="48"/>
    </row>
    <row r="124" spans="12:12" x14ac:dyDescent="0.25">
      <c r="L124" s="48"/>
    </row>
    <row r="125" spans="12:12" x14ac:dyDescent="0.25">
      <c r="L125" s="48"/>
    </row>
    <row r="126" spans="12:12" x14ac:dyDescent="0.25">
      <c r="L126" s="48"/>
    </row>
    <row r="127" spans="12:12" x14ac:dyDescent="0.25">
      <c r="L127" s="48"/>
    </row>
    <row r="128" spans="12:12" x14ac:dyDescent="0.25">
      <c r="L128" s="48"/>
    </row>
    <row r="129" spans="12:12" x14ac:dyDescent="0.25">
      <c r="L129" s="48"/>
    </row>
    <row r="130" spans="12:12" x14ac:dyDescent="0.25">
      <c r="L130" s="48"/>
    </row>
    <row r="131" spans="12:12" x14ac:dyDescent="0.25">
      <c r="L131" s="48"/>
    </row>
    <row r="132" spans="12:12" x14ac:dyDescent="0.25">
      <c r="L132" s="48"/>
    </row>
    <row r="133" spans="12:12" x14ac:dyDescent="0.25">
      <c r="L133" s="48"/>
    </row>
    <row r="134" spans="12:12" x14ac:dyDescent="0.25">
      <c r="L134" s="48"/>
    </row>
    <row r="135" spans="12:12" x14ac:dyDescent="0.25">
      <c r="L135" s="48"/>
    </row>
    <row r="136" spans="12:12" x14ac:dyDescent="0.25">
      <c r="L136" s="48"/>
    </row>
    <row r="137" spans="12:12" x14ac:dyDescent="0.25">
      <c r="L137" s="48"/>
    </row>
    <row r="138" spans="12:12" x14ac:dyDescent="0.25">
      <c r="L138" s="48"/>
    </row>
    <row r="139" spans="12:12" x14ac:dyDescent="0.25">
      <c r="L139" s="48"/>
    </row>
    <row r="140" spans="12:12" x14ac:dyDescent="0.25">
      <c r="L140" s="48"/>
    </row>
    <row r="141" spans="12:12" x14ac:dyDescent="0.25">
      <c r="L141" s="48"/>
    </row>
    <row r="142" spans="12:12" x14ac:dyDescent="0.25">
      <c r="L142" s="48"/>
    </row>
    <row r="143" spans="12:12" x14ac:dyDescent="0.25">
      <c r="L143" s="48"/>
    </row>
    <row r="144" spans="12:12" x14ac:dyDescent="0.25">
      <c r="L144" s="48"/>
    </row>
    <row r="145" spans="12:12" x14ac:dyDescent="0.25">
      <c r="L145" s="48"/>
    </row>
    <row r="146" spans="12:12" x14ac:dyDescent="0.25">
      <c r="L146" s="48"/>
    </row>
    <row r="147" spans="12:12" x14ac:dyDescent="0.25">
      <c r="L147" s="48"/>
    </row>
    <row r="148" spans="12:12" x14ac:dyDescent="0.25">
      <c r="L148" s="48"/>
    </row>
    <row r="149" spans="12:12" x14ac:dyDescent="0.25">
      <c r="L149" s="48"/>
    </row>
    <row r="150" spans="12:12" x14ac:dyDescent="0.25">
      <c r="L150" s="48"/>
    </row>
    <row r="151" spans="12:12" x14ac:dyDescent="0.25">
      <c r="L151" s="48"/>
    </row>
    <row r="152" spans="12:12" x14ac:dyDescent="0.25">
      <c r="L152" s="48"/>
    </row>
    <row r="153" spans="12:12" x14ac:dyDescent="0.25">
      <c r="L153" s="48"/>
    </row>
    <row r="154" spans="12:12" x14ac:dyDescent="0.25">
      <c r="L154" s="48"/>
    </row>
    <row r="155" spans="12:12" x14ac:dyDescent="0.25">
      <c r="L155" s="48"/>
    </row>
    <row r="156" spans="12:12" x14ac:dyDescent="0.25">
      <c r="L156" s="48"/>
    </row>
    <row r="157" spans="12:12" x14ac:dyDescent="0.25">
      <c r="L157" s="48"/>
    </row>
    <row r="158" spans="12:12" x14ac:dyDescent="0.25">
      <c r="L158" s="48"/>
    </row>
    <row r="159" spans="12:12" x14ac:dyDescent="0.25">
      <c r="L159" s="48"/>
    </row>
    <row r="160" spans="12:12" x14ac:dyDescent="0.25">
      <c r="L160" s="48"/>
    </row>
    <row r="161" spans="12:12" x14ac:dyDescent="0.25">
      <c r="L161" s="48"/>
    </row>
    <row r="162" spans="12:12" x14ac:dyDescent="0.25">
      <c r="L162" s="48"/>
    </row>
    <row r="163" spans="12:12" x14ac:dyDescent="0.25">
      <c r="L163" s="48"/>
    </row>
    <row r="164" spans="12:12" x14ac:dyDescent="0.25">
      <c r="L164" s="48"/>
    </row>
    <row r="165" spans="12:12" x14ac:dyDescent="0.25">
      <c r="L165" s="48"/>
    </row>
    <row r="166" spans="12:12" x14ac:dyDescent="0.25">
      <c r="L166" s="48"/>
    </row>
    <row r="167" spans="12:12" x14ac:dyDescent="0.25">
      <c r="L167" s="48"/>
    </row>
    <row r="168" spans="12:12" x14ac:dyDescent="0.25">
      <c r="L168" s="48"/>
    </row>
    <row r="169" spans="12:12" x14ac:dyDescent="0.25">
      <c r="L169" s="48"/>
    </row>
    <row r="170" spans="12:12" x14ac:dyDescent="0.25">
      <c r="L170" s="48"/>
    </row>
    <row r="171" spans="12:12" x14ac:dyDescent="0.25">
      <c r="L171" s="48"/>
    </row>
    <row r="172" spans="12:12" x14ac:dyDescent="0.25">
      <c r="L172" s="48"/>
    </row>
    <row r="173" spans="12:12" x14ac:dyDescent="0.25">
      <c r="L173" s="48"/>
    </row>
    <row r="174" spans="12:12" x14ac:dyDescent="0.25">
      <c r="L174" s="48"/>
    </row>
    <row r="175" spans="12:12" x14ac:dyDescent="0.25">
      <c r="L175" s="48"/>
    </row>
    <row r="176" spans="12:12" x14ac:dyDescent="0.25">
      <c r="L176" s="48"/>
    </row>
    <row r="177" spans="12:12" x14ac:dyDescent="0.25">
      <c r="L177" s="48"/>
    </row>
    <row r="178" spans="12:12" x14ac:dyDescent="0.25">
      <c r="L178" s="48"/>
    </row>
    <row r="179" spans="12:12" x14ac:dyDescent="0.25">
      <c r="L179" s="48"/>
    </row>
    <row r="180" spans="12:12" x14ac:dyDescent="0.25">
      <c r="L180" s="48"/>
    </row>
    <row r="181" spans="12:12" x14ac:dyDescent="0.25">
      <c r="L181" s="48"/>
    </row>
    <row r="182" spans="12:12" x14ac:dyDescent="0.25">
      <c r="L182" s="48"/>
    </row>
    <row r="183" spans="12:12" x14ac:dyDescent="0.25">
      <c r="L183" s="48"/>
    </row>
    <row r="184" spans="12:12" x14ac:dyDescent="0.25">
      <c r="L184" s="48"/>
    </row>
    <row r="185" spans="12:12" x14ac:dyDescent="0.25">
      <c r="L185" s="48"/>
    </row>
    <row r="186" spans="12:12" x14ac:dyDescent="0.25">
      <c r="L186" s="48"/>
    </row>
    <row r="187" spans="12:12" x14ac:dyDescent="0.25">
      <c r="L187" s="48"/>
    </row>
    <row r="188" spans="12:12" x14ac:dyDescent="0.25">
      <c r="L188" s="48"/>
    </row>
    <row r="189" spans="12:12" x14ac:dyDescent="0.25">
      <c r="L189" s="48"/>
    </row>
    <row r="190" spans="12:12" x14ac:dyDescent="0.25">
      <c r="L190" s="48"/>
    </row>
    <row r="191" spans="12:12" x14ac:dyDescent="0.25">
      <c r="L191" s="48"/>
    </row>
    <row r="192" spans="12:12" x14ac:dyDescent="0.25">
      <c r="L192" s="48"/>
    </row>
    <row r="193" spans="12:12" x14ac:dyDescent="0.25">
      <c r="L193" s="48"/>
    </row>
    <row r="194" spans="12:12" x14ac:dyDescent="0.25">
      <c r="L194" s="48"/>
    </row>
    <row r="195" spans="12:12" x14ac:dyDescent="0.25">
      <c r="L195" s="48"/>
    </row>
    <row r="196" spans="12:12" x14ac:dyDescent="0.25">
      <c r="L196" s="48"/>
    </row>
    <row r="197" spans="12:12" x14ac:dyDescent="0.25">
      <c r="L197" s="48"/>
    </row>
    <row r="198" spans="12:12" x14ac:dyDescent="0.25">
      <c r="L198" s="48"/>
    </row>
    <row r="199" spans="12:12" x14ac:dyDescent="0.25">
      <c r="L199" s="48"/>
    </row>
    <row r="200" spans="12:12" x14ac:dyDescent="0.25">
      <c r="L200" s="48"/>
    </row>
    <row r="201" spans="12:12" x14ac:dyDescent="0.25">
      <c r="L201" s="48"/>
    </row>
    <row r="202" spans="12:12" x14ac:dyDescent="0.25">
      <c r="L202" s="48"/>
    </row>
    <row r="203" spans="12:12" x14ac:dyDescent="0.25">
      <c r="L203" s="48"/>
    </row>
    <row r="204" spans="12:12" x14ac:dyDescent="0.25">
      <c r="L204" s="48"/>
    </row>
    <row r="205" spans="12:12" x14ac:dyDescent="0.25">
      <c r="L205" s="48"/>
    </row>
    <row r="206" spans="12:12" x14ac:dyDescent="0.25">
      <c r="L206" s="48"/>
    </row>
    <row r="207" spans="12:12" x14ac:dyDescent="0.25">
      <c r="L207" s="48"/>
    </row>
    <row r="208" spans="12:12" x14ac:dyDescent="0.25">
      <c r="L208" s="48"/>
    </row>
    <row r="209" spans="12:12" x14ac:dyDescent="0.25">
      <c r="L209" s="48"/>
    </row>
    <row r="210" spans="12:12" x14ac:dyDescent="0.25">
      <c r="L210" s="48"/>
    </row>
    <row r="211" spans="12:12" x14ac:dyDescent="0.25">
      <c r="L211" s="48"/>
    </row>
    <row r="212" spans="12:12" x14ac:dyDescent="0.25">
      <c r="L212" s="48"/>
    </row>
    <row r="213" spans="12:12" x14ac:dyDescent="0.25">
      <c r="L213" s="48"/>
    </row>
    <row r="214" spans="12:12" x14ac:dyDescent="0.25">
      <c r="L214" s="48"/>
    </row>
    <row r="215" spans="12:12" x14ac:dyDescent="0.25">
      <c r="L215" s="48"/>
    </row>
    <row r="216" spans="12:12" x14ac:dyDescent="0.25">
      <c r="L216" s="48"/>
    </row>
    <row r="217" spans="12:12" x14ac:dyDescent="0.25">
      <c r="L217" s="48"/>
    </row>
    <row r="218" spans="12:12" x14ac:dyDescent="0.25">
      <c r="L218" s="48"/>
    </row>
    <row r="219" spans="12:12" x14ac:dyDescent="0.25">
      <c r="L219" s="48"/>
    </row>
    <row r="220" spans="12:12" x14ac:dyDescent="0.25">
      <c r="L220" s="48"/>
    </row>
    <row r="221" spans="12:12" x14ac:dyDescent="0.25">
      <c r="L221" s="48"/>
    </row>
    <row r="222" spans="12:12" x14ac:dyDescent="0.25">
      <c r="L222" s="48"/>
    </row>
    <row r="223" spans="12:12" x14ac:dyDescent="0.25">
      <c r="L223" s="48"/>
    </row>
    <row r="224" spans="12:12" x14ac:dyDescent="0.25">
      <c r="L224" s="48"/>
    </row>
    <row r="225" spans="12:12" x14ac:dyDescent="0.25">
      <c r="L225" s="48"/>
    </row>
    <row r="226" spans="12:12" x14ac:dyDescent="0.25">
      <c r="L226" s="48"/>
    </row>
    <row r="227" spans="12:12" x14ac:dyDescent="0.25">
      <c r="L227" s="48"/>
    </row>
    <row r="228" spans="12:12" x14ac:dyDescent="0.25">
      <c r="L228" s="48"/>
    </row>
    <row r="229" spans="12:12" x14ac:dyDescent="0.25">
      <c r="L229" s="48"/>
    </row>
    <row r="230" spans="12:12" x14ac:dyDescent="0.25">
      <c r="L230" s="48"/>
    </row>
    <row r="231" spans="12:12" x14ac:dyDescent="0.25">
      <c r="L231" s="48"/>
    </row>
    <row r="232" spans="12:12" x14ac:dyDescent="0.25">
      <c r="L232" s="48"/>
    </row>
    <row r="233" spans="12:12" x14ac:dyDescent="0.25">
      <c r="L233" s="48"/>
    </row>
    <row r="234" spans="12:12" x14ac:dyDescent="0.25">
      <c r="L234" s="48"/>
    </row>
    <row r="235" spans="12:12" x14ac:dyDescent="0.25">
      <c r="L235" s="48"/>
    </row>
    <row r="236" spans="12:12" x14ac:dyDescent="0.25">
      <c r="L236" s="48"/>
    </row>
    <row r="237" spans="12:12" x14ac:dyDescent="0.25">
      <c r="L237" s="48"/>
    </row>
    <row r="238" spans="12:12" x14ac:dyDescent="0.25">
      <c r="L238" s="48"/>
    </row>
    <row r="239" spans="12:12" x14ac:dyDescent="0.25">
      <c r="L239" s="48"/>
    </row>
    <row r="240" spans="12:12" x14ac:dyDescent="0.25">
      <c r="L240" s="48"/>
    </row>
    <row r="241" spans="12:12" x14ac:dyDescent="0.25">
      <c r="L241" s="48"/>
    </row>
    <row r="242" spans="12:12" x14ac:dyDescent="0.25">
      <c r="L242" s="48"/>
    </row>
    <row r="243" spans="12:12" x14ac:dyDescent="0.25">
      <c r="L243" s="48"/>
    </row>
    <row r="244" spans="12:12" x14ac:dyDescent="0.25">
      <c r="L244" s="48"/>
    </row>
    <row r="245" spans="12:12" x14ac:dyDescent="0.25">
      <c r="L245" s="48"/>
    </row>
    <row r="246" spans="12:12" x14ac:dyDescent="0.25">
      <c r="L246" s="48"/>
    </row>
    <row r="247" spans="12:12" x14ac:dyDescent="0.25">
      <c r="L247" s="48"/>
    </row>
    <row r="248" spans="12:12" x14ac:dyDescent="0.25">
      <c r="L248" s="48"/>
    </row>
    <row r="249" spans="12:12" x14ac:dyDescent="0.25">
      <c r="L249" s="48"/>
    </row>
    <row r="250" spans="12:12" x14ac:dyDescent="0.25">
      <c r="L250" s="48"/>
    </row>
    <row r="251" spans="12:12" x14ac:dyDescent="0.25">
      <c r="L251" s="48"/>
    </row>
    <row r="252" spans="12:12" x14ac:dyDescent="0.25">
      <c r="L252" s="48"/>
    </row>
    <row r="253" spans="12:12" x14ac:dyDescent="0.25">
      <c r="L253" s="48"/>
    </row>
    <row r="254" spans="12:12" x14ac:dyDescent="0.25">
      <c r="L254" s="48"/>
    </row>
    <row r="255" spans="12:12" x14ac:dyDescent="0.25">
      <c r="L255" s="48"/>
    </row>
  </sheetData>
  <mergeCells count="2">
    <mergeCell ref="R3:S3"/>
    <mergeCell ref="U3:V3"/>
  </mergeCells>
  <conditionalFormatting sqref="W10:Y10 AJ6:AJ15 N6:N14 AM6:AO14 S10:T13 Q6:R14 Z6:Z15 AB6:AB15 W12:Y13 W11 Y11">
    <cfRule type="expression" dxfId="1427" priority="204">
      <formula>$L6="API sand"</formula>
    </cfRule>
  </conditionalFormatting>
  <conditionalFormatting sqref="R18:S20 R29:S36 S21:S28 AD21:AD28 AB18:AB35 AK6:AL14 N6:N14">
    <cfRule type="expression" dxfId="1426" priority="203">
      <formula>$M6="API sand"</formula>
    </cfRule>
  </conditionalFormatting>
  <conditionalFormatting sqref="R18:T20 R29:T36 S21:T28 AD21:AD28 AB18:AB35 AK6:AL14 N6:N14">
    <cfRule type="expression" dxfId="1425" priority="202">
      <formula>$M6="API clay"</formula>
    </cfRule>
  </conditionalFormatting>
  <conditionalFormatting sqref="U18:W36 AM6:AN14 N6:P14 AC6:AI13 AA6:AA14 U6:V14">
    <cfRule type="expression" dxfId="1424" priority="199">
      <formula>$L6="Stiff clay w/o free water"</formula>
    </cfRule>
    <cfRule type="expression" dxfId="1423" priority="201">
      <formula>$L6="API clay"</formula>
    </cfRule>
  </conditionalFormatting>
  <conditionalFormatting sqref="U18:Y36 AM6:AN14 N6:P14 AC6:AI13 AA6:AA14 U6:V14">
    <cfRule type="expression" dxfId="1422" priority="200">
      <formula>$L6="Kirsch soft clay"</formula>
    </cfRule>
  </conditionalFormatting>
  <conditionalFormatting sqref="U18:Y36 AM6:AN14 N6:P14 AC6:AI13 AA6:AA14 U6:V14">
    <cfRule type="expression" dxfId="1421" priority="198">
      <formula>$L6="Kirsch stiff clay"</formula>
    </cfRule>
  </conditionalFormatting>
  <conditionalFormatting sqref="W10:Y10 AJ6:AJ15 N6:N14 AM6:AO14 S10:T13 Q6:R14 Z6:Z15 AB6:AB15 W12:Y13 W11 Y11">
    <cfRule type="expression" dxfId="1420" priority="197">
      <formula>$L6="Kirsch sand"</formula>
    </cfRule>
  </conditionalFormatting>
  <conditionalFormatting sqref="AC18:AI18 AC19:AD19 AI19 AM6:AN14 N6:N14">
    <cfRule type="expression" dxfId="1419" priority="196">
      <formula>$L6="Modified Weak rock"</formula>
    </cfRule>
  </conditionalFormatting>
  <conditionalFormatting sqref="U18:V36 AM6:AN14 N6:P14 AC6:AI13 AA6:AA14 U6:V14">
    <cfRule type="expression" dxfId="1418" priority="195">
      <formula>$L6="Reese stiff clay"</formula>
    </cfRule>
  </conditionalFormatting>
  <conditionalFormatting sqref="N18:N36 Q18:Q36 AM18:AN36">
    <cfRule type="expression" dxfId="1417" priority="194">
      <formula>$L18="API sand"</formula>
    </cfRule>
  </conditionalFormatting>
  <conditionalFormatting sqref="N18:N36 AB36 AJ18:AL36 Z18:Z36">
    <cfRule type="expression" dxfId="1416" priority="193">
      <formula>$M18="API sand"</formula>
    </cfRule>
  </conditionalFormatting>
  <conditionalFormatting sqref="Z36:AB36 AK18:AL36 N18:N36 Z18:AA35">
    <cfRule type="expression" dxfId="1415" priority="192">
      <formula>$M18="API clay"</formula>
    </cfRule>
  </conditionalFormatting>
  <conditionalFormatting sqref="N18:P18 AM18:AN36 N29:P36 N19:N28 P19:P28">
    <cfRule type="expression" dxfId="1414" priority="189">
      <formula>$L18="Stiff clay w/o free water"</formula>
    </cfRule>
    <cfRule type="expression" dxfId="1413" priority="191">
      <formula>$L18="API clay"</formula>
    </cfRule>
  </conditionalFormatting>
  <conditionalFormatting sqref="N18:P18 AM18:AN36 N29:P36 N19:N28 P19:P28">
    <cfRule type="expression" dxfId="1412" priority="190">
      <formula>$L18="Kirsch soft clay"</formula>
    </cfRule>
  </conditionalFormatting>
  <conditionalFormatting sqref="N18:P18 AM18:AN36 N29:P36 N19:N28 P19:P28">
    <cfRule type="expression" dxfId="1411" priority="188">
      <formula>$L18="Kirsch stiff clay"</formula>
    </cfRule>
  </conditionalFormatting>
  <conditionalFormatting sqref="N18:N36 Q18:Q36 X18:Y36 AM18:AN36">
    <cfRule type="expression" dxfId="1410" priority="187">
      <formula>$L18="Kirsch sand"</formula>
    </cfRule>
  </conditionalFormatting>
  <conditionalFormatting sqref="N18:N36 AM18:AN36 AC20:AD36 AI20:AI36">
    <cfRule type="expression" dxfId="1409" priority="186">
      <formula>$L18="Modified Weak rock"</formula>
    </cfRule>
  </conditionalFormatting>
  <conditionalFormatting sqref="N18:P18 AM18:AN36 N29:P36 N19:N28 P19:P28">
    <cfRule type="expression" dxfId="1408" priority="185">
      <formula>$L18="Reese stiff clay"</formula>
    </cfRule>
  </conditionalFormatting>
  <conditionalFormatting sqref="AM6:AN14 N6:P14 AC6:AI13 AA6:AA14 U6:V14">
    <cfRule type="expression" dxfId="1407" priority="184">
      <formula>$L6="PISA clay"</formula>
    </cfRule>
  </conditionalFormatting>
  <conditionalFormatting sqref="AM6:AN14 N6:N14">
    <cfRule type="expression" dxfId="1406" priority="183">
      <formula>$L6="PISA sand"</formula>
    </cfRule>
  </conditionalFormatting>
  <conditionalFormatting sqref="O19:O21">
    <cfRule type="expression" dxfId="1405" priority="182">
      <formula>$L19="API sand"</formula>
    </cfRule>
  </conditionalFormatting>
  <conditionalFormatting sqref="O19:O21">
    <cfRule type="expression" dxfId="1404" priority="181">
      <formula>$L19="Kirsch sand"</formula>
    </cfRule>
  </conditionalFormatting>
  <conditionalFormatting sqref="O22:O28">
    <cfRule type="expression" dxfId="1403" priority="180">
      <formula>$L22="API sand"</formula>
    </cfRule>
  </conditionalFormatting>
  <conditionalFormatting sqref="O22:O28">
    <cfRule type="expression" dxfId="1402" priority="179">
      <formula>$L22="Kirsch sand"</formula>
    </cfRule>
  </conditionalFormatting>
  <conditionalFormatting sqref="S6:T9 W6:Y9">
    <cfRule type="expression" dxfId="1401" priority="178">
      <formula>$L6="API sand"</formula>
    </cfRule>
  </conditionalFormatting>
  <conditionalFormatting sqref="S6:T9 W6:Y9">
    <cfRule type="expression" dxfId="1400" priority="177">
      <formula>$L6="Kirsch sand"</formula>
    </cfRule>
  </conditionalFormatting>
  <conditionalFormatting sqref="AE37:AH37">
    <cfRule type="expression" dxfId="1399" priority="205">
      <formula>$L19="Modified Weak rock"</formula>
    </cfRule>
  </conditionalFormatting>
  <conditionalFormatting sqref="S14:T14 W14:Y14">
    <cfRule type="expression" dxfId="1398" priority="176">
      <formula>$L14="API sand"</formula>
    </cfRule>
  </conditionalFormatting>
  <conditionalFormatting sqref="S14:T14 W14:Y14">
    <cfRule type="expression" dxfId="1397" priority="175">
      <formula>$L14="Kirsch sand"</formula>
    </cfRule>
  </conditionalFormatting>
  <conditionalFormatting sqref="AD14:AI14">
    <cfRule type="expression" dxfId="1396" priority="172">
      <formula>$L14="Stiff clay w/o free water"</formula>
    </cfRule>
    <cfRule type="expression" dxfId="1395" priority="174">
      <formula>$L14="API clay"</formula>
    </cfRule>
  </conditionalFormatting>
  <conditionalFormatting sqref="AD14:AI14">
    <cfRule type="expression" dxfId="1394" priority="173">
      <formula>$L14="Kirsch soft clay"</formula>
    </cfRule>
  </conditionalFormatting>
  <conditionalFormatting sqref="AD14:AI14">
    <cfRule type="expression" dxfId="1393" priority="171">
      <formula>$L14="Kirsch stiff clay"</formula>
    </cfRule>
  </conditionalFormatting>
  <conditionalFormatting sqref="AD14:AI14">
    <cfRule type="expression" dxfId="1392" priority="170">
      <formula>$L14="Reese stiff clay"</formula>
    </cfRule>
  </conditionalFormatting>
  <conditionalFormatting sqref="AD14:AI14">
    <cfRule type="expression" dxfId="1391" priority="169">
      <formula>$L14="PISA clay"</formula>
    </cfRule>
  </conditionalFormatting>
  <conditionalFormatting sqref="AM15:AN15">
    <cfRule type="expression" dxfId="1390" priority="168">
      <formula>$L15="API sand"</formula>
    </cfRule>
  </conditionalFormatting>
  <conditionalFormatting sqref="AK15:AL15">
    <cfRule type="expression" dxfId="1389" priority="167">
      <formula>$M15="API sand"</formula>
    </cfRule>
  </conditionalFormatting>
  <conditionalFormatting sqref="AK15:AL15">
    <cfRule type="expression" dxfId="1388" priority="166">
      <formula>$M15="API clay"</formula>
    </cfRule>
  </conditionalFormatting>
  <conditionalFormatting sqref="AM15:AN15">
    <cfRule type="expression" dxfId="1387" priority="163">
      <formula>$L15="Stiff clay w/o free water"</formula>
    </cfRule>
    <cfRule type="expression" dxfId="1386" priority="165">
      <formula>$L15="API clay"</formula>
    </cfRule>
  </conditionalFormatting>
  <conditionalFormatting sqref="AM15:AN15">
    <cfRule type="expression" dxfId="1385" priority="164">
      <formula>$L15="Kirsch soft clay"</formula>
    </cfRule>
  </conditionalFormatting>
  <conditionalFormatting sqref="AM15:AN15">
    <cfRule type="expression" dxfId="1384" priority="162">
      <formula>$L15="Kirsch stiff clay"</formula>
    </cfRule>
  </conditionalFormatting>
  <conditionalFormatting sqref="AM15:AN15">
    <cfRule type="expression" dxfId="1383" priority="161">
      <formula>$L15="Kirsch sand"</formula>
    </cfRule>
  </conditionalFormatting>
  <conditionalFormatting sqref="AM15:AN15">
    <cfRule type="expression" dxfId="1382" priority="160">
      <formula>$L15="Modified Weak rock"</formula>
    </cfRule>
  </conditionalFormatting>
  <conditionalFormatting sqref="AM15:AN15">
    <cfRule type="expression" dxfId="1381" priority="159">
      <formula>$L15="Reese stiff clay"</formula>
    </cfRule>
  </conditionalFormatting>
  <conditionalFormatting sqref="AM15:AN15">
    <cfRule type="expression" dxfId="1380" priority="158">
      <formula>$L15="PISA clay"</formula>
    </cfRule>
  </conditionalFormatting>
  <conditionalFormatting sqref="AM15:AN15">
    <cfRule type="expression" dxfId="1379" priority="157">
      <formula>$L15="PISA sand"</formula>
    </cfRule>
  </conditionalFormatting>
  <conditionalFormatting sqref="N15 Q15 S15:T15 W15 Y15">
    <cfRule type="expression" dxfId="1378" priority="156">
      <formula>$L15="API sand"</formula>
    </cfRule>
  </conditionalFormatting>
  <conditionalFormatting sqref="N15">
    <cfRule type="expression" dxfId="1377" priority="155">
      <formula>$M15="API sand"</formula>
    </cfRule>
  </conditionalFormatting>
  <conditionalFormatting sqref="N15">
    <cfRule type="expression" dxfId="1376" priority="154">
      <formula>$M15="API clay"</formula>
    </cfRule>
  </conditionalFormatting>
  <conditionalFormatting sqref="N15:P15">
    <cfRule type="expression" dxfId="1375" priority="151">
      <formula>$L15="Stiff clay w/o free water"</formula>
    </cfRule>
    <cfRule type="expression" dxfId="1374" priority="153">
      <formula>$L15="API clay"</formula>
    </cfRule>
  </conditionalFormatting>
  <conditionalFormatting sqref="N15:P15">
    <cfRule type="expression" dxfId="1373" priority="152">
      <formula>$L15="Kirsch soft clay"</formula>
    </cfRule>
  </conditionalFormatting>
  <conditionalFormatting sqref="N15:P15">
    <cfRule type="expression" dxfId="1372" priority="150">
      <formula>$L15="Kirsch stiff clay"</formula>
    </cfRule>
  </conditionalFormatting>
  <conditionalFormatting sqref="N15 Q15 S15:T15 W15 Y15">
    <cfRule type="expression" dxfId="1371" priority="149">
      <formula>$L15="Kirsch sand"</formula>
    </cfRule>
  </conditionalFormatting>
  <conditionalFormatting sqref="N15">
    <cfRule type="expression" dxfId="1370" priority="148">
      <formula>$L15="Modified Weak rock"</formula>
    </cfRule>
  </conditionalFormatting>
  <conditionalFormatting sqref="N15:P15">
    <cfRule type="expression" dxfId="1369" priority="147">
      <formula>$L15="Reese stiff clay"</formula>
    </cfRule>
  </conditionalFormatting>
  <conditionalFormatting sqref="N15:P15">
    <cfRule type="expression" dxfId="1368" priority="146">
      <formula>$L15="PISA clay"</formula>
    </cfRule>
  </conditionalFormatting>
  <conditionalFormatting sqref="N15">
    <cfRule type="expression" dxfId="1367" priority="145">
      <formula>$L15="PISA sand"</formula>
    </cfRule>
  </conditionalFormatting>
  <conditionalFormatting sqref="R15">
    <cfRule type="expression" dxfId="1366" priority="144">
      <formula>$L15="API sand"</formula>
    </cfRule>
  </conditionalFormatting>
  <conditionalFormatting sqref="R15">
    <cfRule type="expression" dxfId="1365" priority="143">
      <formula>$L15="Kirsch sand"</formula>
    </cfRule>
  </conditionalFormatting>
  <conditionalFormatting sqref="AD15:AI15">
    <cfRule type="expression" dxfId="1364" priority="140">
      <formula>$L15="Stiff clay w/o free water"</formula>
    </cfRule>
    <cfRule type="expression" dxfId="1363" priority="142">
      <formula>$L15="API clay"</formula>
    </cfRule>
  </conditionalFormatting>
  <conditionalFormatting sqref="AD15:AI15">
    <cfRule type="expression" dxfId="1362" priority="141">
      <formula>$L15="Kirsch soft clay"</formula>
    </cfRule>
  </conditionalFormatting>
  <conditionalFormatting sqref="AD15:AI15">
    <cfRule type="expression" dxfId="1361" priority="139">
      <formula>$L15="Kirsch stiff clay"</formula>
    </cfRule>
  </conditionalFormatting>
  <conditionalFormatting sqref="AD15:AI15">
    <cfRule type="expression" dxfId="1360" priority="138">
      <formula>$L15="Reese stiff clay"</formula>
    </cfRule>
  </conditionalFormatting>
  <conditionalFormatting sqref="AD15:AI15">
    <cfRule type="expression" dxfId="1359" priority="137">
      <formula>$L15="PISA clay"</formula>
    </cfRule>
  </conditionalFormatting>
  <conditionalFormatting sqref="AA15">
    <cfRule type="expression" dxfId="1358" priority="134">
      <formula>$L15="Stiff clay w/o free water"</formula>
    </cfRule>
    <cfRule type="expression" dxfId="1357" priority="136">
      <formula>$L15="API clay"</formula>
    </cfRule>
  </conditionalFormatting>
  <conditionalFormatting sqref="AA15">
    <cfRule type="expression" dxfId="1356" priority="135">
      <formula>$L15="Kirsch soft clay"</formula>
    </cfRule>
  </conditionalFormatting>
  <conditionalFormatting sqref="AA15">
    <cfRule type="expression" dxfId="1355" priority="133">
      <formula>$L15="Kirsch stiff clay"</formula>
    </cfRule>
  </conditionalFormatting>
  <conditionalFormatting sqref="AA15">
    <cfRule type="expression" dxfId="1354" priority="132">
      <formula>$L15="Reese stiff clay"</formula>
    </cfRule>
  </conditionalFormatting>
  <conditionalFormatting sqref="AA15">
    <cfRule type="expression" dxfId="1353" priority="131">
      <formula>$L15="PISA clay"</formula>
    </cfRule>
  </conditionalFormatting>
  <conditionalFormatting sqref="AC15">
    <cfRule type="expression" dxfId="1352" priority="128">
      <formula>$L15="Stiff clay w/o free water"</formula>
    </cfRule>
    <cfRule type="expression" dxfId="1351" priority="130">
      <formula>$L15="API clay"</formula>
    </cfRule>
  </conditionalFormatting>
  <conditionalFormatting sqref="AC15">
    <cfRule type="expression" dxfId="1350" priority="129">
      <formula>$L15="Kirsch soft clay"</formula>
    </cfRule>
  </conditionalFormatting>
  <conditionalFormatting sqref="AC15">
    <cfRule type="expression" dxfId="1349" priority="127">
      <formula>$L15="Kirsch stiff clay"</formula>
    </cfRule>
  </conditionalFormatting>
  <conditionalFormatting sqref="AC15">
    <cfRule type="expression" dxfId="1348" priority="126">
      <formula>$L15="Reese stiff clay"</formula>
    </cfRule>
  </conditionalFormatting>
  <conditionalFormatting sqref="AC15">
    <cfRule type="expression" dxfId="1347" priority="125">
      <formula>$L15="PISA clay"</formula>
    </cfRule>
  </conditionalFormatting>
  <conditionalFormatting sqref="X15">
    <cfRule type="expression" dxfId="1346" priority="124">
      <formula>$L15="API sand"</formula>
    </cfRule>
  </conditionalFormatting>
  <conditionalFormatting sqref="X15">
    <cfRule type="expression" dxfId="1345" priority="123">
      <formula>$L15="Kirsch sand"</formula>
    </cfRule>
  </conditionalFormatting>
  <conditionalFormatting sqref="AM16:AN16">
    <cfRule type="expression" dxfId="1344" priority="122">
      <formula>$L16="API sand"</formula>
    </cfRule>
  </conditionalFormatting>
  <conditionalFormatting sqref="AK16:AL16">
    <cfRule type="expression" dxfId="1343" priority="121">
      <formula>$M16="API sand"</formula>
    </cfRule>
  </conditionalFormatting>
  <conditionalFormatting sqref="AK16:AL16">
    <cfRule type="expression" dxfId="1342" priority="120">
      <formula>$M16="API clay"</formula>
    </cfRule>
  </conditionalFormatting>
  <conditionalFormatting sqref="AM16:AN16">
    <cfRule type="expression" dxfId="1341" priority="117">
      <formula>$L16="Stiff clay w/o free water"</formula>
    </cfRule>
    <cfRule type="expression" dxfId="1340" priority="119">
      <formula>$L16="API clay"</formula>
    </cfRule>
  </conditionalFormatting>
  <conditionalFormatting sqref="AM16:AN16">
    <cfRule type="expression" dxfId="1339" priority="118">
      <formula>$L16="Kirsch soft clay"</formula>
    </cfRule>
  </conditionalFormatting>
  <conditionalFormatting sqref="AM16:AN16">
    <cfRule type="expression" dxfId="1338" priority="116">
      <formula>$L16="Kirsch stiff clay"</formula>
    </cfRule>
  </conditionalFormatting>
  <conditionalFormatting sqref="AM16:AN16">
    <cfRule type="expression" dxfId="1337" priority="115">
      <formula>$L16="Kirsch sand"</formula>
    </cfRule>
  </conditionalFormatting>
  <conditionalFormatting sqref="AM16:AN16">
    <cfRule type="expression" dxfId="1336" priority="114">
      <formula>$L16="Modified Weak rock"</formula>
    </cfRule>
  </conditionalFormatting>
  <conditionalFormatting sqref="AM16:AN16">
    <cfRule type="expression" dxfId="1335" priority="113">
      <formula>$L16="Reese stiff clay"</formula>
    </cfRule>
  </conditionalFormatting>
  <conditionalFormatting sqref="AM16:AN16">
    <cfRule type="expression" dxfId="1334" priority="112">
      <formula>$L16="PISA clay"</formula>
    </cfRule>
  </conditionalFormatting>
  <conditionalFormatting sqref="AM16:AN16">
    <cfRule type="expression" dxfId="1333" priority="111">
      <formula>$L16="PISA sand"</formula>
    </cfRule>
  </conditionalFormatting>
  <conditionalFormatting sqref="N16 Q16 S16:T16 W16:Y16">
    <cfRule type="expression" dxfId="1332" priority="110">
      <formula>$L16="API sand"</formula>
    </cfRule>
  </conditionalFormatting>
  <conditionalFormatting sqref="N16">
    <cfRule type="expression" dxfId="1331" priority="109">
      <formula>$M16="API sand"</formula>
    </cfRule>
  </conditionalFormatting>
  <conditionalFormatting sqref="N16">
    <cfRule type="expression" dxfId="1330" priority="108">
      <formula>$M16="API clay"</formula>
    </cfRule>
  </conditionalFormatting>
  <conditionalFormatting sqref="N16:P16">
    <cfRule type="expression" dxfId="1329" priority="105">
      <formula>$L16="Stiff clay w/o free water"</formula>
    </cfRule>
    <cfRule type="expression" dxfId="1328" priority="107">
      <formula>$L16="API clay"</formula>
    </cfRule>
  </conditionalFormatting>
  <conditionalFormatting sqref="N16:P16">
    <cfRule type="expression" dxfId="1327" priority="106">
      <formula>$L16="Kirsch soft clay"</formula>
    </cfRule>
  </conditionalFormatting>
  <conditionalFormatting sqref="N16:P16">
    <cfRule type="expression" dxfId="1326" priority="104">
      <formula>$L16="Kirsch stiff clay"</formula>
    </cfRule>
  </conditionalFormatting>
  <conditionalFormatting sqref="N16 Q16 S16:T16 W16:Y16">
    <cfRule type="expression" dxfId="1325" priority="103">
      <formula>$L16="Kirsch sand"</formula>
    </cfRule>
  </conditionalFormatting>
  <conditionalFormatting sqref="N16">
    <cfRule type="expression" dxfId="1324" priority="102">
      <formula>$L16="Modified Weak rock"</formula>
    </cfRule>
  </conditionalFormatting>
  <conditionalFormatting sqref="N16:P16">
    <cfRule type="expression" dxfId="1323" priority="101">
      <formula>$L16="Reese stiff clay"</formula>
    </cfRule>
  </conditionalFormatting>
  <conditionalFormatting sqref="N16:P16">
    <cfRule type="expression" dxfId="1322" priority="100">
      <formula>$L16="PISA clay"</formula>
    </cfRule>
  </conditionalFormatting>
  <conditionalFormatting sqref="N16">
    <cfRule type="expression" dxfId="1321" priority="99">
      <formula>$L16="PISA sand"</formula>
    </cfRule>
  </conditionalFormatting>
  <conditionalFormatting sqref="R16">
    <cfRule type="expression" dxfId="1320" priority="98">
      <formula>$L16="API sand"</formula>
    </cfRule>
  </conditionalFormatting>
  <conditionalFormatting sqref="R16">
    <cfRule type="expression" dxfId="1319" priority="97">
      <formula>$L16="Kirsch sand"</formula>
    </cfRule>
  </conditionalFormatting>
  <conditionalFormatting sqref="AC16:AI16">
    <cfRule type="expression" dxfId="1318" priority="94">
      <formula>$L16="Stiff clay w/o free water"</formula>
    </cfRule>
    <cfRule type="expression" dxfId="1317" priority="96">
      <formula>$L16="API clay"</formula>
    </cfRule>
  </conditionalFormatting>
  <conditionalFormatting sqref="AC16:AI16">
    <cfRule type="expression" dxfId="1316" priority="95">
      <formula>$L16="Kirsch soft clay"</formula>
    </cfRule>
  </conditionalFormatting>
  <conditionalFormatting sqref="AC16:AI16">
    <cfRule type="expression" dxfId="1315" priority="93">
      <formula>$L16="Kirsch stiff clay"</formula>
    </cfRule>
  </conditionalFormatting>
  <conditionalFormatting sqref="AC16:AI16">
    <cfRule type="expression" dxfId="1314" priority="92">
      <formula>$L16="Reese stiff clay"</formula>
    </cfRule>
  </conditionalFormatting>
  <conditionalFormatting sqref="AC16:AI16">
    <cfRule type="expression" dxfId="1313" priority="91">
      <formula>$L16="PISA clay"</formula>
    </cfRule>
  </conditionalFormatting>
  <conditionalFormatting sqref="AA16">
    <cfRule type="expression" dxfId="1312" priority="88">
      <formula>$L16="Stiff clay w/o free water"</formula>
    </cfRule>
    <cfRule type="expression" dxfId="1311" priority="90">
      <formula>$L16="API clay"</formula>
    </cfRule>
  </conditionalFormatting>
  <conditionalFormatting sqref="AA16">
    <cfRule type="expression" dxfId="1310" priority="89">
      <formula>$L16="Kirsch soft clay"</formula>
    </cfRule>
  </conditionalFormatting>
  <conditionalFormatting sqref="AA16">
    <cfRule type="expression" dxfId="1309" priority="87">
      <formula>$L16="Kirsch stiff clay"</formula>
    </cfRule>
  </conditionalFormatting>
  <conditionalFormatting sqref="AA16">
    <cfRule type="expression" dxfId="1308" priority="86">
      <formula>$L16="Reese stiff clay"</formula>
    </cfRule>
  </conditionalFormatting>
  <conditionalFormatting sqref="AA16">
    <cfRule type="expression" dxfId="1307" priority="85">
      <formula>$L16="PISA clay"</formula>
    </cfRule>
  </conditionalFormatting>
  <conditionalFormatting sqref="AM17:AN17">
    <cfRule type="expression" dxfId="1306" priority="84">
      <formula>$L17="API sand"</formula>
    </cfRule>
  </conditionalFormatting>
  <conditionalFormatting sqref="AK17:AL17">
    <cfRule type="expression" dxfId="1305" priority="83">
      <formula>$M17="API sand"</formula>
    </cfRule>
  </conditionalFormatting>
  <conditionalFormatting sqref="AK17:AL17">
    <cfRule type="expression" dxfId="1304" priority="82">
      <formula>$M17="API clay"</formula>
    </cfRule>
  </conditionalFormatting>
  <conditionalFormatting sqref="AM17:AN17">
    <cfRule type="expression" dxfId="1303" priority="79">
      <formula>$L17="Stiff clay w/o free water"</formula>
    </cfRule>
    <cfRule type="expression" dxfId="1302" priority="81">
      <formula>$L17="API clay"</formula>
    </cfRule>
  </conditionalFormatting>
  <conditionalFormatting sqref="AM17:AN17">
    <cfRule type="expression" dxfId="1301" priority="80">
      <formula>$L17="Kirsch soft clay"</formula>
    </cfRule>
  </conditionalFormatting>
  <conditionalFormatting sqref="AM17:AN17">
    <cfRule type="expression" dxfId="1300" priority="78">
      <formula>$L17="Kirsch stiff clay"</formula>
    </cfRule>
  </conditionalFormatting>
  <conditionalFormatting sqref="AM17:AN17">
    <cfRule type="expression" dxfId="1299" priority="77">
      <formula>$L17="Kirsch sand"</formula>
    </cfRule>
  </conditionalFormatting>
  <conditionalFormatting sqref="AM17:AN17">
    <cfRule type="expression" dxfId="1298" priority="76">
      <formula>$L17="Modified Weak rock"</formula>
    </cfRule>
  </conditionalFormatting>
  <conditionalFormatting sqref="AM17:AN17">
    <cfRule type="expression" dxfId="1297" priority="75">
      <formula>$L17="Reese stiff clay"</formula>
    </cfRule>
  </conditionalFormatting>
  <conditionalFormatting sqref="AM17:AN17">
    <cfRule type="expression" dxfId="1296" priority="74">
      <formula>$L17="PISA clay"</formula>
    </cfRule>
  </conditionalFormatting>
  <conditionalFormatting sqref="AM17:AN17">
    <cfRule type="expression" dxfId="1295" priority="73">
      <formula>$L17="PISA sand"</formula>
    </cfRule>
  </conditionalFormatting>
  <conditionalFormatting sqref="N17 Q17 S17:T17 W17 Y17">
    <cfRule type="expression" dxfId="1294" priority="72">
      <formula>$L17="API sand"</formula>
    </cfRule>
  </conditionalFormatting>
  <conditionalFormatting sqref="N17">
    <cfRule type="expression" dxfId="1293" priority="71">
      <formula>$M17="API sand"</formula>
    </cfRule>
  </conditionalFormatting>
  <conditionalFormatting sqref="N17">
    <cfRule type="expression" dxfId="1292" priority="70">
      <formula>$M17="API clay"</formula>
    </cfRule>
  </conditionalFormatting>
  <conditionalFormatting sqref="N17:P17">
    <cfRule type="expression" dxfId="1291" priority="67">
      <formula>$L17="Stiff clay w/o free water"</formula>
    </cfRule>
    <cfRule type="expression" dxfId="1290" priority="69">
      <formula>$L17="API clay"</formula>
    </cfRule>
  </conditionalFormatting>
  <conditionalFormatting sqref="N17:P17">
    <cfRule type="expression" dxfId="1289" priority="68">
      <formula>$L17="Kirsch soft clay"</formula>
    </cfRule>
  </conditionalFormatting>
  <conditionalFormatting sqref="N17:P17">
    <cfRule type="expression" dxfId="1288" priority="66">
      <formula>$L17="Kirsch stiff clay"</formula>
    </cfRule>
  </conditionalFormatting>
  <conditionalFormatting sqref="N17 Q17 S17:T17 W17 Y17">
    <cfRule type="expression" dxfId="1287" priority="65">
      <formula>$L17="Kirsch sand"</formula>
    </cfRule>
  </conditionalFormatting>
  <conditionalFormatting sqref="N17">
    <cfRule type="expression" dxfId="1286" priority="64">
      <formula>$L17="Modified Weak rock"</formula>
    </cfRule>
  </conditionalFormatting>
  <conditionalFormatting sqref="N17:P17">
    <cfRule type="expression" dxfId="1285" priority="63">
      <formula>$L17="Reese stiff clay"</formula>
    </cfRule>
  </conditionalFormatting>
  <conditionalFormatting sqref="N17:P17">
    <cfRule type="expression" dxfId="1284" priority="62">
      <formula>$L17="PISA clay"</formula>
    </cfRule>
  </conditionalFormatting>
  <conditionalFormatting sqref="N17">
    <cfRule type="expression" dxfId="1283" priority="61">
      <formula>$L17="PISA sand"</formula>
    </cfRule>
  </conditionalFormatting>
  <conditionalFormatting sqref="R17">
    <cfRule type="expression" dxfId="1282" priority="60">
      <formula>$L17="API sand"</formula>
    </cfRule>
  </conditionalFormatting>
  <conditionalFormatting sqref="R17">
    <cfRule type="expression" dxfId="1281" priority="59">
      <formula>$L17="Kirsch sand"</formula>
    </cfRule>
  </conditionalFormatting>
  <conditionalFormatting sqref="AD17:AI17">
    <cfRule type="expression" dxfId="1280" priority="56">
      <formula>$L17="Stiff clay w/o free water"</formula>
    </cfRule>
    <cfRule type="expression" dxfId="1279" priority="58">
      <formula>$L17="API clay"</formula>
    </cfRule>
  </conditionalFormatting>
  <conditionalFormatting sqref="AD17:AI17">
    <cfRule type="expression" dxfId="1278" priority="57">
      <formula>$L17="Kirsch soft clay"</formula>
    </cfRule>
  </conditionalFormatting>
  <conditionalFormatting sqref="AD17:AI17">
    <cfRule type="expression" dxfId="1277" priority="55">
      <formula>$L17="Kirsch stiff clay"</formula>
    </cfRule>
  </conditionalFormatting>
  <conditionalFormatting sqref="AD17:AI17">
    <cfRule type="expression" dxfId="1276" priority="54">
      <formula>$L17="Reese stiff clay"</formula>
    </cfRule>
  </conditionalFormatting>
  <conditionalFormatting sqref="AD17:AI17">
    <cfRule type="expression" dxfId="1275" priority="53">
      <formula>$L17="PISA clay"</formula>
    </cfRule>
  </conditionalFormatting>
  <conditionalFormatting sqref="AA17">
    <cfRule type="expression" dxfId="1274" priority="50">
      <formula>$L17="Stiff clay w/o free water"</formula>
    </cfRule>
    <cfRule type="expression" dxfId="1273" priority="52">
      <formula>$L17="API clay"</formula>
    </cfRule>
  </conditionalFormatting>
  <conditionalFormatting sqref="AA17">
    <cfRule type="expression" dxfId="1272" priority="51">
      <formula>$L17="Kirsch soft clay"</formula>
    </cfRule>
  </conditionalFormatting>
  <conditionalFormatting sqref="AA17">
    <cfRule type="expression" dxfId="1271" priority="49">
      <formula>$L17="Kirsch stiff clay"</formula>
    </cfRule>
  </conditionalFormatting>
  <conditionalFormatting sqref="AA17">
    <cfRule type="expression" dxfId="1270" priority="48">
      <formula>$L17="Reese stiff clay"</formula>
    </cfRule>
  </conditionalFormatting>
  <conditionalFormatting sqref="AA17">
    <cfRule type="expression" dxfId="1269" priority="47">
      <formula>$L17="PISA clay"</formula>
    </cfRule>
  </conditionalFormatting>
  <conditionalFormatting sqref="AC17">
    <cfRule type="expression" dxfId="1268" priority="44">
      <formula>$L17="Stiff clay w/o free water"</formula>
    </cfRule>
    <cfRule type="expression" dxfId="1267" priority="46">
      <formula>$L17="API clay"</formula>
    </cfRule>
  </conditionalFormatting>
  <conditionalFormatting sqref="AC17">
    <cfRule type="expression" dxfId="1266" priority="45">
      <formula>$L17="Kirsch soft clay"</formula>
    </cfRule>
  </conditionalFormatting>
  <conditionalFormatting sqref="AC17">
    <cfRule type="expression" dxfId="1265" priority="43">
      <formula>$L17="Kirsch stiff clay"</formula>
    </cfRule>
  </conditionalFormatting>
  <conditionalFormatting sqref="AC17">
    <cfRule type="expression" dxfId="1264" priority="42">
      <formula>$L17="Reese stiff clay"</formula>
    </cfRule>
  </conditionalFormatting>
  <conditionalFormatting sqref="AC17">
    <cfRule type="expression" dxfId="1263" priority="41">
      <formula>$L17="PISA clay"</formula>
    </cfRule>
  </conditionalFormatting>
  <conditionalFormatting sqref="X17">
    <cfRule type="expression" dxfId="1262" priority="40">
      <formula>$L17="API sand"</formula>
    </cfRule>
  </conditionalFormatting>
  <conditionalFormatting sqref="X17">
    <cfRule type="expression" dxfId="1261" priority="39">
      <formula>$L17="Kirsch sand"</formula>
    </cfRule>
  </conditionalFormatting>
  <conditionalFormatting sqref="Z16:Z17">
    <cfRule type="expression" dxfId="1260" priority="38">
      <formula>$L16="API sand"</formula>
    </cfRule>
  </conditionalFormatting>
  <conditionalFormatting sqref="Z16:Z17">
    <cfRule type="expression" dxfId="1259" priority="37">
      <formula>$L16="Kirsch sand"</formula>
    </cfRule>
  </conditionalFormatting>
  <conditionalFormatting sqref="AB16:AB17">
    <cfRule type="expression" dxfId="1258" priority="36">
      <formula>$L16="API sand"</formula>
    </cfRule>
  </conditionalFormatting>
  <conditionalFormatting sqref="AB16:AB17">
    <cfRule type="expression" dxfId="1257" priority="35">
      <formula>$L16="Kirsch sand"</formula>
    </cfRule>
  </conditionalFormatting>
  <conditionalFormatting sqref="AJ16:AJ17">
    <cfRule type="expression" dxfId="1256" priority="34">
      <formula>$L16="API sand"</formula>
    </cfRule>
  </conditionalFormatting>
  <conditionalFormatting sqref="AJ16:AJ17">
    <cfRule type="expression" dxfId="1255" priority="33">
      <formula>$L16="Kirsch sand"</formula>
    </cfRule>
  </conditionalFormatting>
  <conditionalFormatting sqref="U15:V15">
    <cfRule type="expression" dxfId="1254" priority="30">
      <formula>$L15="Stiff clay w/o free water"</formula>
    </cfRule>
    <cfRule type="expression" dxfId="1253" priority="32">
      <formula>$L15="API clay"</formula>
    </cfRule>
  </conditionalFormatting>
  <conditionalFormatting sqref="U15:V15">
    <cfRule type="expression" dxfId="1252" priority="31">
      <formula>$L15="Kirsch soft clay"</formula>
    </cfRule>
  </conditionalFormatting>
  <conditionalFormatting sqref="U15:V15">
    <cfRule type="expression" dxfId="1251" priority="29">
      <formula>$L15="Kirsch stiff clay"</formula>
    </cfRule>
  </conditionalFormatting>
  <conditionalFormatting sqref="U15:V15">
    <cfRule type="expression" dxfId="1250" priority="28">
      <formula>$L15="Reese stiff clay"</formula>
    </cfRule>
  </conditionalFormatting>
  <conditionalFormatting sqref="U15:V15">
    <cfRule type="expression" dxfId="1249" priority="27">
      <formula>$L15="PISA clay"</formula>
    </cfRule>
  </conditionalFormatting>
  <conditionalFormatting sqref="U16:V16">
    <cfRule type="expression" dxfId="1248" priority="24">
      <formula>$L16="Stiff clay w/o free water"</formula>
    </cfRule>
    <cfRule type="expression" dxfId="1247" priority="26">
      <formula>$L16="API clay"</formula>
    </cfRule>
  </conditionalFormatting>
  <conditionalFormatting sqref="U16:V16">
    <cfRule type="expression" dxfId="1246" priority="25">
      <formula>$L16="Kirsch soft clay"</formula>
    </cfRule>
  </conditionalFormatting>
  <conditionalFormatting sqref="U16:V16">
    <cfRule type="expression" dxfId="1245" priority="23">
      <formula>$L16="Kirsch stiff clay"</formula>
    </cfRule>
  </conditionalFormatting>
  <conditionalFormatting sqref="U16:V16">
    <cfRule type="expression" dxfId="1244" priority="22">
      <formula>$L16="Reese stiff clay"</formula>
    </cfRule>
  </conditionalFormatting>
  <conditionalFormatting sqref="U16:V16">
    <cfRule type="expression" dxfId="1243" priority="21">
      <formula>$L16="PISA clay"</formula>
    </cfRule>
  </conditionalFormatting>
  <conditionalFormatting sqref="U17:V17">
    <cfRule type="expression" dxfId="1242" priority="18">
      <formula>$L17="Stiff clay w/o free water"</formula>
    </cfRule>
    <cfRule type="expression" dxfId="1241" priority="20">
      <formula>$L17="API clay"</formula>
    </cfRule>
  </conditionalFormatting>
  <conditionalFormatting sqref="U17:V17">
    <cfRule type="expression" dxfId="1240" priority="19">
      <formula>$L17="Kirsch soft clay"</formula>
    </cfRule>
  </conditionalFormatting>
  <conditionalFormatting sqref="U17:V17">
    <cfRule type="expression" dxfId="1239" priority="17">
      <formula>$L17="Kirsch stiff clay"</formula>
    </cfRule>
  </conditionalFormatting>
  <conditionalFormatting sqref="U17:V17">
    <cfRule type="expression" dxfId="1238" priority="16">
      <formula>$L17="Reese stiff clay"</formula>
    </cfRule>
  </conditionalFormatting>
  <conditionalFormatting sqref="U17:V17">
    <cfRule type="expression" dxfId="1237" priority="15">
      <formula>$L17="PISA clay"</formula>
    </cfRule>
  </conditionalFormatting>
  <conditionalFormatting sqref="AO15">
    <cfRule type="expression" dxfId="1236" priority="14">
      <formula>$L15="API sand"</formula>
    </cfRule>
  </conditionalFormatting>
  <conditionalFormatting sqref="AO15">
    <cfRule type="expression" dxfId="1235" priority="13">
      <formula>$L15="Kirsch sand"</formula>
    </cfRule>
  </conditionalFormatting>
  <conditionalFormatting sqref="AO16">
    <cfRule type="expression" dxfId="1234" priority="12">
      <formula>$L16="API sand"</formula>
    </cfRule>
  </conditionalFormatting>
  <conditionalFormatting sqref="AO16">
    <cfRule type="expression" dxfId="1233" priority="11">
      <formula>$L16="Kirsch sand"</formula>
    </cfRule>
  </conditionalFormatting>
  <conditionalFormatting sqref="AO17">
    <cfRule type="expression" dxfId="1232" priority="10">
      <formula>$L17="API sand"</formula>
    </cfRule>
  </conditionalFormatting>
  <conditionalFormatting sqref="AO17">
    <cfRule type="expression" dxfId="1231" priority="9">
      <formula>$L17="Kirsch sand"</formula>
    </cfRule>
  </conditionalFormatting>
  <conditionalFormatting sqref="AC14">
    <cfRule type="expression" dxfId="1230" priority="6">
      <formula>$L14="Stiff clay w/o free water"</formula>
    </cfRule>
    <cfRule type="expression" dxfId="1229" priority="8">
      <formula>$L14="API clay"</formula>
    </cfRule>
  </conditionalFormatting>
  <conditionalFormatting sqref="AC14">
    <cfRule type="expression" dxfId="1228" priority="7">
      <formula>$L14="Kirsch soft clay"</formula>
    </cfRule>
  </conditionalFormatting>
  <conditionalFormatting sqref="AC14">
    <cfRule type="expression" dxfId="1227" priority="5">
      <formula>$L14="Kirsch stiff clay"</formula>
    </cfRule>
  </conditionalFormatting>
  <conditionalFormatting sqref="AC14">
    <cfRule type="expression" dxfId="1226" priority="4">
      <formula>$L14="Reese stiff clay"</formula>
    </cfRule>
  </conditionalFormatting>
  <conditionalFormatting sqref="AC14">
    <cfRule type="expression" dxfId="1225" priority="3">
      <formula>$L14="PISA clay"</formula>
    </cfRule>
  </conditionalFormatting>
  <conditionalFormatting sqref="X11">
    <cfRule type="expression" dxfId="1224" priority="2">
      <formula>$L11="API sand"</formula>
    </cfRule>
  </conditionalFormatting>
  <conditionalFormatting sqref="X11">
    <cfRule type="expression" dxfId="1223" priority="1">
      <formula>$L11="Kirsch sand"</formula>
    </cfRule>
  </conditionalFormatting>
  <dataValidations count="3">
    <dataValidation type="list" showInputMessage="1" showErrorMessage="1" sqref="M6:M17" xr:uid="{29B37991-9890-4272-ABFE-549ADDDA2ADD}">
      <formula1>"Zero soil,API sand,API clay"</formula1>
    </dataValidation>
    <dataValidation type="list" showInputMessage="1" showErrorMessage="1" sqref="L6:L255" xr:uid="{41B09CF0-2C99-4385-9A58-DA691EA51850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18:M36" xr:uid="{5CB61DA1-FC26-4D2A-9FDD-7D8A9BBD3CAC}">
      <formula1>"',API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A37C-7816-41EE-A8C6-02E5304D8438}">
  <sheetPr>
    <tabColor theme="7" tint="0.59999389629810485"/>
  </sheetPr>
  <dimension ref="A1:AS255"/>
  <sheetViews>
    <sheetView zoomScale="70" zoomScaleNormal="70" workbookViewId="0">
      <selection activeCell="V36" sqref="V36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27.7109375" style="33" customWidth="1"/>
    <col min="13" max="13" width="11.71093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28515625" style="33" customWidth="1"/>
    <col min="22" max="22" width="19.42578125" style="33" customWidth="1"/>
    <col min="23" max="23" width="6.5703125" style="33" customWidth="1"/>
    <col min="24" max="24" width="11.71093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7109375" style="33" customWidth="1"/>
    <col min="30" max="30" width="11.7109375" style="33" customWidth="1"/>
    <col min="31" max="31" width="10.28515625" style="33" customWidth="1"/>
    <col min="32" max="32" width="8.28515625" style="33" customWidth="1"/>
    <col min="33" max="33" width="13.7109375" style="33" customWidth="1"/>
    <col min="34" max="34" width="8.42578125" style="33" customWidth="1"/>
    <col min="35" max="35" width="7.71093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2" width="11.5703125" style="33" customWidth="1"/>
    <col min="43" max="43" width="9.28515625" style="33"/>
    <col min="44" max="16384" width="9.140625" style="33"/>
  </cols>
  <sheetData>
    <row r="1" spans="1:45" x14ac:dyDescent="0.25">
      <c r="A1" s="34" t="str">
        <f ca="1">TRIM(MID(CELL("filename",A1),FIND("]",CELL("filename",A1),1)+1,255))</f>
        <v>benchmark</v>
      </c>
      <c r="D1" s="34"/>
    </row>
    <row r="3" spans="1:45" s="35" customFormat="1" ht="45" customHeight="1" x14ac:dyDescent="0.25">
      <c r="F3" s="36" t="s">
        <v>39</v>
      </c>
      <c r="J3" s="37" t="s">
        <v>22</v>
      </c>
      <c r="Q3" s="76"/>
      <c r="R3" s="91"/>
      <c r="S3" s="91"/>
      <c r="T3" s="76"/>
      <c r="U3" s="91"/>
      <c r="V3" s="91"/>
      <c r="W3" s="76"/>
      <c r="X3" s="69"/>
      <c r="Y3" s="76"/>
      <c r="Z3" s="76"/>
      <c r="AA3" s="76"/>
      <c r="AB3" s="76"/>
      <c r="AC3" s="69"/>
      <c r="AD3" s="39"/>
      <c r="AE3" s="39"/>
      <c r="AF3" s="39"/>
      <c r="AG3" s="39"/>
      <c r="AH3" s="39"/>
      <c r="AI3" s="39"/>
      <c r="AJ3" s="76"/>
      <c r="AK3" s="76"/>
      <c r="AL3" s="76"/>
      <c r="AM3" s="76"/>
      <c r="AN3" s="76"/>
      <c r="AO3" s="76"/>
      <c r="AP3" s="76"/>
    </row>
    <row r="4" spans="1:45" x14ac:dyDescent="0.25">
      <c r="A4" s="40" t="s">
        <v>60</v>
      </c>
      <c r="B4" s="33">
        <f>COUNTIF(J:J,"&gt;0")</f>
        <v>11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3" t="s">
        <v>111</v>
      </c>
      <c r="AP4" s="43" t="s">
        <v>112</v>
      </c>
      <c r="AQ4" s="70" t="s">
        <v>102</v>
      </c>
      <c r="AR4" s="43" t="s">
        <v>108</v>
      </c>
      <c r="AS4" s="33" t="s">
        <v>123</v>
      </c>
    </row>
    <row r="5" spans="1:45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77" t="s">
        <v>38</v>
      </c>
      <c r="K5" s="77" t="s">
        <v>30</v>
      </c>
      <c r="L5" s="77" t="s">
        <v>31</v>
      </c>
      <c r="M5" s="77" t="s">
        <v>31</v>
      </c>
      <c r="N5" s="77" t="s">
        <v>32</v>
      </c>
      <c r="O5" s="77" t="s">
        <v>33</v>
      </c>
      <c r="P5" s="77" t="s">
        <v>35</v>
      </c>
      <c r="Q5" s="77" t="s">
        <v>36</v>
      </c>
      <c r="R5" s="77" t="s">
        <v>36</v>
      </c>
      <c r="S5" s="77" t="s">
        <v>34</v>
      </c>
      <c r="T5" s="77" t="s">
        <v>33</v>
      </c>
      <c r="U5" s="77" t="s">
        <v>34</v>
      </c>
      <c r="V5" s="77" t="s">
        <v>62</v>
      </c>
      <c r="W5" s="77" t="s">
        <v>34</v>
      </c>
      <c r="X5" s="77" t="s">
        <v>33</v>
      </c>
      <c r="Y5" s="77" t="s">
        <v>35</v>
      </c>
      <c r="Z5" s="77" t="s">
        <v>33</v>
      </c>
      <c r="AA5" s="77" t="s">
        <v>34</v>
      </c>
      <c r="AB5" s="77" t="s">
        <v>33</v>
      </c>
      <c r="AC5" s="77" t="s">
        <v>33</v>
      </c>
      <c r="AD5" s="77" t="s">
        <v>35</v>
      </c>
      <c r="AE5" s="77" t="s">
        <v>34</v>
      </c>
      <c r="AF5" s="77" t="s">
        <v>33</v>
      </c>
      <c r="AG5" s="77" t="s">
        <v>35</v>
      </c>
      <c r="AH5" s="77" t="s">
        <v>34</v>
      </c>
      <c r="AI5" s="77" t="s">
        <v>34</v>
      </c>
      <c r="AJ5" s="77" t="s">
        <v>34</v>
      </c>
      <c r="AK5" s="77" t="s">
        <v>34</v>
      </c>
      <c r="AL5" s="77" t="s">
        <v>34</v>
      </c>
      <c r="AM5" s="77" t="s">
        <v>34</v>
      </c>
      <c r="AN5" s="77" t="s">
        <v>34</v>
      </c>
      <c r="AO5" s="77" t="s">
        <v>34</v>
      </c>
      <c r="AP5" s="77" t="s">
        <v>34</v>
      </c>
      <c r="AQ5" s="77" t="s">
        <v>103</v>
      </c>
      <c r="AR5" s="77" t="s">
        <v>109</v>
      </c>
    </row>
    <row r="6" spans="1:45" x14ac:dyDescent="0.25">
      <c r="C6" s="45"/>
      <c r="F6" s="33" t="s">
        <v>67</v>
      </c>
      <c r="G6" s="57">
        <v>23</v>
      </c>
      <c r="H6" s="45" t="s">
        <v>28</v>
      </c>
      <c r="I6" s="33" t="s">
        <v>113</v>
      </c>
      <c r="J6" s="79">
        <v>1</v>
      </c>
      <c r="K6" s="85">
        <v>0</v>
      </c>
      <c r="L6" s="86" t="s">
        <v>122</v>
      </c>
      <c r="M6" s="83" t="s">
        <v>65</v>
      </c>
      <c r="N6" s="79">
        <v>10.199999999999999</v>
      </c>
      <c r="O6" s="78">
        <v>0</v>
      </c>
      <c r="P6" s="78">
        <v>40</v>
      </c>
      <c r="Q6" s="79">
        <v>0</v>
      </c>
      <c r="R6" s="79" t="e">
        <f>IF(Q6&lt;&gt;0,Q6-5,NA())</f>
        <v>#N/A</v>
      </c>
      <c r="S6" s="79">
        <v>3</v>
      </c>
      <c r="T6" s="79">
        <v>0</v>
      </c>
      <c r="U6" s="80">
        <v>1.7999999999999999E-2</v>
      </c>
      <c r="V6" s="80">
        <v>0</v>
      </c>
      <c r="W6" s="79">
        <v>0.25</v>
      </c>
      <c r="X6" s="88">
        <v>12800</v>
      </c>
      <c r="Y6" s="79">
        <v>0</v>
      </c>
      <c r="Z6" s="79">
        <v>0</v>
      </c>
      <c r="AA6" s="79">
        <v>1</v>
      </c>
      <c r="AB6" s="79">
        <v>0</v>
      </c>
      <c r="AC6" s="78">
        <v>4000</v>
      </c>
      <c r="AD6" s="78">
        <v>20000</v>
      </c>
      <c r="AE6" s="78">
        <v>0.3</v>
      </c>
      <c r="AF6" s="78">
        <v>0</v>
      </c>
      <c r="AG6" s="78">
        <v>0</v>
      </c>
      <c r="AH6" s="78">
        <v>0</v>
      </c>
      <c r="AI6" s="78">
        <v>0</v>
      </c>
      <c r="AJ6" s="79">
        <v>0</v>
      </c>
      <c r="AK6" s="79">
        <v>1</v>
      </c>
      <c r="AL6" s="79">
        <v>1</v>
      </c>
      <c r="AM6" s="79">
        <v>1</v>
      </c>
      <c r="AN6" s="79">
        <v>1</v>
      </c>
      <c r="AO6" s="79">
        <v>1</v>
      </c>
      <c r="AP6" s="79">
        <v>1</v>
      </c>
      <c r="AQ6" s="79">
        <v>0</v>
      </c>
      <c r="AR6" s="79">
        <v>0</v>
      </c>
      <c r="AS6" s="81">
        <v>0.4</v>
      </c>
    </row>
    <row r="7" spans="1:45" x14ac:dyDescent="0.25">
      <c r="A7" s="54" t="s">
        <v>23</v>
      </c>
      <c r="C7" s="45"/>
      <c r="F7" s="55" t="s">
        <v>48</v>
      </c>
      <c r="G7" s="56"/>
      <c r="H7" s="39"/>
      <c r="I7" s="56" t="s">
        <v>114</v>
      </c>
      <c r="J7" s="79">
        <v>2</v>
      </c>
      <c r="K7" s="85">
        <v>-0.65</v>
      </c>
      <c r="L7" s="86" t="str">
        <f>"EW_sand_Ruled"&amp;"_"&amp;AR7</f>
        <v>EW_sand_Ruled_75</v>
      </c>
      <c r="M7" s="83" t="s">
        <v>64</v>
      </c>
      <c r="N7" s="79">
        <v>9.4</v>
      </c>
      <c r="O7" s="78">
        <v>0</v>
      </c>
      <c r="P7" s="78">
        <v>0</v>
      </c>
      <c r="Q7" s="79">
        <v>40</v>
      </c>
      <c r="R7" s="79">
        <f>IF(Q7&lt;&gt;0,Q7-5,NA())</f>
        <v>35</v>
      </c>
      <c r="S7" s="79">
        <v>2.6</v>
      </c>
      <c r="T7" s="79">
        <v>0</v>
      </c>
      <c r="U7" s="80">
        <v>0</v>
      </c>
      <c r="V7" s="80">
        <v>0</v>
      </c>
      <c r="W7" s="79">
        <v>0</v>
      </c>
      <c r="X7" s="88">
        <v>26200</v>
      </c>
      <c r="Y7" s="79">
        <v>0</v>
      </c>
      <c r="Z7" s="79">
        <f t="shared" ref="Z7:Z15" si="0">VLOOKUP(R7,$AE$39:$AF$59,2)</f>
        <v>114.99999999999996</v>
      </c>
      <c r="AA7" s="79">
        <v>1</v>
      </c>
      <c r="AB7" s="79">
        <f t="shared" ref="AB7:AB15" si="1">VLOOKUP(R7,$AE$39:$AG$59,3)</f>
        <v>12000</v>
      </c>
      <c r="AC7" s="78">
        <v>24000</v>
      </c>
      <c r="AD7" s="78">
        <v>12957.746478873238</v>
      </c>
      <c r="AE7" s="78">
        <v>0.3</v>
      </c>
      <c r="AF7" s="78">
        <v>0</v>
      </c>
      <c r="AG7" s="78">
        <v>0</v>
      </c>
      <c r="AH7" s="78">
        <v>0</v>
      </c>
      <c r="AI7" s="78">
        <v>0</v>
      </c>
      <c r="AJ7" s="79">
        <f t="shared" ref="AJ7:AJ15" si="2">VLOOKUP(R7,$AE$39:$AH$59,4)</f>
        <v>50.000000000000007</v>
      </c>
      <c r="AK7" s="79">
        <v>1</v>
      </c>
      <c r="AL7" s="79">
        <v>1</v>
      </c>
      <c r="AM7" s="79">
        <v>1</v>
      </c>
      <c r="AN7" s="79">
        <v>1</v>
      </c>
      <c r="AO7" s="79">
        <v>1</v>
      </c>
      <c r="AP7" s="79">
        <v>1</v>
      </c>
      <c r="AQ7" s="79">
        <v>0</v>
      </c>
      <c r="AR7" s="79">
        <v>75</v>
      </c>
      <c r="AS7" s="81">
        <v>0.4</v>
      </c>
    </row>
    <row r="8" spans="1:45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15778.957475994512</v>
      </c>
      <c r="H8" s="45" t="s">
        <v>53</v>
      </c>
      <c r="I8" s="56" t="s">
        <v>115</v>
      </c>
      <c r="J8" s="79">
        <v>3</v>
      </c>
      <c r="K8" s="85">
        <v>-4.2</v>
      </c>
      <c r="L8" s="86" t="str">
        <f t="shared" ref="L8:L15" si="3">"EW_sand_Ruled"&amp;"_"&amp;AR8</f>
        <v>EW_sand_Ruled_56</v>
      </c>
      <c r="M8" s="83" t="s">
        <v>64</v>
      </c>
      <c r="N8" s="79">
        <v>10</v>
      </c>
      <c r="O8" s="78">
        <v>0</v>
      </c>
      <c r="P8" s="78">
        <v>0</v>
      </c>
      <c r="Q8" s="79">
        <v>37</v>
      </c>
      <c r="R8" s="79">
        <f t="shared" ref="R8:R16" si="4">IF(Q8&lt;&gt;0,Q8-5,NA())</f>
        <v>32</v>
      </c>
      <c r="S8" s="79">
        <v>1.2</v>
      </c>
      <c r="T8" s="79">
        <v>0</v>
      </c>
      <c r="U8" s="80">
        <v>0</v>
      </c>
      <c r="V8" s="80">
        <v>0</v>
      </c>
      <c r="W8" s="79">
        <v>0</v>
      </c>
      <c r="X8" s="88">
        <v>15900</v>
      </c>
      <c r="Y8" s="79">
        <v>0</v>
      </c>
      <c r="Z8" s="79">
        <f t="shared" si="0"/>
        <v>103.59999999999997</v>
      </c>
      <c r="AA8" s="79">
        <v>1</v>
      </c>
      <c r="AB8" s="79">
        <f t="shared" si="1"/>
        <v>10560</v>
      </c>
      <c r="AC8" s="78">
        <v>61000</v>
      </c>
      <c r="AD8" s="78">
        <v>2222.2222222222222</v>
      </c>
      <c r="AE8" s="78">
        <v>0.3</v>
      </c>
      <c r="AF8" s="78">
        <v>0</v>
      </c>
      <c r="AG8" s="78">
        <v>0</v>
      </c>
      <c r="AH8" s="78">
        <v>0</v>
      </c>
      <c r="AI8" s="78">
        <v>0</v>
      </c>
      <c r="AJ8" s="79">
        <f t="shared" si="2"/>
        <v>44.000000000000007</v>
      </c>
      <c r="AK8" s="79">
        <v>1</v>
      </c>
      <c r="AL8" s="79">
        <v>1</v>
      </c>
      <c r="AM8" s="79">
        <v>1</v>
      </c>
      <c r="AN8" s="79">
        <v>1</v>
      </c>
      <c r="AO8" s="79">
        <v>1</v>
      </c>
      <c r="AP8" s="79">
        <v>1</v>
      </c>
      <c r="AQ8" s="79">
        <v>0</v>
      </c>
      <c r="AR8" s="79">
        <v>56</v>
      </c>
      <c r="AS8" s="81">
        <v>0.4</v>
      </c>
    </row>
    <row r="9" spans="1:45" x14ac:dyDescent="0.25">
      <c r="A9" s="33" t="s">
        <v>68</v>
      </c>
      <c r="B9" s="57">
        <v>45</v>
      </c>
      <c r="C9" s="45" t="s">
        <v>28</v>
      </c>
      <c r="D9" s="57">
        <v>28</v>
      </c>
      <c r="F9" s="33" t="s">
        <v>96</v>
      </c>
      <c r="G9" s="75">
        <v>-666224.96570644702</v>
      </c>
      <c r="H9" s="45" t="s">
        <v>54</v>
      </c>
      <c r="I9" s="33" t="s">
        <v>116</v>
      </c>
      <c r="J9" s="79">
        <v>4</v>
      </c>
      <c r="K9" s="85">
        <v>-6</v>
      </c>
      <c r="L9" s="86" t="str">
        <f t="shared" si="3"/>
        <v>EW_sand_Ruled_68</v>
      </c>
      <c r="M9" s="83" t="s">
        <v>64</v>
      </c>
      <c r="N9" s="79">
        <v>9.9</v>
      </c>
      <c r="O9" s="78">
        <v>0</v>
      </c>
      <c r="P9" s="78">
        <v>0</v>
      </c>
      <c r="Q9" s="79">
        <v>39</v>
      </c>
      <c r="R9" s="79">
        <f t="shared" si="4"/>
        <v>34</v>
      </c>
      <c r="S9" s="79">
        <v>1.2</v>
      </c>
      <c r="T9" s="79">
        <v>0</v>
      </c>
      <c r="U9" s="80">
        <v>0</v>
      </c>
      <c r="V9" s="80">
        <v>0</v>
      </c>
      <c r="W9" s="79">
        <v>0</v>
      </c>
      <c r="X9" s="88">
        <v>2900</v>
      </c>
      <c r="Y9" s="79">
        <v>0</v>
      </c>
      <c r="Z9" s="79">
        <f t="shared" si="0"/>
        <v>111.19999999999996</v>
      </c>
      <c r="AA9" s="79">
        <v>1</v>
      </c>
      <c r="AB9" s="79">
        <f t="shared" si="1"/>
        <v>11520</v>
      </c>
      <c r="AC9" s="78">
        <v>74000</v>
      </c>
      <c r="AD9" s="78">
        <v>7000</v>
      </c>
      <c r="AE9" s="78">
        <v>0.3</v>
      </c>
      <c r="AF9" s="78">
        <v>0</v>
      </c>
      <c r="AG9" s="78">
        <v>0</v>
      </c>
      <c r="AH9" s="78">
        <v>0</v>
      </c>
      <c r="AI9" s="78">
        <v>0</v>
      </c>
      <c r="AJ9" s="79">
        <f t="shared" si="2"/>
        <v>48.000000000000007</v>
      </c>
      <c r="AK9" s="79">
        <v>1</v>
      </c>
      <c r="AL9" s="79">
        <v>1</v>
      </c>
      <c r="AM9" s="79">
        <v>1</v>
      </c>
      <c r="AN9" s="79">
        <v>1</v>
      </c>
      <c r="AO9" s="79">
        <v>1</v>
      </c>
      <c r="AP9" s="79">
        <v>1</v>
      </c>
      <c r="AQ9" s="79">
        <v>0</v>
      </c>
      <c r="AR9" s="79">
        <v>68</v>
      </c>
      <c r="AS9" s="81">
        <v>0.4</v>
      </c>
    </row>
    <row r="10" spans="1:45" s="56" customFormat="1" x14ac:dyDescent="0.25">
      <c r="A10" s="56" t="s">
        <v>69</v>
      </c>
      <c r="B10" s="58">
        <v>45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 t="s">
        <v>116</v>
      </c>
      <c r="J10" s="79">
        <v>5</v>
      </c>
      <c r="K10" s="85">
        <v>-9</v>
      </c>
      <c r="L10" s="86" t="str">
        <f t="shared" si="3"/>
        <v>EW_sand_Ruled_79</v>
      </c>
      <c r="M10" s="83" t="s">
        <v>64</v>
      </c>
      <c r="N10" s="79">
        <v>9.9</v>
      </c>
      <c r="O10" s="78">
        <v>0</v>
      </c>
      <c r="P10" s="78">
        <v>0</v>
      </c>
      <c r="Q10" s="79">
        <v>40</v>
      </c>
      <c r="R10" s="79">
        <f t="shared" si="4"/>
        <v>35</v>
      </c>
      <c r="S10" s="79">
        <v>1.2</v>
      </c>
      <c r="T10" s="79">
        <v>0</v>
      </c>
      <c r="U10" s="80">
        <v>0</v>
      </c>
      <c r="V10" s="80">
        <v>0</v>
      </c>
      <c r="W10" s="79">
        <v>0</v>
      </c>
      <c r="X10" s="88">
        <v>13700</v>
      </c>
      <c r="Y10" s="79">
        <v>0</v>
      </c>
      <c r="Z10" s="79">
        <f t="shared" si="0"/>
        <v>114.99999999999996</v>
      </c>
      <c r="AA10" s="79">
        <v>1</v>
      </c>
      <c r="AB10" s="79">
        <f t="shared" si="1"/>
        <v>12000</v>
      </c>
      <c r="AC10" s="78">
        <v>108000</v>
      </c>
      <c r="AD10" s="78">
        <v>2307.6923076923076</v>
      </c>
      <c r="AE10" s="78">
        <v>0.3</v>
      </c>
      <c r="AF10" s="78">
        <v>0</v>
      </c>
      <c r="AG10" s="78">
        <v>0</v>
      </c>
      <c r="AH10" s="78">
        <v>0</v>
      </c>
      <c r="AI10" s="78">
        <v>0</v>
      </c>
      <c r="AJ10" s="79">
        <f t="shared" si="2"/>
        <v>50.000000000000007</v>
      </c>
      <c r="AK10" s="79">
        <v>1</v>
      </c>
      <c r="AL10" s="79">
        <v>1</v>
      </c>
      <c r="AM10" s="79">
        <v>1</v>
      </c>
      <c r="AN10" s="79">
        <v>1</v>
      </c>
      <c r="AO10" s="79">
        <v>1</v>
      </c>
      <c r="AP10" s="79">
        <v>1</v>
      </c>
      <c r="AQ10" s="79">
        <v>0</v>
      </c>
      <c r="AR10" s="79">
        <v>79</v>
      </c>
      <c r="AS10" s="81">
        <v>0.4</v>
      </c>
    </row>
    <row r="11" spans="1:45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I11" s="33" t="s">
        <v>117</v>
      </c>
      <c r="J11" s="79">
        <v>6</v>
      </c>
      <c r="K11" s="85">
        <v>-12.9</v>
      </c>
      <c r="L11" s="86" t="str">
        <f t="shared" si="3"/>
        <v>EW_sand_Ruled_59</v>
      </c>
      <c r="M11" s="83" t="s">
        <v>64</v>
      </c>
      <c r="N11" s="79">
        <v>8.5</v>
      </c>
      <c r="O11" s="78">
        <v>0</v>
      </c>
      <c r="P11" s="78">
        <v>0</v>
      </c>
      <c r="Q11" s="79">
        <v>26</v>
      </c>
      <c r="R11" s="79">
        <f t="shared" si="4"/>
        <v>21</v>
      </c>
      <c r="S11" s="79">
        <v>0.9</v>
      </c>
      <c r="T11" s="79">
        <v>0</v>
      </c>
      <c r="U11" s="80">
        <v>0</v>
      </c>
      <c r="V11" s="80">
        <v>0</v>
      </c>
      <c r="W11" s="79">
        <v>0</v>
      </c>
      <c r="X11" s="88">
        <v>25400</v>
      </c>
      <c r="Y11" s="79">
        <v>0</v>
      </c>
      <c r="Z11" s="79">
        <f t="shared" si="0"/>
        <v>69.799999999999983</v>
      </c>
      <c r="AA11" s="79">
        <v>1</v>
      </c>
      <c r="AB11" s="79">
        <f t="shared" si="1"/>
        <v>3280</v>
      </c>
      <c r="AC11" s="78">
        <v>97000</v>
      </c>
      <c r="AD11" s="78">
        <v>1322.3140495867769</v>
      </c>
      <c r="AE11" s="78">
        <v>0.3</v>
      </c>
      <c r="AF11" s="78">
        <v>0</v>
      </c>
      <c r="AG11" s="78">
        <v>0</v>
      </c>
      <c r="AH11" s="78">
        <v>0</v>
      </c>
      <c r="AI11" s="78">
        <v>0</v>
      </c>
      <c r="AJ11" s="79">
        <f>VLOOKUP(R11,$AE$39:$AH$59,4)</f>
        <v>13.600000000000003</v>
      </c>
      <c r="AK11" s="79">
        <v>1</v>
      </c>
      <c r="AL11" s="79">
        <v>1</v>
      </c>
      <c r="AM11" s="79">
        <v>1</v>
      </c>
      <c r="AN11" s="79">
        <v>1</v>
      </c>
      <c r="AO11" s="79">
        <v>1</v>
      </c>
      <c r="AP11" s="79">
        <v>1</v>
      </c>
      <c r="AQ11" s="79">
        <v>0</v>
      </c>
      <c r="AR11" s="79">
        <v>59</v>
      </c>
      <c r="AS11" s="81">
        <v>0.2</v>
      </c>
    </row>
    <row r="12" spans="1:45" x14ac:dyDescent="0.25">
      <c r="A12" s="33" t="s">
        <v>74</v>
      </c>
      <c r="B12" s="57">
        <v>9.6999999999999993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 t="s">
        <v>118</v>
      </c>
      <c r="J12" s="79">
        <v>7</v>
      </c>
      <c r="K12" s="85">
        <v>-25</v>
      </c>
      <c r="L12" s="86" t="s">
        <v>122</v>
      </c>
      <c r="M12" s="83" t="s">
        <v>65</v>
      </c>
      <c r="N12" s="79">
        <v>8.5</v>
      </c>
      <c r="O12" s="78">
        <v>168</v>
      </c>
      <c r="P12" s="78">
        <v>10.992366412213739</v>
      </c>
      <c r="Q12" s="79">
        <v>0</v>
      </c>
      <c r="R12" s="79" t="e">
        <f t="shared" si="4"/>
        <v>#N/A</v>
      </c>
      <c r="S12" s="79">
        <v>1.9</v>
      </c>
      <c r="T12" s="79">
        <v>0</v>
      </c>
      <c r="U12" s="80">
        <v>1.7999999999999999E-2</v>
      </c>
      <c r="V12" s="80">
        <v>0</v>
      </c>
      <c r="W12" s="79">
        <v>0.25</v>
      </c>
      <c r="X12" s="88">
        <v>17300</v>
      </c>
      <c r="Y12" s="79">
        <v>0</v>
      </c>
      <c r="Z12" s="79">
        <v>0</v>
      </c>
      <c r="AA12" s="79">
        <v>1</v>
      </c>
      <c r="AB12" s="79">
        <v>0</v>
      </c>
      <c r="AC12" s="78">
        <v>218000</v>
      </c>
      <c r="AD12" s="78">
        <v>14274.809160305342</v>
      </c>
      <c r="AE12" s="78">
        <v>0.3</v>
      </c>
      <c r="AF12" s="78">
        <v>0</v>
      </c>
      <c r="AG12" s="78">
        <v>0</v>
      </c>
      <c r="AH12" s="78">
        <v>0</v>
      </c>
      <c r="AI12" s="78">
        <v>0</v>
      </c>
      <c r="AJ12" s="79">
        <v>0</v>
      </c>
      <c r="AK12" s="79">
        <v>1</v>
      </c>
      <c r="AL12" s="79">
        <v>1</v>
      </c>
      <c r="AM12" s="79">
        <v>1</v>
      </c>
      <c r="AN12" s="79">
        <v>1</v>
      </c>
      <c r="AO12" s="79">
        <v>1</v>
      </c>
      <c r="AP12" s="79">
        <v>1</v>
      </c>
      <c r="AQ12" s="79">
        <v>0</v>
      </c>
      <c r="AR12" s="79">
        <v>0</v>
      </c>
      <c r="AS12" s="81">
        <v>0.4</v>
      </c>
    </row>
    <row r="13" spans="1:45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s="33" t="s">
        <v>119</v>
      </c>
      <c r="J13" s="79">
        <v>8</v>
      </c>
      <c r="K13" s="85">
        <v>-38.1</v>
      </c>
      <c r="L13" s="86" t="str">
        <f t="shared" si="3"/>
        <v>EW_sand_Ruled_80</v>
      </c>
      <c r="M13" s="83" t="s">
        <v>64</v>
      </c>
      <c r="N13" s="79">
        <v>9</v>
      </c>
      <c r="O13" s="78">
        <v>0</v>
      </c>
      <c r="P13" s="78">
        <v>0</v>
      </c>
      <c r="Q13" s="79">
        <v>28</v>
      </c>
      <c r="R13" s="79">
        <f t="shared" si="4"/>
        <v>23</v>
      </c>
      <c r="S13" s="79">
        <v>1</v>
      </c>
      <c r="T13" s="79">
        <v>0</v>
      </c>
      <c r="U13" s="80">
        <v>0</v>
      </c>
      <c r="V13" s="80">
        <v>0</v>
      </c>
      <c r="W13" s="79">
        <v>0</v>
      </c>
      <c r="X13" s="88">
        <v>31000</v>
      </c>
      <c r="Y13" s="79">
        <v>0</v>
      </c>
      <c r="Z13" s="79">
        <f t="shared" si="0"/>
        <v>75.399999999999977</v>
      </c>
      <c r="AA13" s="79">
        <v>1</v>
      </c>
      <c r="AB13" s="79">
        <f t="shared" si="1"/>
        <v>4040</v>
      </c>
      <c r="AC13" s="78">
        <v>188000</v>
      </c>
      <c r="AD13" s="78">
        <v>2881.3559322033907</v>
      </c>
      <c r="AE13" s="78">
        <v>0.3</v>
      </c>
      <c r="AF13" s="78">
        <v>0</v>
      </c>
      <c r="AG13" s="78">
        <v>0</v>
      </c>
      <c r="AH13" s="78">
        <v>0</v>
      </c>
      <c r="AI13" s="78">
        <v>0</v>
      </c>
      <c r="AJ13" s="79">
        <f t="shared" si="2"/>
        <v>16.800000000000004</v>
      </c>
      <c r="AK13" s="79">
        <v>1</v>
      </c>
      <c r="AL13" s="79">
        <v>1</v>
      </c>
      <c r="AM13" s="79">
        <v>1</v>
      </c>
      <c r="AN13" s="79">
        <v>1</v>
      </c>
      <c r="AO13" s="79">
        <v>1</v>
      </c>
      <c r="AP13" s="79">
        <v>1</v>
      </c>
      <c r="AQ13" s="79">
        <v>0</v>
      </c>
      <c r="AR13" s="79">
        <v>80</v>
      </c>
      <c r="AS13" s="81">
        <v>0.4</v>
      </c>
    </row>
    <row r="14" spans="1:45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I14" s="33" t="s">
        <v>119</v>
      </c>
      <c r="J14" s="79">
        <v>9</v>
      </c>
      <c r="K14" s="85">
        <v>-44</v>
      </c>
      <c r="L14" s="86" t="str">
        <f t="shared" si="3"/>
        <v>EW_sand_Ruled_80</v>
      </c>
      <c r="M14" s="83" t="s">
        <v>64</v>
      </c>
      <c r="N14" s="79">
        <v>9</v>
      </c>
      <c r="O14" s="78">
        <v>0</v>
      </c>
      <c r="P14" s="78">
        <v>0</v>
      </c>
      <c r="Q14" s="79">
        <v>28</v>
      </c>
      <c r="R14" s="79">
        <f t="shared" si="4"/>
        <v>23</v>
      </c>
      <c r="S14" s="79">
        <v>1</v>
      </c>
      <c r="T14" s="79">
        <v>0</v>
      </c>
      <c r="U14" s="80">
        <v>0</v>
      </c>
      <c r="V14" s="80">
        <v>0</v>
      </c>
      <c r="W14" s="79">
        <v>0</v>
      </c>
      <c r="X14" s="88">
        <v>69900</v>
      </c>
      <c r="Y14" s="79">
        <v>0</v>
      </c>
      <c r="Z14" s="79">
        <f t="shared" si="0"/>
        <v>75.399999999999977</v>
      </c>
      <c r="AA14" s="79">
        <v>1</v>
      </c>
      <c r="AB14" s="79">
        <f t="shared" si="1"/>
        <v>4040</v>
      </c>
      <c r="AC14" s="78">
        <v>182000</v>
      </c>
      <c r="AD14" s="78">
        <v>15625.000000000009</v>
      </c>
      <c r="AE14" s="78">
        <v>0.3</v>
      </c>
      <c r="AF14" s="78">
        <v>0</v>
      </c>
      <c r="AG14" s="78">
        <v>0</v>
      </c>
      <c r="AH14" s="78">
        <v>0</v>
      </c>
      <c r="AI14" s="78">
        <v>0</v>
      </c>
      <c r="AJ14" s="79">
        <f t="shared" si="2"/>
        <v>16.800000000000004</v>
      </c>
      <c r="AK14" s="79">
        <v>1</v>
      </c>
      <c r="AL14" s="79">
        <v>1</v>
      </c>
      <c r="AM14" s="79">
        <v>1</v>
      </c>
      <c r="AN14" s="79">
        <v>1</v>
      </c>
      <c r="AO14" s="79">
        <v>1</v>
      </c>
      <c r="AP14" s="79">
        <v>1</v>
      </c>
      <c r="AQ14" s="79">
        <v>0</v>
      </c>
      <c r="AR14" s="79">
        <v>80</v>
      </c>
      <c r="AS14" s="81">
        <v>0.4</v>
      </c>
    </row>
    <row r="15" spans="1:45" x14ac:dyDescent="0.25">
      <c r="A15" s="33" t="s">
        <v>44</v>
      </c>
      <c r="B15" s="61">
        <v>207000000</v>
      </c>
      <c r="C15" s="45" t="s">
        <v>47</v>
      </c>
      <c r="I15" s="33" t="s">
        <v>120</v>
      </c>
      <c r="J15" s="79">
        <v>10</v>
      </c>
      <c r="K15" s="85">
        <v>-48.8</v>
      </c>
      <c r="L15" s="86" t="str">
        <f t="shared" si="3"/>
        <v>EW_sand_Ruled_68</v>
      </c>
      <c r="M15" s="83" t="s">
        <v>64</v>
      </c>
      <c r="N15" s="79">
        <v>9.8000000000000007</v>
      </c>
      <c r="O15" s="78">
        <v>0</v>
      </c>
      <c r="P15" s="78">
        <v>0</v>
      </c>
      <c r="Q15" s="79">
        <v>28</v>
      </c>
      <c r="R15" s="79">
        <f t="shared" si="4"/>
        <v>23</v>
      </c>
      <c r="S15" s="79">
        <v>0.9</v>
      </c>
      <c r="T15" s="79">
        <v>0</v>
      </c>
      <c r="U15" s="80">
        <v>0</v>
      </c>
      <c r="V15" s="80">
        <v>0</v>
      </c>
      <c r="W15" s="79">
        <v>0</v>
      </c>
      <c r="X15" s="88">
        <v>40800</v>
      </c>
      <c r="Y15" s="79">
        <v>0</v>
      </c>
      <c r="Z15" s="79">
        <f t="shared" si="0"/>
        <v>75.399999999999977</v>
      </c>
      <c r="AA15" s="79">
        <v>1</v>
      </c>
      <c r="AB15" s="79">
        <f t="shared" si="1"/>
        <v>4040</v>
      </c>
      <c r="AC15" s="78">
        <v>196000</v>
      </c>
      <c r="AD15" s="78">
        <v>2574.8502994011974</v>
      </c>
      <c r="AE15" s="78">
        <v>0.3</v>
      </c>
      <c r="AF15" s="78">
        <v>0</v>
      </c>
      <c r="AG15" s="78">
        <v>0</v>
      </c>
      <c r="AH15" s="78">
        <v>0</v>
      </c>
      <c r="AI15" s="78">
        <v>0</v>
      </c>
      <c r="AJ15" s="79">
        <f t="shared" si="2"/>
        <v>16.800000000000004</v>
      </c>
      <c r="AK15" s="79">
        <v>1</v>
      </c>
      <c r="AL15" s="79">
        <v>1</v>
      </c>
      <c r="AM15" s="79">
        <v>1</v>
      </c>
      <c r="AN15" s="79">
        <v>1</v>
      </c>
      <c r="AO15" s="79">
        <v>1</v>
      </c>
      <c r="AP15" s="79">
        <v>1</v>
      </c>
      <c r="AQ15" s="79">
        <v>0</v>
      </c>
      <c r="AR15" s="79">
        <v>68</v>
      </c>
      <c r="AS15" s="81">
        <v>0.4</v>
      </c>
    </row>
    <row r="16" spans="1:45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 t="s">
        <v>121</v>
      </c>
      <c r="J16" s="79">
        <v>11</v>
      </c>
      <c r="K16" s="85">
        <v>-65.5</v>
      </c>
      <c r="L16" s="86" t="s">
        <v>122</v>
      </c>
      <c r="M16" s="83" t="s">
        <v>65</v>
      </c>
      <c r="N16" s="88">
        <v>9.8000000000000007</v>
      </c>
      <c r="O16" s="78">
        <v>488</v>
      </c>
      <c r="P16" s="78">
        <v>5.5172413793103452</v>
      </c>
      <c r="Q16" s="79">
        <v>0</v>
      </c>
      <c r="R16" s="79" t="e">
        <f t="shared" si="4"/>
        <v>#N/A</v>
      </c>
      <c r="S16" s="79">
        <v>1.8</v>
      </c>
      <c r="T16" s="79">
        <v>0</v>
      </c>
      <c r="U16" s="80">
        <v>1.7999999999999999E-2</v>
      </c>
      <c r="V16" s="80">
        <v>0</v>
      </c>
      <c r="W16" s="79">
        <v>0.25</v>
      </c>
      <c r="X16" s="88">
        <v>101700</v>
      </c>
      <c r="Y16" s="79">
        <v>0</v>
      </c>
      <c r="Z16" s="79">
        <v>0</v>
      </c>
      <c r="AA16" s="79">
        <v>1</v>
      </c>
      <c r="AB16" s="79">
        <v>0</v>
      </c>
      <c r="AC16" s="78">
        <v>761000</v>
      </c>
      <c r="AD16" s="78">
        <v>10482.758620689654</v>
      </c>
      <c r="AE16" s="78">
        <v>0.3</v>
      </c>
      <c r="AF16" s="78">
        <v>0</v>
      </c>
      <c r="AG16" s="78">
        <v>0</v>
      </c>
      <c r="AH16" s="78">
        <v>0</v>
      </c>
      <c r="AI16" s="78">
        <v>0</v>
      </c>
      <c r="AJ16" s="79">
        <v>0</v>
      </c>
      <c r="AK16" s="79">
        <v>1</v>
      </c>
      <c r="AL16" s="79">
        <v>1</v>
      </c>
      <c r="AM16" s="79">
        <v>1</v>
      </c>
      <c r="AN16" s="79">
        <v>1</v>
      </c>
      <c r="AO16" s="79">
        <v>1</v>
      </c>
      <c r="AP16" s="79">
        <v>1</v>
      </c>
      <c r="AQ16" s="79">
        <v>0</v>
      </c>
      <c r="AR16" s="79">
        <v>0</v>
      </c>
      <c r="AS16" s="81">
        <v>0.4</v>
      </c>
    </row>
    <row r="17" spans="1:45" s="56" customFormat="1" x14ac:dyDescent="0.25">
      <c r="A17" s="33" t="s">
        <v>98</v>
      </c>
      <c r="B17" s="57">
        <v>0.53</v>
      </c>
      <c r="C17" s="45"/>
      <c r="D17" s="77"/>
      <c r="E17" s="77"/>
      <c r="J17" s="79"/>
      <c r="K17" s="85"/>
      <c r="L17" s="87"/>
      <c r="M17" s="84"/>
      <c r="N17" s="79"/>
      <c r="O17" s="63"/>
      <c r="P17" s="63"/>
      <c r="Q17" s="47"/>
      <c r="R17" s="47"/>
      <c r="S17" s="47"/>
      <c r="T17" s="47"/>
      <c r="U17" s="74"/>
      <c r="V17" s="74"/>
      <c r="W17" s="47"/>
      <c r="X17" s="47"/>
      <c r="Y17" s="47"/>
      <c r="Z17" s="47"/>
      <c r="AA17" s="47"/>
      <c r="AB17" s="47"/>
      <c r="AC17" s="63"/>
      <c r="AD17" s="63"/>
      <c r="AE17" s="63"/>
      <c r="AF17" s="63"/>
      <c r="AG17" s="63"/>
      <c r="AH17" s="63"/>
      <c r="AI17" s="63"/>
      <c r="AJ17" s="47"/>
      <c r="AK17" s="47"/>
      <c r="AL17" s="47"/>
      <c r="AM17" s="47"/>
      <c r="AN17" s="47"/>
      <c r="AO17" s="47"/>
      <c r="AP17" s="47"/>
      <c r="AQ17" s="47"/>
      <c r="AR17" s="47"/>
      <c r="AS17" s="33"/>
    </row>
    <row r="18" spans="1:45" ht="22.5" customHeight="1" x14ac:dyDescent="0.25">
      <c r="A18" s="35" t="s">
        <v>25</v>
      </c>
      <c r="B18" s="65" t="s">
        <v>26</v>
      </c>
      <c r="C18" s="65" t="s">
        <v>27</v>
      </c>
      <c r="D18" s="66"/>
      <c r="E18" s="66"/>
      <c r="J18" s="79"/>
      <c r="K18" s="85"/>
      <c r="L18" s="87"/>
      <c r="M18" s="84"/>
      <c r="N18" s="79"/>
      <c r="O18" s="78"/>
      <c r="P18" s="88"/>
      <c r="Q18" s="79"/>
      <c r="R18" s="79"/>
      <c r="S18" s="79"/>
      <c r="T18" s="79"/>
      <c r="U18" s="79"/>
      <c r="V18" s="80"/>
      <c r="W18" s="88"/>
      <c r="X18" s="79"/>
      <c r="Y18" s="79"/>
      <c r="Z18" s="79"/>
      <c r="AA18" s="79"/>
      <c r="AB18" s="79"/>
      <c r="AC18" s="79"/>
      <c r="AD18" s="79"/>
      <c r="AE18" s="78"/>
      <c r="AF18" s="78"/>
      <c r="AG18" s="78"/>
      <c r="AH18" s="78"/>
      <c r="AI18" s="78"/>
      <c r="AJ18" s="79"/>
      <c r="AK18" s="79"/>
      <c r="AL18" s="79"/>
      <c r="AM18" s="79"/>
      <c r="AN18" s="79"/>
      <c r="AO18" s="79"/>
      <c r="AP18" s="79"/>
      <c r="AQ18" s="79"/>
      <c r="AR18" s="79"/>
      <c r="AS18" s="81"/>
    </row>
    <row r="19" spans="1:45" x14ac:dyDescent="0.25">
      <c r="A19" s="77" t="s">
        <v>38</v>
      </c>
      <c r="B19" s="77" t="s">
        <v>30</v>
      </c>
      <c r="C19" s="77" t="s">
        <v>59</v>
      </c>
      <c r="D19" s="43"/>
      <c r="E19" s="35"/>
      <c r="J19" s="86"/>
      <c r="K19" s="86"/>
      <c r="L19" s="84"/>
      <c r="M19" s="84"/>
      <c r="N19" s="79"/>
      <c r="O19" s="79"/>
      <c r="P19" s="79"/>
      <c r="Q19" s="79"/>
      <c r="R19" s="82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81"/>
      <c r="AF19" s="81"/>
      <c r="AG19" s="81"/>
      <c r="AH19" s="81"/>
      <c r="AI19" s="79"/>
      <c r="AJ19" s="79"/>
      <c r="AK19" s="79"/>
      <c r="AL19" s="79"/>
      <c r="AM19" s="79"/>
      <c r="AN19" s="79"/>
      <c r="AO19" s="79"/>
      <c r="AP19" s="79"/>
      <c r="AQ19" s="81"/>
      <c r="AR19" s="81"/>
      <c r="AS19" s="81"/>
    </row>
    <row r="20" spans="1:45" x14ac:dyDescent="0.25">
      <c r="A20" s="66">
        <v>1</v>
      </c>
      <c r="B20" s="66">
        <v>0</v>
      </c>
      <c r="C20" s="67">
        <v>0.09</v>
      </c>
      <c r="D20" s="43"/>
      <c r="J20" s="86"/>
      <c r="K20" s="86"/>
      <c r="L20" s="84"/>
      <c r="M20" s="84"/>
      <c r="N20" s="79"/>
      <c r="O20" s="79"/>
      <c r="P20" s="79"/>
      <c r="Q20" s="79"/>
      <c r="R20" s="82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81"/>
      <c r="AF20" s="81"/>
      <c r="AG20" s="81"/>
      <c r="AH20" s="81"/>
      <c r="AI20" s="79"/>
      <c r="AJ20" s="79"/>
      <c r="AK20" s="79"/>
      <c r="AL20" s="79"/>
      <c r="AM20" s="79"/>
      <c r="AN20" s="79"/>
      <c r="AO20" s="79"/>
      <c r="AP20" s="79"/>
      <c r="AQ20" s="81"/>
      <c r="AR20" s="81"/>
      <c r="AS20" s="81"/>
    </row>
    <row r="21" spans="1:45" x14ac:dyDescent="0.25">
      <c r="A21" s="66"/>
      <c r="B21" s="66"/>
      <c r="C21" s="67"/>
      <c r="D21" s="43"/>
      <c r="J21" s="86"/>
      <c r="K21" s="86"/>
      <c r="L21" s="84"/>
      <c r="M21" s="84"/>
      <c r="N21" s="79"/>
      <c r="O21" s="79"/>
      <c r="P21" s="79"/>
      <c r="Q21" s="79"/>
      <c r="R21" s="81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82"/>
      <c r="AE21" s="81"/>
      <c r="AF21" s="81"/>
      <c r="AG21" s="81"/>
      <c r="AH21" s="81"/>
      <c r="AI21" s="79"/>
      <c r="AJ21" s="79"/>
      <c r="AK21" s="79"/>
      <c r="AL21" s="79"/>
      <c r="AM21" s="79"/>
      <c r="AN21" s="79"/>
      <c r="AO21" s="79"/>
      <c r="AP21" s="79"/>
      <c r="AQ21" s="81"/>
      <c r="AR21" s="81"/>
      <c r="AS21" s="81"/>
    </row>
    <row r="22" spans="1:45" x14ac:dyDescent="0.25">
      <c r="A22" s="66"/>
      <c r="B22" s="66"/>
      <c r="C22" s="67"/>
      <c r="D22" s="35"/>
      <c r="J22" s="86"/>
      <c r="K22" s="86"/>
      <c r="L22" s="84"/>
      <c r="M22" s="84"/>
      <c r="N22" s="79"/>
      <c r="O22" s="79"/>
      <c r="P22" s="79"/>
      <c r="Q22" s="79"/>
      <c r="R22" s="81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82"/>
      <c r="AE22" s="81"/>
      <c r="AF22" s="81"/>
      <c r="AG22" s="81"/>
      <c r="AH22" s="81"/>
      <c r="AI22" s="79"/>
      <c r="AJ22" s="79"/>
      <c r="AK22" s="79"/>
      <c r="AL22" s="79"/>
      <c r="AM22" s="79"/>
      <c r="AN22" s="79"/>
      <c r="AO22" s="79"/>
      <c r="AP22" s="79"/>
      <c r="AQ22" s="81"/>
      <c r="AR22" s="81"/>
      <c r="AS22" s="81"/>
    </row>
    <row r="23" spans="1:45" x14ac:dyDescent="0.25">
      <c r="A23" s="66"/>
      <c r="B23" s="66"/>
      <c r="C23" s="67"/>
      <c r="D23" s="35"/>
      <c r="J23" s="86"/>
      <c r="K23" s="86"/>
      <c r="L23" s="84"/>
      <c r="M23" s="84"/>
      <c r="N23" s="79"/>
      <c r="O23" s="79"/>
      <c r="P23" s="79"/>
      <c r="Q23" s="79"/>
      <c r="R23" s="81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82"/>
      <c r="AE23" s="81"/>
      <c r="AF23" s="81"/>
      <c r="AG23" s="81"/>
      <c r="AH23" s="81"/>
      <c r="AI23" s="79"/>
      <c r="AJ23" s="79"/>
      <c r="AK23" s="79"/>
      <c r="AL23" s="79"/>
      <c r="AM23" s="79"/>
      <c r="AN23" s="79"/>
      <c r="AO23" s="79"/>
      <c r="AP23" s="79"/>
      <c r="AQ23" s="81"/>
      <c r="AR23" s="81"/>
      <c r="AS23" s="81"/>
    </row>
    <row r="24" spans="1:45" x14ac:dyDescent="0.25">
      <c r="A24" s="66"/>
      <c r="B24" s="66"/>
      <c r="C24" s="67"/>
      <c r="D24" s="35"/>
      <c r="J24" s="86"/>
      <c r="K24" s="86"/>
      <c r="L24" s="84"/>
      <c r="M24" s="84"/>
      <c r="N24" s="79"/>
      <c r="O24" s="79"/>
      <c r="P24" s="79"/>
      <c r="Q24" s="79"/>
      <c r="R24" s="81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82"/>
      <c r="AE24" s="81"/>
      <c r="AF24" s="81"/>
      <c r="AG24" s="81"/>
      <c r="AH24" s="81"/>
      <c r="AI24" s="79"/>
      <c r="AJ24" s="79"/>
      <c r="AK24" s="79"/>
      <c r="AL24" s="79"/>
      <c r="AM24" s="79"/>
      <c r="AN24" s="79"/>
      <c r="AO24" s="79"/>
      <c r="AP24" s="79"/>
      <c r="AQ24" s="81"/>
      <c r="AR24" s="81"/>
      <c r="AS24" s="81"/>
    </row>
    <row r="25" spans="1:45" x14ac:dyDescent="0.25">
      <c r="A25" s="66"/>
      <c r="B25" s="66"/>
      <c r="C25" s="67"/>
      <c r="D25" s="35"/>
      <c r="J25" s="86"/>
      <c r="K25" s="86"/>
      <c r="L25" s="84"/>
      <c r="M25" s="84"/>
      <c r="N25" s="79"/>
      <c r="O25" s="79"/>
      <c r="P25" s="79"/>
      <c r="Q25" s="79"/>
      <c r="R25" s="81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82"/>
      <c r="AE25" s="81"/>
      <c r="AF25" s="81"/>
      <c r="AG25" s="81"/>
      <c r="AH25" s="81"/>
      <c r="AI25" s="79"/>
      <c r="AJ25" s="79"/>
      <c r="AK25" s="79"/>
      <c r="AL25" s="79"/>
      <c r="AM25" s="79"/>
      <c r="AN25" s="79"/>
      <c r="AO25" s="79"/>
      <c r="AP25" s="79"/>
      <c r="AQ25" s="81"/>
      <c r="AR25" s="81"/>
      <c r="AS25" s="81"/>
    </row>
    <row r="26" spans="1:45" x14ac:dyDescent="0.25">
      <c r="A26" s="66"/>
      <c r="B26" s="66"/>
      <c r="C26" s="67"/>
      <c r="D26" s="35"/>
      <c r="J26" s="86"/>
      <c r="K26" s="86"/>
      <c r="L26" s="84"/>
      <c r="M26" s="84"/>
      <c r="N26" s="79"/>
      <c r="O26" s="79"/>
      <c r="P26" s="79"/>
      <c r="Q26" s="79"/>
      <c r="R26" s="81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82"/>
      <c r="AE26" s="81"/>
      <c r="AF26" s="81"/>
      <c r="AG26" s="81"/>
      <c r="AH26" s="81"/>
      <c r="AI26" s="79"/>
      <c r="AJ26" s="79"/>
      <c r="AK26" s="79"/>
      <c r="AL26" s="79"/>
      <c r="AM26" s="79"/>
      <c r="AN26" s="79"/>
      <c r="AO26" s="79"/>
      <c r="AP26" s="79"/>
      <c r="AQ26" s="81"/>
      <c r="AR26" s="81"/>
      <c r="AS26" s="81"/>
    </row>
    <row r="27" spans="1:45" x14ac:dyDescent="0.25">
      <c r="A27" s="66"/>
      <c r="B27" s="66"/>
      <c r="C27" s="67"/>
      <c r="D27" s="35"/>
      <c r="E27" s="33" t="s">
        <v>110</v>
      </c>
      <c r="J27" s="86"/>
      <c r="K27" s="86"/>
      <c r="L27" s="84"/>
      <c r="M27" s="84"/>
      <c r="N27" s="79"/>
      <c r="O27" s="79"/>
      <c r="P27" s="79"/>
      <c r="Q27" s="79"/>
      <c r="R27" s="81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82"/>
      <c r="AE27" s="81"/>
      <c r="AF27" s="81"/>
      <c r="AG27" s="81"/>
      <c r="AH27" s="81"/>
      <c r="AI27" s="79"/>
      <c r="AJ27" s="79"/>
      <c r="AK27" s="79"/>
      <c r="AL27" s="79"/>
      <c r="AM27" s="79"/>
      <c r="AN27" s="79"/>
      <c r="AO27" s="79"/>
      <c r="AP27" s="79"/>
      <c r="AQ27" s="81"/>
      <c r="AR27" s="81"/>
      <c r="AS27" s="81"/>
    </row>
    <row r="28" spans="1:45" x14ac:dyDescent="0.25">
      <c r="A28" s="66"/>
      <c r="B28" s="66"/>
      <c r="C28" s="67"/>
      <c r="D28" s="35"/>
      <c r="J28" s="86"/>
      <c r="K28" s="86"/>
      <c r="L28" s="84"/>
      <c r="M28" s="84"/>
      <c r="N28" s="79"/>
      <c r="O28" s="79"/>
      <c r="P28" s="79"/>
      <c r="Q28" s="79"/>
      <c r="R28" s="81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82"/>
      <c r="AE28" s="81"/>
      <c r="AF28" s="81"/>
      <c r="AG28" s="81"/>
      <c r="AH28" s="81"/>
      <c r="AI28" s="79"/>
      <c r="AJ28" s="79"/>
      <c r="AK28" s="79"/>
      <c r="AL28" s="79"/>
      <c r="AM28" s="79"/>
      <c r="AN28" s="79"/>
      <c r="AO28" s="79"/>
      <c r="AP28" s="79"/>
      <c r="AQ28" s="81"/>
      <c r="AR28" s="81"/>
      <c r="AS28" s="81"/>
    </row>
    <row r="29" spans="1:45" x14ac:dyDescent="0.25">
      <c r="A29" s="66"/>
      <c r="B29" s="66"/>
      <c r="C29" s="67"/>
      <c r="D29" s="35"/>
      <c r="L29" s="49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</row>
    <row r="30" spans="1:45" x14ac:dyDescent="0.25">
      <c r="A30" s="66"/>
      <c r="B30" s="66"/>
      <c r="C30" s="67"/>
      <c r="D30" s="35"/>
      <c r="L30" s="49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  <c r="AO30" s="47"/>
      <c r="AP30" s="47"/>
    </row>
    <row r="31" spans="1:45" x14ac:dyDescent="0.25">
      <c r="A31" s="66"/>
      <c r="B31" s="66"/>
      <c r="C31" s="67"/>
      <c r="D31" s="35"/>
      <c r="L31" s="49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  <c r="AO31" s="47"/>
      <c r="AP31" s="47"/>
    </row>
    <row r="32" spans="1:45" x14ac:dyDescent="0.25">
      <c r="A32" s="66"/>
      <c r="B32" s="66"/>
      <c r="C32" s="67"/>
      <c r="D32" s="35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  <c r="AO32" s="47"/>
      <c r="AP32" s="47"/>
    </row>
    <row r="33" spans="1:42" x14ac:dyDescent="0.25">
      <c r="A33" s="66"/>
      <c r="B33" s="66"/>
      <c r="C33" s="67"/>
      <c r="D33" s="35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  <c r="AO33" s="47"/>
      <c r="AP33" s="47"/>
    </row>
    <row r="34" spans="1:42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  <c r="AO34" s="47"/>
      <c r="AP34" s="47"/>
    </row>
    <row r="35" spans="1:42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  <c r="AO35" s="47"/>
      <c r="AP35" s="47"/>
    </row>
    <row r="36" spans="1:42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  <c r="AO36" s="47"/>
      <c r="AP36" s="47"/>
    </row>
    <row r="37" spans="1:42" x14ac:dyDescent="0.25">
      <c r="L37" s="49"/>
      <c r="AE37" s="47"/>
      <c r="AF37" s="47" t="s">
        <v>104</v>
      </c>
      <c r="AG37" s="47" t="s">
        <v>105</v>
      </c>
      <c r="AH37" s="47" t="s">
        <v>66</v>
      </c>
    </row>
    <row r="38" spans="1:42" x14ac:dyDescent="0.25">
      <c r="L38" s="49"/>
      <c r="AE38" s="33" t="s">
        <v>99</v>
      </c>
      <c r="AF38" s="33" t="s">
        <v>100</v>
      </c>
      <c r="AG38" s="33" t="s">
        <v>101</v>
      </c>
    </row>
    <row r="39" spans="1:42" x14ac:dyDescent="0.25">
      <c r="L39" s="49"/>
      <c r="AE39" s="33">
        <v>15</v>
      </c>
      <c r="AF39" s="33">
        <v>48</v>
      </c>
      <c r="AG39" s="33">
        <v>1900</v>
      </c>
      <c r="AH39" s="33">
        <v>8</v>
      </c>
    </row>
    <row r="40" spans="1:42" x14ac:dyDescent="0.25">
      <c r="L40" s="49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2" x14ac:dyDescent="0.25">
      <c r="L41" s="49"/>
      <c r="AE41" s="33">
        <v>17</v>
      </c>
      <c r="AF41" s="33">
        <f t="shared" ref="AF41:AF44" si="5">AF40+3.8</f>
        <v>55.599999999999994</v>
      </c>
      <c r="AG41" s="33">
        <f t="shared" ref="AG41:AG43" si="6">AG40+200</f>
        <v>2300</v>
      </c>
      <c r="AH41" s="33">
        <f t="shared" ref="AH41:AH44" si="7">AH40+0.8</f>
        <v>9.6000000000000014</v>
      </c>
    </row>
    <row r="42" spans="1:42" x14ac:dyDescent="0.25">
      <c r="L42" s="49"/>
      <c r="AE42" s="33">
        <v>18</v>
      </c>
      <c r="AF42" s="33">
        <f t="shared" si="5"/>
        <v>59.399999999999991</v>
      </c>
      <c r="AG42" s="33">
        <f t="shared" si="6"/>
        <v>2500</v>
      </c>
      <c r="AH42" s="33">
        <f t="shared" si="7"/>
        <v>10.400000000000002</v>
      </c>
    </row>
    <row r="43" spans="1:42" x14ac:dyDescent="0.25">
      <c r="L43" s="49"/>
      <c r="AE43" s="33">
        <v>19</v>
      </c>
      <c r="AF43" s="33">
        <f t="shared" si="5"/>
        <v>63.199999999999989</v>
      </c>
      <c r="AG43" s="33">
        <f t="shared" si="6"/>
        <v>2700</v>
      </c>
      <c r="AH43" s="33">
        <f t="shared" si="7"/>
        <v>11.200000000000003</v>
      </c>
    </row>
    <row r="44" spans="1:42" x14ac:dyDescent="0.25">
      <c r="L44" s="49"/>
      <c r="AE44" s="33">
        <v>20</v>
      </c>
      <c r="AF44" s="33">
        <f t="shared" si="5"/>
        <v>66.999999999999986</v>
      </c>
      <c r="AG44" s="33">
        <f>AG43+200</f>
        <v>2900</v>
      </c>
      <c r="AH44" s="33">
        <f t="shared" si="7"/>
        <v>12.000000000000004</v>
      </c>
    </row>
    <row r="45" spans="1:42" x14ac:dyDescent="0.25">
      <c r="L45" s="49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2" x14ac:dyDescent="0.25">
      <c r="L46" s="49"/>
      <c r="AE46" s="33">
        <v>22</v>
      </c>
      <c r="AF46" s="33">
        <f t="shared" ref="AF46:AF49" si="8">AF45+2.8</f>
        <v>72.59999999999998</v>
      </c>
      <c r="AG46" s="33">
        <f t="shared" ref="AG46:AG48" si="9">AG45+380</f>
        <v>3660</v>
      </c>
      <c r="AH46" s="33">
        <f t="shared" ref="AH46:AH49" si="10">AH45+1.6</f>
        <v>15.200000000000003</v>
      </c>
    </row>
    <row r="47" spans="1:42" x14ac:dyDescent="0.25">
      <c r="L47" s="49"/>
      <c r="AE47" s="33">
        <v>23</v>
      </c>
      <c r="AF47" s="33">
        <f t="shared" si="8"/>
        <v>75.399999999999977</v>
      </c>
      <c r="AG47" s="33">
        <f t="shared" si="9"/>
        <v>4040</v>
      </c>
      <c r="AH47" s="33">
        <f t="shared" si="10"/>
        <v>16.800000000000004</v>
      </c>
    </row>
    <row r="48" spans="1:42" x14ac:dyDescent="0.25">
      <c r="L48" s="49"/>
      <c r="AE48" s="33">
        <v>24</v>
      </c>
      <c r="AF48" s="33">
        <f t="shared" si="8"/>
        <v>78.199999999999974</v>
      </c>
      <c r="AG48" s="33">
        <f t="shared" si="9"/>
        <v>4420</v>
      </c>
      <c r="AH48" s="33">
        <f t="shared" si="10"/>
        <v>18.400000000000006</v>
      </c>
    </row>
    <row r="49" spans="12:34" x14ac:dyDescent="0.25">
      <c r="L49" s="49"/>
      <c r="AE49" s="33">
        <v>25</v>
      </c>
      <c r="AF49" s="33">
        <f t="shared" si="8"/>
        <v>80.999999999999972</v>
      </c>
      <c r="AG49" s="33">
        <v>4800</v>
      </c>
      <c r="AH49" s="33">
        <f t="shared" si="10"/>
        <v>20.000000000000007</v>
      </c>
    </row>
    <row r="50" spans="12:34" x14ac:dyDescent="0.25">
      <c r="L50" s="49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9"/>
      <c r="AE51" s="33">
        <v>27</v>
      </c>
      <c r="AF51" s="33">
        <f t="shared" ref="AF51:AF54" si="11">AF50+3</f>
        <v>86.999999999999972</v>
      </c>
      <c r="AG51" s="33">
        <f t="shared" ref="AG51:AG54" si="12">AG50+960</f>
        <v>6720</v>
      </c>
      <c r="AH51" s="33">
        <f t="shared" ref="AH51:AH54" si="13">AH50+4</f>
        <v>28.000000000000007</v>
      </c>
    </row>
    <row r="52" spans="12:34" x14ac:dyDescent="0.25">
      <c r="L52" s="49"/>
      <c r="AE52" s="33">
        <v>28</v>
      </c>
      <c r="AF52" s="33">
        <f t="shared" si="11"/>
        <v>89.999999999999972</v>
      </c>
      <c r="AG52" s="33">
        <f t="shared" si="12"/>
        <v>7680</v>
      </c>
      <c r="AH52" s="33">
        <f t="shared" si="13"/>
        <v>32.000000000000007</v>
      </c>
    </row>
    <row r="53" spans="12:34" x14ac:dyDescent="0.25">
      <c r="L53" s="49"/>
      <c r="AE53" s="33">
        <v>29</v>
      </c>
      <c r="AF53" s="33">
        <f t="shared" si="11"/>
        <v>92.999999999999972</v>
      </c>
      <c r="AG53" s="33">
        <f t="shared" si="12"/>
        <v>8640</v>
      </c>
      <c r="AH53" s="33">
        <f t="shared" si="13"/>
        <v>36.000000000000007</v>
      </c>
    </row>
    <row r="54" spans="12:34" x14ac:dyDescent="0.25">
      <c r="L54" s="49"/>
      <c r="AE54" s="33">
        <v>30</v>
      </c>
      <c r="AF54" s="33">
        <f t="shared" si="11"/>
        <v>95.999999999999972</v>
      </c>
      <c r="AG54" s="33">
        <f t="shared" si="12"/>
        <v>9600</v>
      </c>
      <c r="AH54" s="33">
        <f t="shared" si="13"/>
        <v>40.000000000000007</v>
      </c>
    </row>
    <row r="55" spans="12:34" x14ac:dyDescent="0.25">
      <c r="L55" s="49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9"/>
      <c r="AE56" s="33">
        <v>32</v>
      </c>
      <c r="AF56" s="33">
        <f t="shared" ref="AF56:AF59" si="14">AF55+3.8</f>
        <v>103.59999999999997</v>
      </c>
      <c r="AG56" s="33">
        <f t="shared" ref="AG56:AG59" si="15">AG55+480</f>
        <v>10560</v>
      </c>
      <c r="AH56" s="33">
        <f t="shared" ref="AH56:AH59" si="16">AH55+2</f>
        <v>44.000000000000007</v>
      </c>
    </row>
    <row r="57" spans="12:34" x14ac:dyDescent="0.25">
      <c r="L57" s="49"/>
      <c r="AE57" s="33">
        <v>33</v>
      </c>
      <c r="AF57" s="33">
        <f t="shared" si="14"/>
        <v>107.39999999999996</v>
      </c>
      <c r="AG57" s="33">
        <f t="shared" si="15"/>
        <v>11040</v>
      </c>
      <c r="AH57" s="33">
        <f t="shared" si="16"/>
        <v>46.000000000000007</v>
      </c>
    </row>
    <row r="58" spans="12:34" x14ac:dyDescent="0.25">
      <c r="L58" s="49"/>
      <c r="AE58" s="33">
        <v>34</v>
      </c>
      <c r="AF58" s="33">
        <f t="shared" si="14"/>
        <v>111.19999999999996</v>
      </c>
      <c r="AG58" s="33">
        <f t="shared" si="15"/>
        <v>11520</v>
      </c>
      <c r="AH58" s="33">
        <f t="shared" si="16"/>
        <v>48.000000000000007</v>
      </c>
    </row>
    <row r="59" spans="12:34" x14ac:dyDescent="0.25">
      <c r="L59" s="49"/>
      <c r="AE59" s="33">
        <v>35</v>
      </c>
      <c r="AF59" s="33">
        <f t="shared" si="14"/>
        <v>114.99999999999996</v>
      </c>
      <c r="AG59" s="33">
        <f t="shared" si="15"/>
        <v>12000</v>
      </c>
      <c r="AH59" s="33">
        <f t="shared" si="16"/>
        <v>50.000000000000007</v>
      </c>
    </row>
    <row r="60" spans="12:34" x14ac:dyDescent="0.25">
      <c r="L60" s="49"/>
    </row>
    <row r="61" spans="12:34" x14ac:dyDescent="0.25">
      <c r="L61" s="49"/>
    </row>
    <row r="62" spans="12:34" x14ac:dyDescent="0.25">
      <c r="L62" s="49"/>
    </row>
    <row r="63" spans="12:34" x14ac:dyDescent="0.25">
      <c r="L63" s="49"/>
    </row>
    <row r="64" spans="12:34" x14ac:dyDescent="0.25">
      <c r="L64" s="49"/>
    </row>
    <row r="65" spans="12:12" x14ac:dyDescent="0.25">
      <c r="L65" s="49"/>
    </row>
    <row r="66" spans="12:12" x14ac:dyDescent="0.25">
      <c r="L66" s="49"/>
    </row>
    <row r="67" spans="12:12" x14ac:dyDescent="0.25">
      <c r="L67" s="49"/>
    </row>
    <row r="68" spans="12:12" x14ac:dyDescent="0.25">
      <c r="L68" s="49"/>
    </row>
    <row r="69" spans="12:12" x14ac:dyDescent="0.25">
      <c r="L69" s="49"/>
    </row>
    <row r="70" spans="12:12" x14ac:dyDescent="0.25">
      <c r="L70" s="49"/>
    </row>
    <row r="71" spans="12:12" x14ac:dyDescent="0.25">
      <c r="L71" s="49"/>
    </row>
    <row r="72" spans="12:12" x14ac:dyDescent="0.25">
      <c r="L72" s="49"/>
    </row>
    <row r="73" spans="12:12" x14ac:dyDescent="0.25">
      <c r="L73" s="49"/>
    </row>
    <row r="74" spans="12:12" x14ac:dyDescent="0.25">
      <c r="L74" s="49"/>
    </row>
    <row r="75" spans="12:12" x14ac:dyDescent="0.25">
      <c r="L75" s="49"/>
    </row>
    <row r="76" spans="12:12" x14ac:dyDescent="0.25">
      <c r="L76" s="49"/>
    </row>
    <row r="77" spans="12:12" x14ac:dyDescent="0.25">
      <c r="L77" s="49"/>
    </row>
    <row r="78" spans="12:12" x14ac:dyDescent="0.25">
      <c r="L78" s="49"/>
    </row>
    <row r="79" spans="12:12" x14ac:dyDescent="0.25">
      <c r="L79" s="49"/>
    </row>
    <row r="80" spans="12:12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</sheetData>
  <mergeCells count="2">
    <mergeCell ref="R3:S3"/>
    <mergeCell ref="U3:V3"/>
  </mergeCells>
  <conditionalFormatting sqref="T17 AJ17 R17 AB17 Y17:Z17 AM17:AQ17 AM29:AP36">
    <cfRule type="expression" dxfId="1222" priority="146">
      <formula>$L17="API sand"</formula>
    </cfRule>
  </conditionalFormatting>
  <conditionalFormatting sqref="R29:S36 AB29:AB35 AK17:AL17">
    <cfRule type="expression" dxfId="1221" priority="145">
      <formula>$M17="API sand"</formula>
    </cfRule>
  </conditionalFormatting>
  <conditionalFormatting sqref="R29:T36 AB29:AB35 AK17:AL17">
    <cfRule type="expression" dxfId="1220" priority="144">
      <formula>$M17="API clay"</formula>
    </cfRule>
  </conditionalFormatting>
  <conditionalFormatting sqref="U29:W36 AA17 AE17:AI17 V17 AM17:AP17 AM29:AP36">
    <cfRule type="expression" dxfId="1219" priority="141">
      <formula>$L17="Stiff clay w/o free water"</formula>
    </cfRule>
    <cfRule type="expression" dxfId="1218" priority="143">
      <formula>$L17="API clay"</formula>
    </cfRule>
  </conditionalFormatting>
  <conditionalFormatting sqref="U29:Y36 AA17 AE17:AI17 V17 AM17:AP17 AM29:AP36">
    <cfRule type="expression" dxfId="1217" priority="142">
      <formula>$L17="Kirsch soft clay"</formula>
    </cfRule>
  </conditionalFormatting>
  <conditionalFormatting sqref="U29:Y36 AA17 AE17:AI17 V17 AM17:AP17 AM29:AP36">
    <cfRule type="expression" dxfId="1216" priority="140">
      <formula>$L17="Kirsch stiff clay"</formula>
    </cfRule>
  </conditionalFormatting>
  <conditionalFormatting sqref="T17 AJ17 R17 AB17 Y17:Z17 AM17:AQ17 AM29:AP36">
    <cfRule type="expression" dxfId="1215" priority="139">
      <formula>$L17="Kirsch sand"</formula>
    </cfRule>
  </conditionalFormatting>
  <conditionalFormatting sqref="AM17:AP17 AM29:AP36">
    <cfRule type="expression" dxfId="1214" priority="138">
      <formula>$L17="Modified Weak rock"</formula>
    </cfRule>
  </conditionalFormatting>
  <conditionalFormatting sqref="U29:V36 AA17 AE17:AI17 V17 AM17:AP17 AM29:AP36">
    <cfRule type="expression" dxfId="1213" priority="137">
      <formula>$L17="Reese stiff clay"</formula>
    </cfRule>
  </conditionalFormatting>
  <conditionalFormatting sqref="N30:N36 Q29:Q36">
    <cfRule type="expression" dxfId="1212" priority="136">
      <formula>$L29="API sand"</formula>
    </cfRule>
  </conditionalFormatting>
  <conditionalFormatting sqref="N30:N36 AB36 AJ29:AL36 Z29:Z36">
    <cfRule type="expression" dxfId="1211" priority="135">
      <formula>$M29="API sand"</formula>
    </cfRule>
  </conditionalFormatting>
  <conditionalFormatting sqref="Z36:AB36 AK29:AL36 N30:N36 Z29:AA35">
    <cfRule type="expression" dxfId="1210" priority="134">
      <formula>$M29="API clay"</formula>
    </cfRule>
  </conditionalFormatting>
  <conditionalFormatting sqref="N30:P36 O29:P29">
    <cfRule type="expression" dxfId="1209" priority="131">
      <formula>$L29="Stiff clay w/o free water"</formula>
    </cfRule>
    <cfRule type="expression" dxfId="1208" priority="133">
      <formula>$L29="API clay"</formula>
    </cfRule>
  </conditionalFormatting>
  <conditionalFormatting sqref="N30:P36 O29:P29">
    <cfRule type="expression" dxfId="1207" priority="132">
      <formula>$L29="Kirsch soft clay"</formula>
    </cfRule>
  </conditionalFormatting>
  <conditionalFormatting sqref="N30:P36 O29:P29">
    <cfRule type="expression" dxfId="1206" priority="130">
      <formula>$L29="Kirsch stiff clay"</formula>
    </cfRule>
  </conditionalFormatting>
  <conditionalFormatting sqref="N30:N36 Q29:Q36 X29:Y36">
    <cfRule type="expression" dxfId="1205" priority="129">
      <formula>$L29="Kirsch sand"</formula>
    </cfRule>
  </conditionalFormatting>
  <conditionalFormatting sqref="N30:N36 AC29:AD36 AI29:AI36">
    <cfRule type="expression" dxfId="1204" priority="128">
      <formula>$L29="Modified Weak rock"</formula>
    </cfRule>
  </conditionalFormatting>
  <conditionalFormatting sqref="N30:P36 O29:P29">
    <cfRule type="expression" dxfId="1203" priority="127">
      <formula>$L29="Reese stiff clay"</formula>
    </cfRule>
  </conditionalFormatting>
  <conditionalFormatting sqref="AA17 AE17:AI17 V17 AM17:AP17">
    <cfRule type="expression" dxfId="1202" priority="126">
      <formula>$L17="PISA clay"</formula>
    </cfRule>
  </conditionalFormatting>
  <conditionalFormatting sqref="AM17:AP17">
    <cfRule type="expression" dxfId="1201" priority="125">
      <formula>$L17="PISA sand"</formula>
    </cfRule>
  </conditionalFormatting>
  <conditionalFormatting sqref="AE37:AH37">
    <cfRule type="expression" dxfId="1200" priority="147">
      <formula>$L19="Modified Weak rock"</formula>
    </cfRule>
  </conditionalFormatting>
  <conditionalFormatting sqref="Q17 S17 W17">
    <cfRule type="expression" dxfId="1199" priority="66">
      <formula>$L17="API sand"</formula>
    </cfRule>
  </conditionalFormatting>
  <conditionalFormatting sqref="O17:P17">
    <cfRule type="expression" dxfId="1198" priority="61">
      <formula>$L17="Stiff clay w/o free water"</formula>
    </cfRule>
    <cfRule type="expression" dxfId="1197" priority="63">
      <formula>$L17="API clay"</formula>
    </cfRule>
  </conditionalFormatting>
  <conditionalFormatting sqref="O17:P17">
    <cfRule type="expression" dxfId="1196" priority="62">
      <formula>$L17="Kirsch soft clay"</formula>
    </cfRule>
  </conditionalFormatting>
  <conditionalFormatting sqref="O17:P17">
    <cfRule type="expression" dxfId="1195" priority="60">
      <formula>$L17="Kirsch stiff clay"</formula>
    </cfRule>
  </conditionalFormatting>
  <conditionalFormatting sqref="Q17 S17 W17">
    <cfRule type="expression" dxfId="1194" priority="59">
      <formula>$L17="Kirsch sand"</formula>
    </cfRule>
  </conditionalFormatting>
  <conditionalFormatting sqref="O17:P17">
    <cfRule type="expression" dxfId="1193" priority="57">
      <formula>$L17="Reese stiff clay"</formula>
    </cfRule>
  </conditionalFormatting>
  <conditionalFormatting sqref="O17:P17">
    <cfRule type="expression" dxfId="1192" priority="56">
      <formula>$L17="PISA clay"</formula>
    </cfRule>
  </conditionalFormatting>
  <conditionalFormatting sqref="AD17">
    <cfRule type="expression" dxfId="1191" priority="52">
      <formula>$L17="Stiff clay w/o free water"</formula>
    </cfRule>
    <cfRule type="expression" dxfId="1190" priority="54">
      <formula>$L17="API clay"</formula>
    </cfRule>
  </conditionalFormatting>
  <conditionalFormatting sqref="AD17">
    <cfRule type="expression" dxfId="1189" priority="53">
      <formula>$L17="Kirsch soft clay"</formula>
    </cfRule>
  </conditionalFormatting>
  <conditionalFormatting sqref="AD17">
    <cfRule type="expression" dxfId="1188" priority="51">
      <formula>$L17="Kirsch stiff clay"</formula>
    </cfRule>
  </conditionalFormatting>
  <conditionalFormatting sqref="AD17">
    <cfRule type="expression" dxfId="1187" priority="50">
      <formula>$L17="Reese stiff clay"</formula>
    </cfRule>
  </conditionalFormatting>
  <conditionalFormatting sqref="AD17">
    <cfRule type="expression" dxfId="1186" priority="49">
      <formula>$L17="PISA clay"</formula>
    </cfRule>
  </conditionalFormatting>
  <conditionalFormatting sqref="AC17">
    <cfRule type="expression" dxfId="1185" priority="46">
      <formula>$L17="Stiff clay w/o free water"</formula>
    </cfRule>
    <cfRule type="expression" dxfId="1184" priority="48">
      <formula>$L17="API clay"</formula>
    </cfRule>
  </conditionalFormatting>
  <conditionalFormatting sqref="AC17">
    <cfRule type="expression" dxfId="1183" priority="47">
      <formula>$L17="Kirsch soft clay"</formula>
    </cfRule>
  </conditionalFormatting>
  <conditionalFormatting sqref="AC17">
    <cfRule type="expression" dxfId="1182" priority="45">
      <formula>$L17="Kirsch stiff clay"</formula>
    </cfRule>
  </conditionalFormatting>
  <conditionalFormatting sqref="AC17">
    <cfRule type="expression" dxfId="1181" priority="44">
      <formula>$L17="Reese stiff clay"</formula>
    </cfRule>
  </conditionalFormatting>
  <conditionalFormatting sqref="AC17">
    <cfRule type="expression" dxfId="1180" priority="43">
      <formula>$L17="PISA clay"</formula>
    </cfRule>
  </conditionalFormatting>
  <conditionalFormatting sqref="X17">
    <cfRule type="expression" dxfId="1179" priority="42">
      <formula>$L17="API sand"</formula>
    </cfRule>
  </conditionalFormatting>
  <conditionalFormatting sqref="X17">
    <cfRule type="expression" dxfId="1178" priority="41">
      <formula>$L17="Kirsch sand"</formula>
    </cfRule>
  </conditionalFormatting>
  <conditionalFormatting sqref="U17">
    <cfRule type="expression" dxfId="1177" priority="32">
      <formula>$L17="Stiff clay w/o free water"</formula>
    </cfRule>
    <cfRule type="expression" dxfId="1176" priority="34">
      <formula>$L17="API clay"</formula>
    </cfRule>
  </conditionalFormatting>
  <conditionalFormatting sqref="U17">
    <cfRule type="expression" dxfId="1175" priority="33">
      <formula>$L17="Kirsch soft clay"</formula>
    </cfRule>
  </conditionalFormatting>
  <conditionalFormatting sqref="U17">
    <cfRule type="expression" dxfId="1174" priority="31">
      <formula>$L17="Kirsch stiff clay"</formula>
    </cfRule>
  </conditionalFormatting>
  <conditionalFormatting sqref="U17">
    <cfRule type="expression" dxfId="1173" priority="30">
      <formula>$L17="Reese stiff clay"</formula>
    </cfRule>
  </conditionalFormatting>
  <conditionalFormatting sqref="U17">
    <cfRule type="expression" dxfId="1172" priority="29">
      <formula>$L17="PISA clay"</formula>
    </cfRule>
  </conditionalFormatting>
  <conditionalFormatting sqref="AR17">
    <cfRule type="expression" dxfId="1171" priority="20">
      <formula>$L17="API sand"</formula>
    </cfRule>
  </conditionalFormatting>
  <conditionalFormatting sqref="AR17">
    <cfRule type="expression" dxfId="1170" priority="19">
      <formula>$L17="Kirsch sand"</formula>
    </cfRule>
  </conditionalFormatting>
  <dataValidations count="3">
    <dataValidation type="list" showInputMessage="1" showErrorMessage="1" sqref="M18:M36" xr:uid="{7CFCC843-76A8-4FA5-9E28-B4C5C777B852}">
      <formula1>"',API sand,API clay"</formula1>
    </dataValidation>
    <dataValidation type="list" showInputMessage="1" showErrorMessage="1" sqref="L19:L255" xr:uid="{2A0B7D60-65D1-439D-B430-03D09E714164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6:M17" xr:uid="{5CD4E006-0AD7-40AD-8A7D-62E435CF30D6}">
      <formula1>"Zero soil,API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3A2B-82BC-4249-A0CE-73171DAB67DC}">
  <sheetPr>
    <tabColor theme="7" tint="0.59999389629810485"/>
  </sheetPr>
  <dimension ref="A1:AS255"/>
  <sheetViews>
    <sheetView tabSelected="1" zoomScale="70" zoomScaleNormal="70" workbookViewId="0">
      <selection activeCell="U24" sqref="U24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27.7109375" style="33" customWidth="1"/>
    <col min="13" max="13" width="11.71093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28515625" style="33" customWidth="1"/>
    <col min="22" max="22" width="19.42578125" style="33" customWidth="1"/>
    <col min="23" max="23" width="6.5703125" style="33" customWidth="1"/>
    <col min="24" max="24" width="11.71093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7109375" style="33" customWidth="1"/>
    <col min="30" max="30" width="11.7109375" style="33" customWidth="1"/>
    <col min="31" max="31" width="10.28515625" style="33" customWidth="1"/>
    <col min="32" max="32" width="8.28515625" style="33" customWidth="1"/>
    <col min="33" max="33" width="13.7109375" style="33" customWidth="1"/>
    <col min="34" max="34" width="8.42578125" style="33" customWidth="1"/>
    <col min="35" max="35" width="7.71093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2" width="11.5703125" style="33" customWidth="1"/>
    <col min="43" max="16384" width="9.140625" style="33"/>
  </cols>
  <sheetData>
    <row r="1" spans="1:45" x14ac:dyDescent="0.25">
      <c r="A1" s="34" t="str">
        <f ca="1">TRIM(MID(CELL("filename",A1),FIND("]",CELL("filename",A1),1)+1,255))</f>
        <v>WTG1</v>
      </c>
      <c r="D1" s="34"/>
    </row>
    <row r="3" spans="1:45" s="35" customFormat="1" ht="45" customHeight="1" x14ac:dyDescent="0.25">
      <c r="F3" s="36" t="s">
        <v>39</v>
      </c>
      <c r="J3" s="37" t="s">
        <v>22</v>
      </c>
      <c r="Q3" s="89"/>
      <c r="R3" s="91"/>
      <c r="S3" s="91"/>
      <c r="T3" s="89"/>
      <c r="U3" s="91"/>
      <c r="V3" s="91"/>
      <c r="W3" s="89"/>
      <c r="X3" s="69"/>
      <c r="Y3" s="89"/>
      <c r="Z3" s="89"/>
      <c r="AA3" s="89"/>
      <c r="AB3" s="89"/>
      <c r="AC3" s="69"/>
      <c r="AD3" s="39"/>
      <c r="AE3" s="39"/>
      <c r="AF3" s="39"/>
      <c r="AG3" s="39"/>
      <c r="AH3" s="39"/>
      <c r="AI3" s="39"/>
      <c r="AJ3" s="89"/>
      <c r="AK3" s="89"/>
      <c r="AL3" s="89"/>
      <c r="AM3" s="89"/>
      <c r="AN3" s="89"/>
      <c r="AO3" s="89"/>
      <c r="AP3" s="89"/>
    </row>
    <row r="4" spans="1:45" x14ac:dyDescent="0.25">
      <c r="A4" s="40" t="s">
        <v>60</v>
      </c>
      <c r="B4" s="33">
        <f>COUNTIF(J:J,"&gt;0")</f>
        <v>11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3" t="s">
        <v>111</v>
      </c>
      <c r="AP4" s="43" t="s">
        <v>112</v>
      </c>
      <c r="AQ4" s="70" t="s">
        <v>102</v>
      </c>
      <c r="AR4" s="43" t="s">
        <v>108</v>
      </c>
      <c r="AS4" s="33" t="s">
        <v>123</v>
      </c>
    </row>
    <row r="5" spans="1:45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77" t="s">
        <v>38</v>
      </c>
      <c r="K5" s="77" t="s">
        <v>30</v>
      </c>
      <c r="L5" s="77" t="s">
        <v>31</v>
      </c>
      <c r="M5" s="77" t="s">
        <v>31</v>
      </c>
      <c r="N5" s="77" t="s">
        <v>32</v>
      </c>
      <c r="O5" s="77" t="s">
        <v>33</v>
      </c>
      <c r="P5" s="77" t="s">
        <v>35</v>
      </c>
      <c r="Q5" s="77" t="s">
        <v>36</v>
      </c>
      <c r="R5" s="77" t="s">
        <v>36</v>
      </c>
      <c r="S5" s="77" t="s">
        <v>34</v>
      </c>
      <c r="T5" s="77" t="s">
        <v>33</v>
      </c>
      <c r="U5" s="77" t="s">
        <v>34</v>
      </c>
      <c r="V5" s="77" t="s">
        <v>62</v>
      </c>
      <c r="W5" s="77" t="s">
        <v>34</v>
      </c>
      <c r="X5" s="77" t="s">
        <v>33</v>
      </c>
      <c r="Y5" s="77" t="s">
        <v>35</v>
      </c>
      <c r="Z5" s="77" t="s">
        <v>33</v>
      </c>
      <c r="AA5" s="77" t="s">
        <v>34</v>
      </c>
      <c r="AB5" s="77" t="s">
        <v>33</v>
      </c>
      <c r="AC5" s="77" t="s">
        <v>33</v>
      </c>
      <c r="AD5" s="77" t="s">
        <v>35</v>
      </c>
      <c r="AE5" s="77" t="s">
        <v>34</v>
      </c>
      <c r="AF5" s="77" t="s">
        <v>33</v>
      </c>
      <c r="AG5" s="77" t="s">
        <v>35</v>
      </c>
      <c r="AH5" s="77" t="s">
        <v>34</v>
      </c>
      <c r="AI5" s="77" t="s">
        <v>34</v>
      </c>
      <c r="AJ5" s="77" t="s">
        <v>34</v>
      </c>
      <c r="AK5" s="77" t="s">
        <v>34</v>
      </c>
      <c r="AL5" s="77" t="s">
        <v>34</v>
      </c>
      <c r="AM5" s="77" t="s">
        <v>34</v>
      </c>
      <c r="AN5" s="77" t="s">
        <v>34</v>
      </c>
      <c r="AO5" s="77" t="s">
        <v>34</v>
      </c>
      <c r="AP5" s="77" t="s">
        <v>34</v>
      </c>
      <c r="AQ5" s="77" t="s">
        <v>103</v>
      </c>
      <c r="AR5" s="77" t="s">
        <v>109</v>
      </c>
    </row>
    <row r="6" spans="1:45" x14ac:dyDescent="0.25">
      <c r="C6" s="45"/>
      <c r="F6" s="33" t="s">
        <v>67</v>
      </c>
      <c r="G6" s="57">
        <v>23</v>
      </c>
      <c r="H6" s="45" t="s">
        <v>28</v>
      </c>
      <c r="I6" s="33" t="s">
        <v>113</v>
      </c>
      <c r="J6" s="79">
        <v>1</v>
      </c>
      <c r="K6" s="85">
        <v>0</v>
      </c>
      <c r="L6" s="86" t="s">
        <v>122</v>
      </c>
      <c r="M6" s="83" t="s">
        <v>65</v>
      </c>
      <c r="N6" s="79">
        <v>10.199999999999999</v>
      </c>
      <c r="O6" s="78">
        <v>0</v>
      </c>
      <c r="P6" s="78">
        <v>40</v>
      </c>
      <c r="Q6" s="79">
        <v>0</v>
      </c>
      <c r="R6" s="79" t="e">
        <f>IF(Q6&lt;&gt;0,Q6-5,NA())</f>
        <v>#N/A</v>
      </c>
      <c r="S6" s="79">
        <v>3</v>
      </c>
      <c r="T6" s="79">
        <v>0</v>
      </c>
      <c r="U6" s="80">
        <v>1.7999999999999999E-2</v>
      </c>
      <c r="V6" s="80">
        <v>0</v>
      </c>
      <c r="W6" s="79">
        <v>0.25</v>
      </c>
      <c r="X6" s="88">
        <v>12800</v>
      </c>
      <c r="Y6" s="79">
        <v>0</v>
      </c>
      <c r="Z6" s="79">
        <v>0</v>
      </c>
      <c r="AA6" s="79">
        <v>1</v>
      </c>
      <c r="AB6" s="79">
        <v>0</v>
      </c>
      <c r="AC6" s="78">
        <v>4000</v>
      </c>
      <c r="AD6" s="78">
        <v>20000</v>
      </c>
      <c r="AE6" s="78">
        <v>0.3</v>
      </c>
      <c r="AF6" s="78">
        <v>0</v>
      </c>
      <c r="AG6" s="78">
        <v>0</v>
      </c>
      <c r="AH6" s="78">
        <v>0</v>
      </c>
      <c r="AI6" s="78">
        <v>0</v>
      </c>
      <c r="AJ6" s="79">
        <v>0</v>
      </c>
      <c r="AK6" s="79">
        <v>1</v>
      </c>
      <c r="AL6" s="79">
        <v>1</v>
      </c>
      <c r="AM6" s="79">
        <v>1</v>
      </c>
      <c r="AN6" s="79">
        <v>1</v>
      </c>
      <c r="AO6" s="79">
        <v>1</v>
      </c>
      <c r="AP6" s="79">
        <v>1</v>
      </c>
      <c r="AQ6" s="79">
        <v>0</v>
      </c>
      <c r="AR6" s="79">
        <v>0</v>
      </c>
      <c r="AS6" s="81">
        <v>0.4</v>
      </c>
    </row>
    <row r="7" spans="1:45" x14ac:dyDescent="0.25">
      <c r="A7" s="54" t="s">
        <v>23</v>
      </c>
      <c r="C7" s="45"/>
      <c r="F7" s="55" t="s">
        <v>48</v>
      </c>
      <c r="G7" s="56"/>
      <c r="H7" s="39"/>
      <c r="I7" s="56" t="s">
        <v>114</v>
      </c>
      <c r="J7" s="79">
        <v>2</v>
      </c>
      <c r="K7" s="85">
        <v>-0.65</v>
      </c>
      <c r="L7" s="86" t="str">
        <f>"EW_sand_Ruled"&amp;"_"&amp;AR7</f>
        <v>EW_sand_Ruled_75</v>
      </c>
      <c r="M7" s="83" t="s">
        <v>64</v>
      </c>
      <c r="N7" s="79">
        <v>9.4</v>
      </c>
      <c r="O7" s="78">
        <v>0</v>
      </c>
      <c r="P7" s="78">
        <v>0</v>
      </c>
      <c r="Q7" s="79">
        <v>40</v>
      </c>
      <c r="R7" s="79">
        <f>IF(Q7&lt;&gt;0,Q7-5,NA())</f>
        <v>35</v>
      </c>
      <c r="S7" s="79">
        <v>2.6</v>
      </c>
      <c r="T7" s="79">
        <v>0</v>
      </c>
      <c r="U7" s="80">
        <v>0</v>
      </c>
      <c r="V7" s="80">
        <v>0</v>
      </c>
      <c r="W7" s="79">
        <v>0</v>
      </c>
      <c r="X7" s="88">
        <v>26200</v>
      </c>
      <c r="Y7" s="79">
        <v>0</v>
      </c>
      <c r="Z7" s="79">
        <f t="shared" ref="Z7:Z15" si="0">VLOOKUP(R7,$AE$39:$AF$59,2)</f>
        <v>114.99999999999996</v>
      </c>
      <c r="AA7" s="79">
        <v>1</v>
      </c>
      <c r="AB7" s="79">
        <f t="shared" ref="AB7:AB15" si="1">VLOOKUP(R7,$AE$39:$AG$59,3)</f>
        <v>12000</v>
      </c>
      <c r="AC7" s="78">
        <v>24000</v>
      </c>
      <c r="AD7" s="78">
        <v>12957.746478873238</v>
      </c>
      <c r="AE7" s="78">
        <v>0.3</v>
      </c>
      <c r="AF7" s="78">
        <v>0</v>
      </c>
      <c r="AG7" s="78">
        <v>0</v>
      </c>
      <c r="AH7" s="78">
        <v>0</v>
      </c>
      <c r="AI7" s="78">
        <v>0</v>
      </c>
      <c r="AJ7" s="79">
        <f t="shared" ref="AJ7:AJ15" si="2">VLOOKUP(R7,$AE$39:$AH$59,4)</f>
        <v>50.000000000000007</v>
      </c>
      <c r="AK7" s="79">
        <v>1</v>
      </c>
      <c r="AL7" s="79">
        <v>1</v>
      </c>
      <c r="AM7" s="79">
        <v>1</v>
      </c>
      <c r="AN7" s="79">
        <v>1</v>
      </c>
      <c r="AO7" s="79">
        <v>1</v>
      </c>
      <c r="AP7" s="79">
        <v>1</v>
      </c>
      <c r="AQ7" s="79">
        <v>0</v>
      </c>
      <c r="AR7" s="79">
        <v>75</v>
      </c>
      <c r="AS7" s="81">
        <v>0.4</v>
      </c>
    </row>
    <row r="8" spans="1:45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15778.957475994512</v>
      </c>
      <c r="H8" s="45" t="s">
        <v>53</v>
      </c>
      <c r="I8" s="56" t="s">
        <v>115</v>
      </c>
      <c r="J8" s="79">
        <v>3</v>
      </c>
      <c r="K8" s="85">
        <v>-4.2</v>
      </c>
      <c r="L8" s="86" t="str">
        <f t="shared" ref="L8:L15" si="3">"EW_sand_Ruled"&amp;"_"&amp;AR8</f>
        <v>EW_sand_Ruled_56</v>
      </c>
      <c r="M8" s="83" t="s">
        <v>64</v>
      </c>
      <c r="N8" s="79">
        <v>10</v>
      </c>
      <c r="O8" s="78">
        <v>0</v>
      </c>
      <c r="P8" s="78">
        <v>0</v>
      </c>
      <c r="Q8" s="79">
        <v>37</v>
      </c>
      <c r="R8" s="79">
        <f t="shared" ref="R8:R16" si="4">IF(Q8&lt;&gt;0,Q8-5,NA())</f>
        <v>32</v>
      </c>
      <c r="S8" s="79">
        <v>1.2</v>
      </c>
      <c r="T8" s="79">
        <v>0</v>
      </c>
      <c r="U8" s="80">
        <v>0</v>
      </c>
      <c r="V8" s="80">
        <v>0</v>
      </c>
      <c r="W8" s="79">
        <v>0</v>
      </c>
      <c r="X8" s="88">
        <v>15900</v>
      </c>
      <c r="Y8" s="79">
        <v>0</v>
      </c>
      <c r="Z8" s="79">
        <f t="shared" si="0"/>
        <v>103.59999999999997</v>
      </c>
      <c r="AA8" s="79">
        <v>1</v>
      </c>
      <c r="AB8" s="79">
        <f t="shared" si="1"/>
        <v>10560</v>
      </c>
      <c r="AC8" s="78">
        <v>61000</v>
      </c>
      <c r="AD8" s="78">
        <v>2222.2222222222222</v>
      </c>
      <c r="AE8" s="78">
        <v>0.3</v>
      </c>
      <c r="AF8" s="78">
        <v>0</v>
      </c>
      <c r="AG8" s="78">
        <v>0</v>
      </c>
      <c r="AH8" s="78">
        <v>0</v>
      </c>
      <c r="AI8" s="78">
        <v>0</v>
      </c>
      <c r="AJ8" s="79">
        <f t="shared" si="2"/>
        <v>44.000000000000007</v>
      </c>
      <c r="AK8" s="79">
        <v>1</v>
      </c>
      <c r="AL8" s="79">
        <v>1</v>
      </c>
      <c r="AM8" s="79">
        <v>1</v>
      </c>
      <c r="AN8" s="79">
        <v>1</v>
      </c>
      <c r="AO8" s="79">
        <v>1</v>
      </c>
      <c r="AP8" s="79">
        <v>1</v>
      </c>
      <c r="AQ8" s="79">
        <v>0</v>
      </c>
      <c r="AR8" s="79">
        <v>56</v>
      </c>
      <c r="AS8" s="81">
        <v>0.4</v>
      </c>
    </row>
    <row r="9" spans="1:45" x14ac:dyDescent="0.25">
      <c r="A9" s="33" t="s">
        <v>68</v>
      </c>
      <c r="B9" s="57">
        <v>45</v>
      </c>
      <c r="C9" s="45" t="s">
        <v>28</v>
      </c>
      <c r="D9" s="57">
        <v>28</v>
      </c>
      <c r="F9" s="33" t="s">
        <v>96</v>
      </c>
      <c r="G9" s="75">
        <v>-666224.96570644702</v>
      </c>
      <c r="H9" s="45" t="s">
        <v>54</v>
      </c>
      <c r="I9" s="33" t="s">
        <v>116</v>
      </c>
      <c r="J9" s="79">
        <v>4</v>
      </c>
      <c r="K9" s="85">
        <v>-6</v>
      </c>
      <c r="L9" s="86" t="str">
        <f t="shared" si="3"/>
        <v>EW_sand_Ruled_68</v>
      </c>
      <c r="M9" s="83" t="s">
        <v>64</v>
      </c>
      <c r="N9" s="79">
        <v>9.9</v>
      </c>
      <c r="O9" s="78">
        <v>0</v>
      </c>
      <c r="P9" s="78">
        <v>0</v>
      </c>
      <c r="Q9" s="79">
        <v>39</v>
      </c>
      <c r="R9" s="79">
        <f t="shared" si="4"/>
        <v>34</v>
      </c>
      <c r="S9" s="79">
        <v>1.2</v>
      </c>
      <c r="T9" s="79">
        <v>0</v>
      </c>
      <c r="U9" s="80">
        <v>0</v>
      </c>
      <c r="V9" s="80">
        <v>0</v>
      </c>
      <c r="W9" s="79">
        <v>0</v>
      </c>
      <c r="X9" s="88">
        <v>2900</v>
      </c>
      <c r="Y9" s="79">
        <v>0</v>
      </c>
      <c r="Z9" s="79">
        <f t="shared" si="0"/>
        <v>111.19999999999996</v>
      </c>
      <c r="AA9" s="79">
        <v>1</v>
      </c>
      <c r="AB9" s="79">
        <f t="shared" si="1"/>
        <v>11520</v>
      </c>
      <c r="AC9" s="78">
        <v>74000</v>
      </c>
      <c r="AD9" s="78">
        <v>7000</v>
      </c>
      <c r="AE9" s="78">
        <v>0.3</v>
      </c>
      <c r="AF9" s="78">
        <v>0</v>
      </c>
      <c r="AG9" s="78">
        <v>0</v>
      </c>
      <c r="AH9" s="78">
        <v>0</v>
      </c>
      <c r="AI9" s="78">
        <v>0</v>
      </c>
      <c r="AJ9" s="79">
        <f t="shared" si="2"/>
        <v>48.000000000000007</v>
      </c>
      <c r="AK9" s="79">
        <v>1</v>
      </c>
      <c r="AL9" s="79">
        <v>1</v>
      </c>
      <c r="AM9" s="79">
        <v>1</v>
      </c>
      <c r="AN9" s="79">
        <v>1</v>
      </c>
      <c r="AO9" s="79">
        <v>1</v>
      </c>
      <c r="AP9" s="79">
        <v>1</v>
      </c>
      <c r="AQ9" s="79">
        <v>0</v>
      </c>
      <c r="AR9" s="79">
        <v>68</v>
      </c>
      <c r="AS9" s="81">
        <v>0.4</v>
      </c>
    </row>
    <row r="10" spans="1:45" s="56" customFormat="1" x14ac:dyDescent="0.25">
      <c r="A10" s="56" t="s">
        <v>69</v>
      </c>
      <c r="B10" s="58">
        <v>45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 t="s">
        <v>116</v>
      </c>
      <c r="J10" s="79">
        <v>5</v>
      </c>
      <c r="K10" s="85">
        <v>-9</v>
      </c>
      <c r="L10" s="86" t="str">
        <f t="shared" si="3"/>
        <v>EW_sand_Ruled_79</v>
      </c>
      <c r="M10" s="83" t="s">
        <v>64</v>
      </c>
      <c r="N10" s="79">
        <v>9.9</v>
      </c>
      <c r="O10" s="78">
        <v>0</v>
      </c>
      <c r="P10" s="78">
        <v>0</v>
      </c>
      <c r="Q10" s="79">
        <v>40</v>
      </c>
      <c r="R10" s="79">
        <f t="shared" si="4"/>
        <v>35</v>
      </c>
      <c r="S10" s="79">
        <v>1.2</v>
      </c>
      <c r="T10" s="79">
        <v>0</v>
      </c>
      <c r="U10" s="80">
        <v>0</v>
      </c>
      <c r="V10" s="80">
        <v>0</v>
      </c>
      <c r="W10" s="79">
        <v>0</v>
      </c>
      <c r="X10" s="88">
        <v>13700</v>
      </c>
      <c r="Y10" s="79">
        <v>0</v>
      </c>
      <c r="Z10" s="79">
        <f t="shared" si="0"/>
        <v>114.99999999999996</v>
      </c>
      <c r="AA10" s="79">
        <v>1</v>
      </c>
      <c r="AB10" s="79">
        <f t="shared" si="1"/>
        <v>12000</v>
      </c>
      <c r="AC10" s="78">
        <v>108000</v>
      </c>
      <c r="AD10" s="78">
        <v>2307.6923076923076</v>
      </c>
      <c r="AE10" s="78">
        <v>0.3</v>
      </c>
      <c r="AF10" s="78">
        <v>0</v>
      </c>
      <c r="AG10" s="78">
        <v>0</v>
      </c>
      <c r="AH10" s="78">
        <v>0</v>
      </c>
      <c r="AI10" s="78">
        <v>0</v>
      </c>
      <c r="AJ10" s="79">
        <f t="shared" si="2"/>
        <v>50.000000000000007</v>
      </c>
      <c r="AK10" s="79">
        <v>1</v>
      </c>
      <c r="AL10" s="79">
        <v>1</v>
      </c>
      <c r="AM10" s="79">
        <v>1</v>
      </c>
      <c r="AN10" s="79">
        <v>1</v>
      </c>
      <c r="AO10" s="79">
        <v>1</v>
      </c>
      <c r="AP10" s="79">
        <v>1</v>
      </c>
      <c r="AQ10" s="79">
        <v>0</v>
      </c>
      <c r="AR10" s="79">
        <v>79</v>
      </c>
      <c r="AS10" s="81">
        <v>0.4</v>
      </c>
    </row>
    <row r="11" spans="1:45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I11" s="33" t="s">
        <v>117</v>
      </c>
      <c r="J11" s="79">
        <v>6</v>
      </c>
      <c r="K11" s="85">
        <v>-12.9</v>
      </c>
      <c r="L11" s="86" t="str">
        <f t="shared" si="3"/>
        <v>EW_sand_Ruled_59</v>
      </c>
      <c r="M11" s="83" t="s">
        <v>64</v>
      </c>
      <c r="N11" s="79">
        <v>8.5</v>
      </c>
      <c r="O11" s="78">
        <v>0</v>
      </c>
      <c r="P11" s="78">
        <v>0</v>
      </c>
      <c r="Q11" s="79">
        <v>26</v>
      </c>
      <c r="R11" s="79">
        <f t="shared" si="4"/>
        <v>21</v>
      </c>
      <c r="S11" s="79">
        <v>0.9</v>
      </c>
      <c r="T11" s="79">
        <v>0</v>
      </c>
      <c r="U11" s="80">
        <v>0</v>
      </c>
      <c r="V11" s="80">
        <v>0</v>
      </c>
      <c r="W11" s="79">
        <v>0</v>
      </c>
      <c r="X11" s="88">
        <v>25400</v>
      </c>
      <c r="Y11" s="79">
        <v>0</v>
      </c>
      <c r="Z11" s="79">
        <f t="shared" si="0"/>
        <v>69.799999999999983</v>
      </c>
      <c r="AA11" s="79">
        <v>1</v>
      </c>
      <c r="AB11" s="79">
        <f t="shared" si="1"/>
        <v>3280</v>
      </c>
      <c r="AC11" s="78">
        <v>97000</v>
      </c>
      <c r="AD11" s="78">
        <v>1322.3140495867769</v>
      </c>
      <c r="AE11" s="78">
        <v>0.3</v>
      </c>
      <c r="AF11" s="78">
        <v>0</v>
      </c>
      <c r="AG11" s="78">
        <v>0</v>
      </c>
      <c r="AH11" s="78">
        <v>0</v>
      </c>
      <c r="AI11" s="78">
        <v>0</v>
      </c>
      <c r="AJ11" s="79">
        <f>VLOOKUP(R11,$AE$39:$AH$59,4)</f>
        <v>13.600000000000003</v>
      </c>
      <c r="AK11" s="79">
        <v>1</v>
      </c>
      <c r="AL11" s="79">
        <v>1</v>
      </c>
      <c r="AM11" s="79">
        <v>1</v>
      </c>
      <c r="AN11" s="79">
        <v>1</v>
      </c>
      <c r="AO11" s="79">
        <v>1</v>
      </c>
      <c r="AP11" s="79">
        <v>1</v>
      </c>
      <c r="AQ11" s="79">
        <v>0</v>
      </c>
      <c r="AR11" s="79">
        <v>59</v>
      </c>
      <c r="AS11" s="81">
        <v>0.2</v>
      </c>
    </row>
    <row r="12" spans="1:45" x14ac:dyDescent="0.25">
      <c r="A12" s="33" t="s">
        <v>74</v>
      </c>
      <c r="B12" s="57">
        <v>9.6999999999999993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 t="s">
        <v>118</v>
      </c>
      <c r="J12" s="79">
        <v>7</v>
      </c>
      <c r="K12" s="85">
        <v>-25</v>
      </c>
      <c r="L12" s="86" t="s">
        <v>122</v>
      </c>
      <c r="M12" s="83" t="s">
        <v>65</v>
      </c>
      <c r="N12" s="79">
        <v>8.5</v>
      </c>
      <c r="O12" s="78">
        <v>168</v>
      </c>
      <c r="P12" s="78">
        <v>10.992366412213739</v>
      </c>
      <c r="Q12" s="79">
        <v>0</v>
      </c>
      <c r="R12" s="79" t="e">
        <f t="shared" si="4"/>
        <v>#N/A</v>
      </c>
      <c r="S12" s="79">
        <v>1.9</v>
      </c>
      <c r="T12" s="79">
        <v>0</v>
      </c>
      <c r="U12" s="80">
        <v>1.7999999999999999E-2</v>
      </c>
      <c r="V12" s="80">
        <v>0</v>
      </c>
      <c r="W12" s="79">
        <v>0.25</v>
      </c>
      <c r="X12" s="88">
        <v>17300</v>
      </c>
      <c r="Y12" s="79">
        <v>0</v>
      </c>
      <c r="Z12" s="79">
        <v>0</v>
      </c>
      <c r="AA12" s="79">
        <v>1</v>
      </c>
      <c r="AB12" s="79">
        <v>0</v>
      </c>
      <c r="AC12" s="78">
        <v>218000</v>
      </c>
      <c r="AD12" s="78">
        <v>14274.809160305342</v>
      </c>
      <c r="AE12" s="78">
        <v>0.3</v>
      </c>
      <c r="AF12" s="78">
        <v>0</v>
      </c>
      <c r="AG12" s="78">
        <v>0</v>
      </c>
      <c r="AH12" s="78">
        <v>0</v>
      </c>
      <c r="AI12" s="78">
        <v>0</v>
      </c>
      <c r="AJ12" s="79">
        <v>0</v>
      </c>
      <c r="AK12" s="79">
        <v>1</v>
      </c>
      <c r="AL12" s="79">
        <v>1</v>
      </c>
      <c r="AM12" s="79">
        <v>1</v>
      </c>
      <c r="AN12" s="79">
        <v>1</v>
      </c>
      <c r="AO12" s="79">
        <v>1</v>
      </c>
      <c r="AP12" s="79">
        <v>1</v>
      </c>
      <c r="AQ12" s="79">
        <v>0</v>
      </c>
      <c r="AR12" s="79">
        <v>0</v>
      </c>
      <c r="AS12" s="81">
        <v>0.4</v>
      </c>
    </row>
    <row r="13" spans="1:45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s="33" t="s">
        <v>119</v>
      </c>
      <c r="J13" s="79">
        <v>8</v>
      </c>
      <c r="K13" s="85">
        <v>-38.1</v>
      </c>
      <c r="L13" s="86" t="str">
        <f t="shared" si="3"/>
        <v>EW_sand_Ruled_80</v>
      </c>
      <c r="M13" s="83" t="s">
        <v>64</v>
      </c>
      <c r="N13" s="79">
        <v>9</v>
      </c>
      <c r="O13" s="78">
        <v>0</v>
      </c>
      <c r="P13" s="78">
        <v>0</v>
      </c>
      <c r="Q13" s="79">
        <v>28</v>
      </c>
      <c r="R13" s="79">
        <f t="shared" si="4"/>
        <v>23</v>
      </c>
      <c r="S13" s="79">
        <v>1</v>
      </c>
      <c r="T13" s="79">
        <v>0</v>
      </c>
      <c r="U13" s="80">
        <v>0</v>
      </c>
      <c r="V13" s="80">
        <v>0</v>
      </c>
      <c r="W13" s="79">
        <v>0</v>
      </c>
      <c r="X13" s="88">
        <v>31000</v>
      </c>
      <c r="Y13" s="79">
        <v>0</v>
      </c>
      <c r="Z13" s="79">
        <f t="shared" si="0"/>
        <v>75.399999999999977</v>
      </c>
      <c r="AA13" s="79">
        <v>1</v>
      </c>
      <c r="AB13" s="79">
        <f t="shared" si="1"/>
        <v>4040</v>
      </c>
      <c r="AC13" s="78">
        <v>188000</v>
      </c>
      <c r="AD13" s="78">
        <v>2881.3559322033907</v>
      </c>
      <c r="AE13" s="78">
        <v>0.3</v>
      </c>
      <c r="AF13" s="78">
        <v>0</v>
      </c>
      <c r="AG13" s="78">
        <v>0</v>
      </c>
      <c r="AH13" s="78">
        <v>0</v>
      </c>
      <c r="AI13" s="78">
        <v>0</v>
      </c>
      <c r="AJ13" s="79">
        <f t="shared" si="2"/>
        <v>16.800000000000004</v>
      </c>
      <c r="AK13" s="79">
        <v>1</v>
      </c>
      <c r="AL13" s="79">
        <v>1</v>
      </c>
      <c r="AM13" s="79">
        <v>1</v>
      </c>
      <c r="AN13" s="79">
        <v>1</v>
      </c>
      <c r="AO13" s="79">
        <v>1</v>
      </c>
      <c r="AP13" s="79">
        <v>1</v>
      </c>
      <c r="AQ13" s="79">
        <v>0</v>
      </c>
      <c r="AR13" s="79">
        <v>80</v>
      </c>
      <c r="AS13" s="81">
        <v>0.4</v>
      </c>
    </row>
    <row r="14" spans="1:45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I14" s="33" t="s">
        <v>119</v>
      </c>
      <c r="J14" s="79">
        <v>9</v>
      </c>
      <c r="K14" s="85">
        <v>-44</v>
      </c>
      <c r="L14" s="86" t="str">
        <f t="shared" si="3"/>
        <v>EW_sand_Ruled_80</v>
      </c>
      <c r="M14" s="83" t="s">
        <v>64</v>
      </c>
      <c r="N14" s="79">
        <v>9</v>
      </c>
      <c r="O14" s="78">
        <v>0</v>
      </c>
      <c r="P14" s="78">
        <v>0</v>
      </c>
      <c r="Q14" s="79">
        <v>28</v>
      </c>
      <c r="R14" s="79">
        <f t="shared" si="4"/>
        <v>23</v>
      </c>
      <c r="S14" s="79">
        <v>1</v>
      </c>
      <c r="T14" s="79">
        <v>0</v>
      </c>
      <c r="U14" s="80">
        <v>0</v>
      </c>
      <c r="V14" s="80">
        <v>0</v>
      </c>
      <c r="W14" s="79">
        <v>0</v>
      </c>
      <c r="X14" s="88">
        <v>69900</v>
      </c>
      <c r="Y14" s="79">
        <v>0</v>
      </c>
      <c r="Z14" s="79">
        <f t="shared" si="0"/>
        <v>75.399999999999977</v>
      </c>
      <c r="AA14" s="79">
        <v>1</v>
      </c>
      <c r="AB14" s="79">
        <f t="shared" si="1"/>
        <v>4040</v>
      </c>
      <c r="AC14" s="78">
        <v>182000</v>
      </c>
      <c r="AD14" s="78">
        <v>15625.000000000009</v>
      </c>
      <c r="AE14" s="78">
        <v>0.3</v>
      </c>
      <c r="AF14" s="78">
        <v>0</v>
      </c>
      <c r="AG14" s="78">
        <v>0</v>
      </c>
      <c r="AH14" s="78">
        <v>0</v>
      </c>
      <c r="AI14" s="78">
        <v>0</v>
      </c>
      <c r="AJ14" s="79">
        <f t="shared" si="2"/>
        <v>16.800000000000004</v>
      </c>
      <c r="AK14" s="79">
        <v>1</v>
      </c>
      <c r="AL14" s="79">
        <v>1</v>
      </c>
      <c r="AM14" s="79">
        <v>1</v>
      </c>
      <c r="AN14" s="79">
        <v>1</v>
      </c>
      <c r="AO14" s="79">
        <v>1</v>
      </c>
      <c r="AP14" s="79">
        <v>1</v>
      </c>
      <c r="AQ14" s="79">
        <v>0</v>
      </c>
      <c r="AR14" s="79">
        <v>80</v>
      </c>
      <c r="AS14" s="81">
        <v>0.4</v>
      </c>
    </row>
    <row r="15" spans="1:45" x14ac:dyDescent="0.25">
      <c r="A15" s="33" t="s">
        <v>44</v>
      </c>
      <c r="B15" s="61">
        <v>207000000</v>
      </c>
      <c r="C15" s="45" t="s">
        <v>47</v>
      </c>
      <c r="I15" s="33" t="s">
        <v>120</v>
      </c>
      <c r="J15" s="79">
        <v>10</v>
      </c>
      <c r="K15" s="85">
        <v>-48.8</v>
      </c>
      <c r="L15" s="86" t="str">
        <f t="shared" si="3"/>
        <v>EW_sand_Ruled_68</v>
      </c>
      <c r="M15" s="83" t="s">
        <v>64</v>
      </c>
      <c r="N15" s="79">
        <v>9.8000000000000007</v>
      </c>
      <c r="O15" s="78">
        <v>0</v>
      </c>
      <c r="P15" s="78">
        <v>0</v>
      </c>
      <c r="Q15" s="79">
        <v>28</v>
      </c>
      <c r="R15" s="79">
        <f t="shared" si="4"/>
        <v>23</v>
      </c>
      <c r="S15" s="79">
        <v>0.9</v>
      </c>
      <c r="T15" s="79">
        <v>0</v>
      </c>
      <c r="U15" s="80">
        <v>0</v>
      </c>
      <c r="V15" s="80">
        <v>0</v>
      </c>
      <c r="W15" s="79">
        <v>0</v>
      </c>
      <c r="X15" s="88">
        <v>40800</v>
      </c>
      <c r="Y15" s="79">
        <v>0</v>
      </c>
      <c r="Z15" s="79">
        <f t="shared" si="0"/>
        <v>75.399999999999977</v>
      </c>
      <c r="AA15" s="79">
        <v>1</v>
      </c>
      <c r="AB15" s="79">
        <f t="shared" si="1"/>
        <v>4040</v>
      </c>
      <c r="AC15" s="78">
        <v>196000</v>
      </c>
      <c r="AD15" s="78">
        <v>2574.8502994011974</v>
      </c>
      <c r="AE15" s="78">
        <v>0.3</v>
      </c>
      <c r="AF15" s="78">
        <v>0</v>
      </c>
      <c r="AG15" s="78">
        <v>0</v>
      </c>
      <c r="AH15" s="78">
        <v>0</v>
      </c>
      <c r="AI15" s="78">
        <v>0</v>
      </c>
      <c r="AJ15" s="79">
        <f t="shared" si="2"/>
        <v>16.800000000000004</v>
      </c>
      <c r="AK15" s="79">
        <v>1</v>
      </c>
      <c r="AL15" s="79">
        <v>1</v>
      </c>
      <c r="AM15" s="79">
        <v>1</v>
      </c>
      <c r="AN15" s="79">
        <v>1</v>
      </c>
      <c r="AO15" s="79">
        <v>1</v>
      </c>
      <c r="AP15" s="79">
        <v>1</v>
      </c>
      <c r="AQ15" s="79">
        <v>0</v>
      </c>
      <c r="AR15" s="79">
        <v>68</v>
      </c>
      <c r="AS15" s="81">
        <v>0.4</v>
      </c>
    </row>
    <row r="16" spans="1:45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 t="s">
        <v>121</v>
      </c>
      <c r="J16" s="79">
        <v>11</v>
      </c>
      <c r="K16" s="85">
        <v>-65.5</v>
      </c>
      <c r="L16" s="86" t="s">
        <v>122</v>
      </c>
      <c r="M16" s="83" t="s">
        <v>65</v>
      </c>
      <c r="N16" s="88">
        <v>9.8000000000000007</v>
      </c>
      <c r="O16" s="78">
        <v>488</v>
      </c>
      <c r="P16" s="78">
        <v>5.5172413793103452</v>
      </c>
      <c r="Q16" s="79">
        <v>0</v>
      </c>
      <c r="R16" s="79" t="e">
        <f t="shared" si="4"/>
        <v>#N/A</v>
      </c>
      <c r="S16" s="79">
        <v>1.8</v>
      </c>
      <c r="T16" s="79">
        <v>0</v>
      </c>
      <c r="U16" s="80">
        <v>1.7999999999999999E-2</v>
      </c>
      <c r="V16" s="80">
        <v>0</v>
      </c>
      <c r="W16" s="79">
        <v>0.25</v>
      </c>
      <c r="X16" s="88">
        <v>101700</v>
      </c>
      <c r="Y16" s="79">
        <v>0</v>
      </c>
      <c r="Z16" s="79">
        <v>0</v>
      </c>
      <c r="AA16" s="79">
        <v>1</v>
      </c>
      <c r="AB16" s="79">
        <v>0</v>
      </c>
      <c r="AC16" s="78">
        <v>761000</v>
      </c>
      <c r="AD16" s="78">
        <v>10482.758620689654</v>
      </c>
      <c r="AE16" s="78">
        <v>0.3</v>
      </c>
      <c r="AF16" s="78">
        <v>0</v>
      </c>
      <c r="AG16" s="78">
        <v>0</v>
      </c>
      <c r="AH16" s="78">
        <v>0</v>
      </c>
      <c r="AI16" s="78">
        <v>0</v>
      </c>
      <c r="AJ16" s="79">
        <v>0</v>
      </c>
      <c r="AK16" s="79">
        <v>1</v>
      </c>
      <c r="AL16" s="79">
        <v>1</v>
      </c>
      <c r="AM16" s="79">
        <v>1</v>
      </c>
      <c r="AN16" s="79">
        <v>1</v>
      </c>
      <c r="AO16" s="79">
        <v>1</v>
      </c>
      <c r="AP16" s="79">
        <v>1</v>
      </c>
      <c r="AQ16" s="79">
        <v>0</v>
      </c>
      <c r="AR16" s="79">
        <v>0</v>
      </c>
      <c r="AS16" s="81">
        <v>0.4</v>
      </c>
    </row>
    <row r="17" spans="1:45" s="56" customFormat="1" x14ac:dyDescent="0.25">
      <c r="A17" s="33" t="s">
        <v>98</v>
      </c>
      <c r="B17" s="57">
        <v>0.53</v>
      </c>
      <c r="C17" s="45"/>
      <c r="D17" s="77"/>
      <c r="E17" s="77"/>
      <c r="J17" s="79"/>
      <c r="K17" s="85"/>
      <c r="L17" s="87"/>
      <c r="M17" s="84"/>
      <c r="N17" s="79"/>
      <c r="O17" s="63"/>
      <c r="P17" s="63"/>
      <c r="Q17" s="47"/>
      <c r="R17" s="47"/>
      <c r="S17" s="47"/>
      <c r="T17" s="47"/>
      <c r="U17" s="74"/>
      <c r="V17" s="74"/>
      <c r="W17" s="47"/>
      <c r="X17" s="47"/>
      <c r="Y17" s="47"/>
      <c r="Z17" s="47"/>
      <c r="AA17" s="47"/>
      <c r="AB17" s="47"/>
      <c r="AC17" s="63"/>
      <c r="AD17" s="63"/>
      <c r="AE17" s="63"/>
      <c r="AF17" s="63"/>
      <c r="AG17" s="63"/>
      <c r="AH17" s="63"/>
      <c r="AI17" s="63"/>
      <c r="AJ17" s="47"/>
      <c r="AK17" s="47"/>
      <c r="AL17" s="47"/>
      <c r="AM17" s="47"/>
      <c r="AN17" s="47"/>
      <c r="AO17" s="47"/>
      <c r="AP17" s="47"/>
      <c r="AQ17" s="47"/>
      <c r="AR17" s="47"/>
      <c r="AS17" s="33"/>
    </row>
    <row r="18" spans="1:45" ht="22.5" customHeight="1" x14ac:dyDescent="0.25">
      <c r="A18" s="35" t="s">
        <v>25</v>
      </c>
      <c r="B18" s="65" t="s">
        <v>26</v>
      </c>
      <c r="C18" s="65" t="s">
        <v>27</v>
      </c>
      <c r="D18" s="66"/>
      <c r="E18" s="66"/>
      <c r="J18" s="79"/>
      <c r="K18" s="85"/>
      <c r="L18" s="87"/>
      <c r="M18" s="84"/>
      <c r="N18" s="79"/>
      <c r="O18" s="78"/>
      <c r="P18" s="88"/>
      <c r="Q18" s="79"/>
      <c r="R18" s="79"/>
      <c r="S18" s="79"/>
      <c r="T18" s="79"/>
      <c r="U18" s="79"/>
      <c r="V18" s="80"/>
      <c r="W18" s="88"/>
      <c r="X18" s="79"/>
      <c r="Y18" s="79"/>
      <c r="Z18" s="79"/>
      <c r="AA18" s="79"/>
      <c r="AB18" s="79"/>
      <c r="AC18" s="79"/>
      <c r="AD18" s="79"/>
      <c r="AE18" s="78"/>
      <c r="AF18" s="78"/>
      <c r="AG18" s="78"/>
      <c r="AH18" s="78"/>
      <c r="AI18" s="78"/>
      <c r="AJ18" s="79"/>
      <c r="AK18" s="79"/>
      <c r="AL18" s="79"/>
      <c r="AM18" s="79"/>
      <c r="AN18" s="79"/>
      <c r="AO18" s="79"/>
      <c r="AP18" s="79"/>
      <c r="AQ18" s="79"/>
      <c r="AR18" s="79"/>
      <c r="AS18" s="81"/>
    </row>
    <row r="19" spans="1:45" x14ac:dyDescent="0.25">
      <c r="A19" s="77" t="s">
        <v>38</v>
      </c>
      <c r="B19" s="77" t="s">
        <v>30</v>
      </c>
      <c r="C19" s="77" t="s">
        <v>59</v>
      </c>
      <c r="D19" s="43"/>
      <c r="E19" s="35"/>
      <c r="J19" s="86"/>
      <c r="K19" s="86"/>
      <c r="L19" s="84"/>
      <c r="M19" s="84"/>
      <c r="N19" s="79"/>
      <c r="O19" s="79"/>
      <c r="P19" s="79"/>
      <c r="Q19" s="79"/>
      <c r="R19" s="82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81"/>
      <c r="AF19" s="81"/>
      <c r="AG19" s="81"/>
      <c r="AH19" s="81"/>
      <c r="AI19" s="79"/>
      <c r="AJ19" s="79"/>
      <c r="AK19" s="79"/>
      <c r="AL19" s="79"/>
      <c r="AM19" s="79"/>
      <c r="AN19" s="79"/>
      <c r="AO19" s="79"/>
      <c r="AP19" s="79"/>
      <c r="AQ19" s="81"/>
      <c r="AR19" s="81"/>
      <c r="AS19" s="81"/>
    </row>
    <row r="20" spans="1:45" x14ac:dyDescent="0.25">
      <c r="A20" s="66">
        <v>1</v>
      </c>
      <c r="B20" s="66">
        <v>0</v>
      </c>
      <c r="C20" s="67">
        <v>0.09</v>
      </c>
      <c r="D20" s="43"/>
      <c r="J20" s="86"/>
      <c r="K20" s="86"/>
      <c r="L20" s="84"/>
      <c r="M20" s="84"/>
      <c r="N20" s="79"/>
      <c r="O20" s="79"/>
      <c r="P20" s="79"/>
      <c r="Q20" s="79"/>
      <c r="R20" s="82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81"/>
      <c r="AF20" s="81"/>
      <c r="AG20" s="81"/>
      <c r="AH20" s="81"/>
      <c r="AI20" s="79"/>
      <c r="AJ20" s="79"/>
      <c r="AK20" s="79"/>
      <c r="AL20" s="79"/>
      <c r="AM20" s="79"/>
      <c r="AN20" s="79"/>
      <c r="AO20" s="79"/>
      <c r="AP20" s="79"/>
      <c r="AQ20" s="81"/>
      <c r="AR20" s="81"/>
      <c r="AS20" s="81"/>
    </row>
    <row r="21" spans="1:45" x14ac:dyDescent="0.25">
      <c r="A21" s="66"/>
      <c r="B21" s="66"/>
      <c r="C21" s="67"/>
      <c r="D21" s="43"/>
      <c r="J21" s="86"/>
      <c r="K21" s="86"/>
      <c r="L21" s="84"/>
      <c r="M21" s="84"/>
      <c r="N21" s="79"/>
      <c r="O21" s="79"/>
      <c r="P21" s="79"/>
      <c r="Q21" s="79"/>
      <c r="R21" s="81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82"/>
      <c r="AE21" s="81"/>
      <c r="AF21" s="81"/>
      <c r="AG21" s="81"/>
      <c r="AH21" s="81"/>
      <c r="AI21" s="79"/>
      <c r="AJ21" s="79"/>
      <c r="AK21" s="79"/>
      <c r="AL21" s="79"/>
      <c r="AM21" s="79"/>
      <c r="AN21" s="79"/>
      <c r="AO21" s="79"/>
      <c r="AP21" s="79"/>
      <c r="AQ21" s="81"/>
      <c r="AR21" s="81"/>
      <c r="AS21" s="81"/>
    </row>
    <row r="22" spans="1:45" x14ac:dyDescent="0.25">
      <c r="A22" s="66"/>
      <c r="B22" s="66"/>
      <c r="C22" s="67"/>
      <c r="D22" s="35"/>
      <c r="J22" s="86"/>
      <c r="K22" s="86"/>
      <c r="L22" s="84"/>
      <c r="M22" s="84"/>
      <c r="N22" s="79"/>
      <c r="O22" s="79"/>
      <c r="P22" s="79"/>
      <c r="Q22" s="79"/>
      <c r="R22" s="81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82"/>
      <c r="AE22" s="81"/>
      <c r="AF22" s="81"/>
      <c r="AG22" s="81"/>
      <c r="AH22" s="81"/>
      <c r="AI22" s="79"/>
      <c r="AJ22" s="79"/>
      <c r="AK22" s="79"/>
      <c r="AL22" s="79"/>
      <c r="AM22" s="79"/>
      <c r="AN22" s="79"/>
      <c r="AO22" s="79"/>
      <c r="AP22" s="79"/>
      <c r="AQ22" s="81"/>
      <c r="AR22" s="81"/>
      <c r="AS22" s="81"/>
    </row>
    <row r="23" spans="1:45" x14ac:dyDescent="0.25">
      <c r="A23" s="66"/>
      <c r="B23" s="66"/>
      <c r="C23" s="67"/>
      <c r="D23" s="35"/>
      <c r="J23" s="86"/>
      <c r="K23" s="86"/>
      <c r="L23" s="84"/>
      <c r="M23" s="84"/>
      <c r="N23" s="79"/>
      <c r="O23" s="79"/>
      <c r="P23" s="79"/>
      <c r="Q23" s="79"/>
      <c r="R23" s="81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82"/>
      <c r="AE23" s="81"/>
      <c r="AF23" s="81"/>
      <c r="AG23" s="81"/>
      <c r="AH23" s="81"/>
      <c r="AI23" s="79"/>
      <c r="AJ23" s="79"/>
      <c r="AK23" s="79"/>
      <c r="AL23" s="79"/>
      <c r="AM23" s="79"/>
      <c r="AN23" s="79"/>
      <c r="AO23" s="79"/>
      <c r="AP23" s="79"/>
      <c r="AQ23" s="81"/>
      <c r="AR23" s="81"/>
      <c r="AS23" s="81"/>
    </row>
    <row r="24" spans="1:45" x14ac:dyDescent="0.25">
      <c r="A24" s="66"/>
      <c r="B24" s="66"/>
      <c r="C24" s="67"/>
      <c r="D24" s="35"/>
      <c r="J24" s="86"/>
      <c r="K24" s="86"/>
      <c r="L24" s="84"/>
      <c r="M24" s="84"/>
      <c r="N24" s="79"/>
      <c r="O24" s="79"/>
      <c r="P24" s="79"/>
      <c r="Q24" s="79"/>
      <c r="R24" s="81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82"/>
      <c r="AE24" s="81"/>
      <c r="AF24" s="81"/>
      <c r="AG24" s="81"/>
      <c r="AH24" s="81"/>
      <c r="AI24" s="79"/>
      <c r="AJ24" s="79"/>
      <c r="AK24" s="79"/>
      <c r="AL24" s="79"/>
      <c r="AM24" s="79"/>
      <c r="AN24" s="79"/>
      <c r="AO24" s="79"/>
      <c r="AP24" s="79"/>
      <c r="AQ24" s="81"/>
      <c r="AR24" s="81"/>
      <c r="AS24" s="81"/>
    </row>
    <row r="25" spans="1:45" x14ac:dyDescent="0.25">
      <c r="A25" s="66"/>
      <c r="B25" s="66"/>
      <c r="C25" s="67"/>
      <c r="D25" s="35"/>
      <c r="J25" s="86"/>
      <c r="K25" s="86"/>
      <c r="L25" s="84"/>
      <c r="M25" s="84"/>
      <c r="N25" s="79"/>
      <c r="O25" s="79"/>
      <c r="P25" s="79"/>
      <c r="Q25" s="79"/>
      <c r="R25" s="81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82"/>
      <c r="AE25" s="81"/>
      <c r="AF25" s="81"/>
      <c r="AG25" s="81"/>
      <c r="AH25" s="81"/>
      <c r="AI25" s="79"/>
      <c r="AJ25" s="79"/>
      <c r="AK25" s="79"/>
      <c r="AL25" s="79"/>
      <c r="AM25" s="79"/>
      <c r="AN25" s="79"/>
      <c r="AO25" s="79"/>
      <c r="AP25" s="79"/>
      <c r="AQ25" s="81"/>
      <c r="AR25" s="81"/>
      <c r="AS25" s="81"/>
    </row>
    <row r="26" spans="1:45" x14ac:dyDescent="0.25">
      <c r="A26" s="66"/>
      <c r="B26" s="66"/>
      <c r="C26" s="67"/>
      <c r="D26" s="35"/>
      <c r="J26" s="86"/>
      <c r="K26" s="86"/>
      <c r="L26" s="84"/>
      <c r="M26" s="84"/>
      <c r="N26" s="79"/>
      <c r="O26" s="79"/>
      <c r="P26" s="79"/>
      <c r="Q26" s="79"/>
      <c r="R26" s="81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82"/>
      <c r="AE26" s="81"/>
      <c r="AF26" s="81"/>
      <c r="AG26" s="81"/>
      <c r="AH26" s="81"/>
      <c r="AI26" s="79"/>
      <c r="AJ26" s="79"/>
      <c r="AK26" s="79"/>
      <c r="AL26" s="79"/>
      <c r="AM26" s="79"/>
      <c r="AN26" s="79"/>
      <c r="AO26" s="79"/>
      <c r="AP26" s="79"/>
      <c r="AQ26" s="81"/>
      <c r="AR26" s="81"/>
      <c r="AS26" s="81"/>
    </row>
    <row r="27" spans="1:45" x14ac:dyDescent="0.25">
      <c r="A27" s="66"/>
      <c r="B27" s="66"/>
      <c r="C27" s="67"/>
      <c r="D27" s="35"/>
      <c r="E27" s="33" t="s">
        <v>110</v>
      </c>
      <c r="J27" s="86"/>
      <c r="K27" s="86"/>
      <c r="L27" s="84"/>
      <c r="M27" s="84"/>
      <c r="N27" s="79"/>
      <c r="O27" s="79"/>
      <c r="P27" s="79"/>
      <c r="Q27" s="79"/>
      <c r="R27" s="81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82"/>
      <c r="AE27" s="81"/>
      <c r="AF27" s="81"/>
      <c r="AG27" s="81"/>
      <c r="AH27" s="81"/>
      <c r="AI27" s="79"/>
      <c r="AJ27" s="79"/>
      <c r="AK27" s="79"/>
      <c r="AL27" s="79"/>
      <c r="AM27" s="79"/>
      <c r="AN27" s="79"/>
      <c r="AO27" s="79"/>
      <c r="AP27" s="79"/>
      <c r="AQ27" s="81"/>
      <c r="AR27" s="81"/>
      <c r="AS27" s="81"/>
    </row>
    <row r="28" spans="1:45" x14ac:dyDescent="0.25">
      <c r="A28" s="66"/>
      <c r="B28" s="66"/>
      <c r="C28" s="67"/>
      <c r="D28" s="35"/>
      <c r="J28" s="86"/>
      <c r="K28" s="86"/>
      <c r="L28" s="84"/>
      <c r="M28" s="84"/>
      <c r="N28" s="79"/>
      <c r="O28" s="79"/>
      <c r="P28" s="79"/>
      <c r="Q28" s="79"/>
      <c r="R28" s="81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82"/>
      <c r="AE28" s="81"/>
      <c r="AF28" s="81"/>
      <c r="AG28" s="81"/>
      <c r="AH28" s="81"/>
      <c r="AI28" s="79"/>
      <c r="AJ28" s="79"/>
      <c r="AK28" s="79"/>
      <c r="AL28" s="79"/>
      <c r="AM28" s="79"/>
      <c r="AN28" s="79"/>
      <c r="AO28" s="79"/>
      <c r="AP28" s="79"/>
      <c r="AQ28" s="81"/>
      <c r="AR28" s="81"/>
      <c r="AS28" s="81"/>
    </row>
    <row r="29" spans="1:45" x14ac:dyDescent="0.25">
      <c r="A29" s="66"/>
      <c r="B29" s="66"/>
      <c r="C29" s="67"/>
      <c r="D29" s="35"/>
      <c r="L29" s="49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</row>
    <row r="30" spans="1:45" x14ac:dyDescent="0.25">
      <c r="A30" s="66"/>
      <c r="B30" s="66"/>
      <c r="C30" s="67"/>
      <c r="D30" s="35"/>
      <c r="L30" s="49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  <c r="AO30" s="47"/>
      <c r="AP30" s="47"/>
    </row>
    <row r="31" spans="1:45" x14ac:dyDescent="0.25">
      <c r="A31" s="66"/>
      <c r="B31" s="66"/>
      <c r="C31" s="67"/>
      <c r="D31" s="35"/>
      <c r="L31" s="49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  <c r="AO31" s="47"/>
      <c r="AP31" s="47"/>
    </row>
    <row r="32" spans="1:45" x14ac:dyDescent="0.25">
      <c r="A32" s="66"/>
      <c r="B32" s="66"/>
      <c r="C32" s="67"/>
      <c r="D32" s="35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  <c r="AO32" s="47"/>
      <c r="AP32" s="47"/>
    </row>
    <row r="33" spans="1:42" x14ac:dyDescent="0.25">
      <c r="A33" s="66"/>
      <c r="B33" s="66"/>
      <c r="C33" s="67"/>
      <c r="D33" s="35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  <c r="AO33" s="47"/>
      <c r="AP33" s="47"/>
    </row>
    <row r="34" spans="1:42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  <c r="AO34" s="47"/>
      <c r="AP34" s="47"/>
    </row>
    <row r="35" spans="1:42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  <c r="AO35" s="47"/>
      <c r="AP35" s="47"/>
    </row>
    <row r="36" spans="1:42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  <c r="AO36" s="47"/>
      <c r="AP36" s="47"/>
    </row>
    <row r="37" spans="1:42" x14ac:dyDescent="0.25">
      <c r="L37" s="49"/>
      <c r="AE37" s="47"/>
      <c r="AF37" s="47" t="s">
        <v>104</v>
      </c>
      <c r="AG37" s="47" t="s">
        <v>105</v>
      </c>
      <c r="AH37" s="47" t="s">
        <v>66</v>
      </c>
    </row>
    <row r="38" spans="1:42" x14ac:dyDescent="0.25">
      <c r="L38" s="49"/>
      <c r="AE38" s="33" t="s">
        <v>99</v>
      </c>
      <c r="AF38" s="33" t="s">
        <v>100</v>
      </c>
      <c r="AG38" s="33" t="s">
        <v>101</v>
      </c>
    </row>
    <row r="39" spans="1:42" x14ac:dyDescent="0.25">
      <c r="L39" s="49"/>
      <c r="AE39" s="33">
        <v>15</v>
      </c>
      <c r="AF39" s="33">
        <v>48</v>
      </c>
      <c r="AG39" s="33">
        <v>1900</v>
      </c>
      <c r="AH39" s="33">
        <v>8</v>
      </c>
    </row>
    <row r="40" spans="1:42" x14ac:dyDescent="0.25">
      <c r="L40" s="49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2" x14ac:dyDescent="0.25">
      <c r="L41" s="49"/>
      <c r="AE41" s="33">
        <v>17</v>
      </c>
      <c r="AF41" s="33">
        <f t="shared" ref="AF41:AF44" si="5">AF40+3.8</f>
        <v>55.599999999999994</v>
      </c>
      <c r="AG41" s="33">
        <f t="shared" ref="AG41:AG43" si="6">AG40+200</f>
        <v>2300</v>
      </c>
      <c r="AH41" s="33">
        <f t="shared" ref="AH41:AH44" si="7">AH40+0.8</f>
        <v>9.6000000000000014</v>
      </c>
    </row>
    <row r="42" spans="1:42" x14ac:dyDescent="0.25">
      <c r="L42" s="49"/>
      <c r="AE42" s="33">
        <v>18</v>
      </c>
      <c r="AF42" s="33">
        <f t="shared" si="5"/>
        <v>59.399999999999991</v>
      </c>
      <c r="AG42" s="33">
        <f t="shared" si="6"/>
        <v>2500</v>
      </c>
      <c r="AH42" s="33">
        <f t="shared" si="7"/>
        <v>10.400000000000002</v>
      </c>
    </row>
    <row r="43" spans="1:42" x14ac:dyDescent="0.25">
      <c r="L43" s="49"/>
      <c r="AE43" s="33">
        <v>19</v>
      </c>
      <c r="AF43" s="33">
        <f t="shared" si="5"/>
        <v>63.199999999999989</v>
      </c>
      <c r="AG43" s="33">
        <f t="shared" si="6"/>
        <v>2700</v>
      </c>
      <c r="AH43" s="33">
        <f t="shared" si="7"/>
        <v>11.200000000000003</v>
      </c>
    </row>
    <row r="44" spans="1:42" x14ac:dyDescent="0.25">
      <c r="L44" s="49"/>
      <c r="AE44" s="33">
        <v>20</v>
      </c>
      <c r="AF44" s="33">
        <f t="shared" si="5"/>
        <v>66.999999999999986</v>
      </c>
      <c r="AG44" s="33">
        <f>AG43+200</f>
        <v>2900</v>
      </c>
      <c r="AH44" s="33">
        <f t="shared" si="7"/>
        <v>12.000000000000004</v>
      </c>
    </row>
    <row r="45" spans="1:42" x14ac:dyDescent="0.25">
      <c r="L45" s="49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2" x14ac:dyDescent="0.25">
      <c r="L46" s="49"/>
      <c r="AE46" s="33">
        <v>22</v>
      </c>
      <c r="AF46" s="33">
        <f t="shared" ref="AF46:AF49" si="8">AF45+2.8</f>
        <v>72.59999999999998</v>
      </c>
      <c r="AG46" s="33">
        <f t="shared" ref="AG46:AG48" si="9">AG45+380</f>
        <v>3660</v>
      </c>
      <c r="AH46" s="33">
        <f t="shared" ref="AH46:AH49" si="10">AH45+1.6</f>
        <v>15.200000000000003</v>
      </c>
    </row>
    <row r="47" spans="1:42" x14ac:dyDescent="0.25">
      <c r="L47" s="49"/>
      <c r="AE47" s="33">
        <v>23</v>
      </c>
      <c r="AF47" s="33">
        <f t="shared" si="8"/>
        <v>75.399999999999977</v>
      </c>
      <c r="AG47" s="33">
        <f t="shared" si="9"/>
        <v>4040</v>
      </c>
      <c r="AH47" s="33">
        <f t="shared" si="10"/>
        <v>16.800000000000004</v>
      </c>
    </row>
    <row r="48" spans="1:42" x14ac:dyDescent="0.25">
      <c r="L48" s="49"/>
      <c r="AE48" s="33">
        <v>24</v>
      </c>
      <c r="AF48" s="33">
        <f t="shared" si="8"/>
        <v>78.199999999999974</v>
      </c>
      <c r="AG48" s="33">
        <f t="shared" si="9"/>
        <v>4420</v>
      </c>
      <c r="AH48" s="33">
        <f t="shared" si="10"/>
        <v>18.400000000000006</v>
      </c>
    </row>
    <row r="49" spans="12:34" x14ac:dyDescent="0.25">
      <c r="L49" s="49"/>
      <c r="AE49" s="33">
        <v>25</v>
      </c>
      <c r="AF49" s="33">
        <f t="shared" si="8"/>
        <v>80.999999999999972</v>
      </c>
      <c r="AG49" s="33">
        <v>4800</v>
      </c>
      <c r="AH49" s="33">
        <f t="shared" si="10"/>
        <v>20.000000000000007</v>
      </c>
    </row>
    <row r="50" spans="12:34" x14ac:dyDescent="0.25">
      <c r="L50" s="49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9"/>
      <c r="AE51" s="33">
        <v>27</v>
      </c>
      <c r="AF51" s="33">
        <f t="shared" ref="AF51:AF54" si="11">AF50+3</f>
        <v>86.999999999999972</v>
      </c>
      <c r="AG51" s="33">
        <f t="shared" ref="AG51:AG54" si="12">AG50+960</f>
        <v>6720</v>
      </c>
      <c r="AH51" s="33">
        <f t="shared" ref="AH51:AH54" si="13">AH50+4</f>
        <v>28.000000000000007</v>
      </c>
    </row>
    <row r="52" spans="12:34" x14ac:dyDescent="0.25">
      <c r="L52" s="49"/>
      <c r="AE52" s="33">
        <v>28</v>
      </c>
      <c r="AF52" s="33">
        <f t="shared" si="11"/>
        <v>89.999999999999972</v>
      </c>
      <c r="AG52" s="33">
        <f t="shared" si="12"/>
        <v>7680</v>
      </c>
      <c r="AH52" s="33">
        <f t="shared" si="13"/>
        <v>32.000000000000007</v>
      </c>
    </row>
    <row r="53" spans="12:34" x14ac:dyDescent="0.25">
      <c r="L53" s="49"/>
      <c r="AE53" s="33">
        <v>29</v>
      </c>
      <c r="AF53" s="33">
        <f t="shared" si="11"/>
        <v>92.999999999999972</v>
      </c>
      <c r="AG53" s="33">
        <f t="shared" si="12"/>
        <v>8640</v>
      </c>
      <c r="AH53" s="33">
        <f t="shared" si="13"/>
        <v>36.000000000000007</v>
      </c>
    </row>
    <row r="54" spans="12:34" x14ac:dyDescent="0.25">
      <c r="L54" s="49"/>
      <c r="AE54" s="33">
        <v>30</v>
      </c>
      <c r="AF54" s="33">
        <f t="shared" si="11"/>
        <v>95.999999999999972</v>
      </c>
      <c r="AG54" s="33">
        <f t="shared" si="12"/>
        <v>9600</v>
      </c>
      <c r="AH54" s="33">
        <f t="shared" si="13"/>
        <v>40.000000000000007</v>
      </c>
    </row>
    <row r="55" spans="12:34" x14ac:dyDescent="0.25">
      <c r="L55" s="49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9"/>
      <c r="AE56" s="33">
        <v>32</v>
      </c>
      <c r="AF56" s="33">
        <f t="shared" ref="AF56:AF59" si="14">AF55+3.8</f>
        <v>103.59999999999997</v>
      </c>
      <c r="AG56" s="33">
        <f t="shared" ref="AG56:AG59" si="15">AG55+480</f>
        <v>10560</v>
      </c>
      <c r="AH56" s="33">
        <f t="shared" ref="AH56:AH59" si="16">AH55+2</f>
        <v>44.000000000000007</v>
      </c>
    </row>
    <row r="57" spans="12:34" x14ac:dyDescent="0.25">
      <c r="L57" s="49"/>
      <c r="AE57" s="33">
        <v>33</v>
      </c>
      <c r="AF57" s="33">
        <f t="shared" si="14"/>
        <v>107.39999999999996</v>
      </c>
      <c r="AG57" s="33">
        <f t="shared" si="15"/>
        <v>11040</v>
      </c>
      <c r="AH57" s="33">
        <f t="shared" si="16"/>
        <v>46.000000000000007</v>
      </c>
    </row>
    <row r="58" spans="12:34" x14ac:dyDescent="0.25">
      <c r="L58" s="49"/>
      <c r="AE58" s="33">
        <v>34</v>
      </c>
      <c r="AF58" s="33">
        <f t="shared" si="14"/>
        <v>111.19999999999996</v>
      </c>
      <c r="AG58" s="33">
        <f t="shared" si="15"/>
        <v>11520</v>
      </c>
      <c r="AH58" s="33">
        <f t="shared" si="16"/>
        <v>48.000000000000007</v>
      </c>
    </row>
    <row r="59" spans="12:34" x14ac:dyDescent="0.25">
      <c r="L59" s="49"/>
      <c r="AE59" s="33">
        <v>35</v>
      </c>
      <c r="AF59" s="33">
        <f t="shared" si="14"/>
        <v>114.99999999999996</v>
      </c>
      <c r="AG59" s="33">
        <f t="shared" si="15"/>
        <v>12000</v>
      </c>
      <c r="AH59" s="33">
        <f t="shared" si="16"/>
        <v>50.000000000000007</v>
      </c>
    </row>
    <row r="60" spans="12:34" x14ac:dyDescent="0.25">
      <c r="L60" s="49"/>
    </row>
    <row r="61" spans="12:34" x14ac:dyDescent="0.25">
      <c r="L61" s="49"/>
    </row>
    <row r="62" spans="12:34" x14ac:dyDescent="0.25">
      <c r="L62" s="49"/>
    </row>
    <row r="63" spans="12:34" x14ac:dyDescent="0.25">
      <c r="L63" s="49"/>
    </row>
    <row r="64" spans="12:34" x14ac:dyDescent="0.25">
      <c r="L64" s="49"/>
    </row>
    <row r="65" spans="12:12" x14ac:dyDescent="0.25">
      <c r="L65" s="49"/>
    </row>
    <row r="66" spans="12:12" x14ac:dyDescent="0.25">
      <c r="L66" s="49"/>
    </row>
    <row r="67" spans="12:12" x14ac:dyDescent="0.25">
      <c r="L67" s="49"/>
    </row>
    <row r="68" spans="12:12" x14ac:dyDescent="0.25">
      <c r="L68" s="49"/>
    </row>
    <row r="69" spans="12:12" x14ac:dyDescent="0.25">
      <c r="L69" s="49"/>
    </row>
    <row r="70" spans="12:12" x14ac:dyDescent="0.25">
      <c r="L70" s="49"/>
    </row>
    <row r="71" spans="12:12" x14ac:dyDescent="0.25">
      <c r="L71" s="49"/>
    </row>
    <row r="72" spans="12:12" x14ac:dyDescent="0.25">
      <c r="L72" s="49"/>
    </row>
    <row r="73" spans="12:12" x14ac:dyDescent="0.25">
      <c r="L73" s="49"/>
    </row>
    <row r="74" spans="12:12" x14ac:dyDescent="0.25">
      <c r="L74" s="49"/>
    </row>
    <row r="75" spans="12:12" x14ac:dyDescent="0.25">
      <c r="L75" s="49"/>
    </row>
    <row r="76" spans="12:12" x14ac:dyDescent="0.25">
      <c r="L76" s="49"/>
    </row>
    <row r="77" spans="12:12" x14ac:dyDescent="0.25">
      <c r="L77" s="49"/>
    </row>
    <row r="78" spans="12:12" x14ac:dyDescent="0.25">
      <c r="L78" s="49"/>
    </row>
    <row r="79" spans="12:12" x14ac:dyDescent="0.25">
      <c r="L79" s="49"/>
    </row>
    <row r="80" spans="12:12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</sheetData>
  <mergeCells count="2">
    <mergeCell ref="R3:S3"/>
    <mergeCell ref="U3:V3"/>
  </mergeCells>
  <conditionalFormatting sqref="T17 AJ17 R17 AB17 Y17:Z17 AM17:AQ17 AM29:AP36">
    <cfRule type="expression" dxfId="1169" priority="52">
      <formula>$L17="API sand"</formula>
    </cfRule>
  </conditionalFormatting>
  <conditionalFormatting sqref="R29:S36 AB29:AB35 AK17:AL17">
    <cfRule type="expression" dxfId="1168" priority="51">
      <formula>$M17="API sand"</formula>
    </cfRule>
  </conditionalFormatting>
  <conditionalFormatting sqref="R29:T36 AB29:AB35 AK17:AL17">
    <cfRule type="expression" dxfId="1167" priority="50">
      <formula>$M17="API clay"</formula>
    </cfRule>
  </conditionalFormatting>
  <conditionalFormatting sqref="U29:W36 AA17 AE17:AI17 V17 AM17:AP17 AM29:AP36">
    <cfRule type="expression" dxfId="1166" priority="47">
      <formula>$L17="Stiff clay w/o free water"</formula>
    </cfRule>
    <cfRule type="expression" dxfId="1165" priority="49">
      <formula>$L17="API clay"</formula>
    </cfRule>
  </conditionalFormatting>
  <conditionalFormatting sqref="U29:Y36 AA17 AE17:AI17 V17 AM17:AP17 AM29:AP36">
    <cfRule type="expression" dxfId="1164" priority="48">
      <formula>$L17="Kirsch soft clay"</formula>
    </cfRule>
  </conditionalFormatting>
  <conditionalFormatting sqref="U29:Y36 AA17 AE17:AI17 V17 AM17:AP17 AM29:AP36">
    <cfRule type="expression" dxfId="1163" priority="46">
      <formula>$L17="Kirsch stiff clay"</formula>
    </cfRule>
  </conditionalFormatting>
  <conditionalFormatting sqref="T17 AJ17 R17 AB17 Y17:Z17 AM17:AQ17 AM29:AP36">
    <cfRule type="expression" dxfId="1162" priority="45">
      <formula>$L17="Kirsch sand"</formula>
    </cfRule>
  </conditionalFormatting>
  <conditionalFormatting sqref="AM17:AP17 AM29:AP36">
    <cfRule type="expression" dxfId="1161" priority="44">
      <formula>$L17="Modified Weak rock"</formula>
    </cfRule>
  </conditionalFormatting>
  <conditionalFormatting sqref="U29:V36 AA17 AE17:AI17 V17 AM17:AP17 AM29:AP36">
    <cfRule type="expression" dxfId="1160" priority="43">
      <formula>$L17="Reese stiff clay"</formula>
    </cfRule>
  </conditionalFormatting>
  <conditionalFormatting sqref="N30:N36 Q29:Q36">
    <cfRule type="expression" dxfId="1159" priority="42">
      <formula>$L29="API sand"</formula>
    </cfRule>
  </conditionalFormatting>
  <conditionalFormatting sqref="N30:N36 AB36 AJ29:AL36 Z29:Z36">
    <cfRule type="expression" dxfId="1158" priority="41">
      <formula>$M29="API sand"</formula>
    </cfRule>
  </conditionalFormatting>
  <conditionalFormatting sqref="Z36:AB36 AK29:AL36 N30:N36 Z29:AA35">
    <cfRule type="expression" dxfId="1157" priority="40">
      <formula>$M29="API clay"</formula>
    </cfRule>
  </conditionalFormatting>
  <conditionalFormatting sqref="N30:P36 O29:P29">
    <cfRule type="expression" dxfId="1156" priority="37">
      <formula>$L29="Stiff clay w/o free water"</formula>
    </cfRule>
    <cfRule type="expression" dxfId="1155" priority="39">
      <formula>$L29="API clay"</formula>
    </cfRule>
  </conditionalFormatting>
  <conditionalFormatting sqref="N30:P36 O29:P29">
    <cfRule type="expression" dxfId="1154" priority="38">
      <formula>$L29="Kirsch soft clay"</formula>
    </cfRule>
  </conditionalFormatting>
  <conditionalFormatting sqref="N30:P36 O29:P29">
    <cfRule type="expression" dxfId="1153" priority="36">
      <formula>$L29="Kirsch stiff clay"</formula>
    </cfRule>
  </conditionalFormatting>
  <conditionalFormatting sqref="N30:N36 Q29:Q36 X29:Y36">
    <cfRule type="expression" dxfId="1152" priority="35">
      <formula>$L29="Kirsch sand"</formula>
    </cfRule>
  </conditionalFormatting>
  <conditionalFormatting sqref="N30:N36 AC29:AD36 AI29:AI36">
    <cfRule type="expression" dxfId="1151" priority="34">
      <formula>$L29="Modified Weak rock"</formula>
    </cfRule>
  </conditionalFormatting>
  <conditionalFormatting sqref="N30:P36 O29:P29">
    <cfRule type="expression" dxfId="1150" priority="33">
      <formula>$L29="Reese stiff clay"</formula>
    </cfRule>
  </conditionalFormatting>
  <conditionalFormatting sqref="AA17 AE17:AI17 V17 AM17:AP17">
    <cfRule type="expression" dxfId="1149" priority="32">
      <formula>$L17="PISA clay"</formula>
    </cfRule>
  </conditionalFormatting>
  <conditionalFormatting sqref="AM17:AP17">
    <cfRule type="expression" dxfId="1148" priority="31">
      <formula>$L17="PISA sand"</formula>
    </cfRule>
  </conditionalFormatting>
  <conditionalFormatting sqref="AE37:AH37">
    <cfRule type="expression" dxfId="1147" priority="53">
      <formula>$L19="Modified Weak rock"</formula>
    </cfRule>
  </conditionalFormatting>
  <conditionalFormatting sqref="Q17 S17 W17">
    <cfRule type="expression" dxfId="1146" priority="30">
      <formula>$L17="API sand"</formula>
    </cfRule>
  </conditionalFormatting>
  <conditionalFormatting sqref="O17:P17">
    <cfRule type="expression" dxfId="1145" priority="27">
      <formula>$L17="Stiff clay w/o free water"</formula>
    </cfRule>
    <cfRule type="expression" dxfId="1144" priority="29">
      <formula>$L17="API clay"</formula>
    </cfRule>
  </conditionalFormatting>
  <conditionalFormatting sqref="O17:P17">
    <cfRule type="expression" dxfId="1143" priority="28">
      <formula>$L17="Kirsch soft clay"</formula>
    </cfRule>
  </conditionalFormatting>
  <conditionalFormatting sqref="O17:P17">
    <cfRule type="expression" dxfId="1142" priority="26">
      <formula>$L17="Kirsch stiff clay"</formula>
    </cfRule>
  </conditionalFormatting>
  <conditionalFormatting sqref="Q17 S17 W17">
    <cfRule type="expression" dxfId="1141" priority="25">
      <formula>$L17="Kirsch sand"</formula>
    </cfRule>
  </conditionalFormatting>
  <conditionalFormatting sqref="O17:P17">
    <cfRule type="expression" dxfId="1140" priority="24">
      <formula>$L17="Reese stiff clay"</formula>
    </cfRule>
  </conditionalFormatting>
  <conditionalFormatting sqref="O17:P17">
    <cfRule type="expression" dxfId="1139" priority="23">
      <formula>$L17="PISA clay"</formula>
    </cfRule>
  </conditionalFormatting>
  <conditionalFormatting sqref="AD17">
    <cfRule type="expression" dxfId="1138" priority="20">
      <formula>$L17="Stiff clay w/o free water"</formula>
    </cfRule>
    <cfRule type="expression" dxfId="1137" priority="22">
      <formula>$L17="API clay"</formula>
    </cfRule>
  </conditionalFormatting>
  <conditionalFormatting sqref="AD17">
    <cfRule type="expression" dxfId="1136" priority="21">
      <formula>$L17="Kirsch soft clay"</formula>
    </cfRule>
  </conditionalFormatting>
  <conditionalFormatting sqref="AD17">
    <cfRule type="expression" dxfId="1135" priority="19">
      <formula>$L17="Kirsch stiff clay"</formula>
    </cfRule>
  </conditionalFormatting>
  <conditionalFormatting sqref="AD17">
    <cfRule type="expression" dxfId="1134" priority="18">
      <formula>$L17="Reese stiff clay"</formula>
    </cfRule>
  </conditionalFormatting>
  <conditionalFormatting sqref="AD17">
    <cfRule type="expression" dxfId="1133" priority="17">
      <formula>$L17="PISA clay"</formula>
    </cfRule>
  </conditionalFormatting>
  <conditionalFormatting sqref="AC17">
    <cfRule type="expression" dxfId="1132" priority="14">
      <formula>$L17="Stiff clay w/o free water"</formula>
    </cfRule>
    <cfRule type="expression" dxfId="1131" priority="16">
      <formula>$L17="API clay"</formula>
    </cfRule>
  </conditionalFormatting>
  <conditionalFormatting sqref="AC17">
    <cfRule type="expression" dxfId="1130" priority="15">
      <formula>$L17="Kirsch soft clay"</formula>
    </cfRule>
  </conditionalFormatting>
  <conditionalFormatting sqref="AC17">
    <cfRule type="expression" dxfId="1129" priority="13">
      <formula>$L17="Kirsch stiff clay"</formula>
    </cfRule>
  </conditionalFormatting>
  <conditionalFormatting sqref="AC17">
    <cfRule type="expression" dxfId="1128" priority="12">
      <formula>$L17="Reese stiff clay"</formula>
    </cfRule>
  </conditionalFormatting>
  <conditionalFormatting sqref="AC17">
    <cfRule type="expression" dxfId="1127" priority="11">
      <formula>$L17="PISA clay"</formula>
    </cfRule>
  </conditionalFormatting>
  <conditionalFormatting sqref="X17">
    <cfRule type="expression" dxfId="1126" priority="10">
      <formula>$L17="API sand"</formula>
    </cfRule>
  </conditionalFormatting>
  <conditionalFormatting sqref="X17">
    <cfRule type="expression" dxfId="1125" priority="9">
      <formula>$L17="Kirsch sand"</formula>
    </cfRule>
  </conditionalFormatting>
  <conditionalFormatting sqref="U17">
    <cfRule type="expression" dxfId="1124" priority="6">
      <formula>$L17="Stiff clay w/o free water"</formula>
    </cfRule>
    <cfRule type="expression" dxfId="1123" priority="8">
      <formula>$L17="API clay"</formula>
    </cfRule>
  </conditionalFormatting>
  <conditionalFormatting sqref="U17">
    <cfRule type="expression" dxfId="1122" priority="7">
      <formula>$L17="Kirsch soft clay"</formula>
    </cfRule>
  </conditionalFormatting>
  <conditionalFormatting sqref="U17">
    <cfRule type="expression" dxfId="1121" priority="5">
      <formula>$L17="Kirsch stiff clay"</formula>
    </cfRule>
  </conditionalFormatting>
  <conditionalFormatting sqref="U17">
    <cfRule type="expression" dxfId="1120" priority="4">
      <formula>$L17="Reese stiff clay"</formula>
    </cfRule>
  </conditionalFormatting>
  <conditionalFormatting sqref="U17">
    <cfRule type="expression" dxfId="1119" priority="3">
      <formula>$L17="PISA clay"</formula>
    </cfRule>
  </conditionalFormatting>
  <conditionalFormatting sqref="AR17">
    <cfRule type="expression" dxfId="1118" priority="2">
      <formula>$L17="API sand"</formula>
    </cfRule>
  </conditionalFormatting>
  <conditionalFormatting sqref="AR17">
    <cfRule type="expression" dxfId="1117" priority="1">
      <formula>$L17="Kirsch sand"</formula>
    </cfRule>
  </conditionalFormatting>
  <dataValidations count="3">
    <dataValidation type="list" showInputMessage="1" showErrorMessage="1" sqref="M6:M17" xr:uid="{5EA27E8A-3B06-4605-A384-DC70DB6BF3B7}">
      <formula1>"Zero soil,API sand,API clay"</formula1>
    </dataValidation>
    <dataValidation type="list" showInputMessage="1" showErrorMessage="1" sqref="L19:L255" xr:uid="{C63A44FD-B635-4C58-8874-8629EFC00063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18:M36" xr:uid="{17E41F56-1003-407D-9A0F-824C3F8B0846}">
      <formula1>"',API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65E4D-F84F-4319-901F-B1D1C20FEF1B}">
  <sheetPr>
    <tabColor theme="7" tint="0.59999389629810485"/>
  </sheetPr>
  <dimension ref="A1:AS255"/>
  <sheetViews>
    <sheetView zoomScale="70" zoomScaleNormal="70" workbookViewId="0">
      <selection activeCell="D58" sqref="D58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27.7109375" style="33" customWidth="1"/>
    <col min="13" max="13" width="11.71093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28515625" style="33" customWidth="1"/>
    <col min="22" max="22" width="19.42578125" style="33" customWidth="1"/>
    <col min="23" max="23" width="6.5703125" style="33" customWidth="1"/>
    <col min="24" max="24" width="11.71093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7109375" style="33" customWidth="1"/>
    <col min="30" max="30" width="11.7109375" style="33" customWidth="1"/>
    <col min="31" max="31" width="10.28515625" style="33" customWidth="1"/>
    <col min="32" max="32" width="8.28515625" style="33" customWidth="1"/>
    <col min="33" max="33" width="13.7109375" style="33" customWidth="1"/>
    <col min="34" max="34" width="8.42578125" style="33" customWidth="1"/>
    <col min="35" max="35" width="7.71093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2" width="11.5703125" style="33" customWidth="1"/>
    <col min="43" max="16384" width="9.140625" style="33"/>
  </cols>
  <sheetData>
    <row r="1" spans="1:45" x14ac:dyDescent="0.25">
      <c r="A1" s="34" t="str">
        <f ca="1">TRIM(MID(CELL("filename",A1),FIND("]",CELL("filename",A1),1)+1,255))</f>
        <v>WTG2</v>
      </c>
      <c r="D1" s="34"/>
    </row>
    <row r="3" spans="1:45" s="35" customFormat="1" ht="45" customHeight="1" x14ac:dyDescent="0.25">
      <c r="F3" s="36" t="s">
        <v>39</v>
      </c>
      <c r="J3" s="37" t="s">
        <v>22</v>
      </c>
      <c r="Q3" s="90"/>
      <c r="R3" s="91"/>
      <c r="S3" s="91"/>
      <c r="T3" s="90"/>
      <c r="U3" s="91"/>
      <c r="V3" s="91"/>
      <c r="W3" s="90"/>
      <c r="X3" s="69"/>
      <c r="Y3" s="90"/>
      <c r="Z3" s="90"/>
      <c r="AA3" s="90"/>
      <c r="AB3" s="90"/>
      <c r="AC3" s="69"/>
      <c r="AD3" s="39"/>
      <c r="AE3" s="39"/>
      <c r="AF3" s="39"/>
      <c r="AG3" s="39"/>
      <c r="AH3" s="39"/>
      <c r="AI3" s="39"/>
      <c r="AJ3" s="90"/>
      <c r="AK3" s="90"/>
      <c r="AL3" s="90"/>
      <c r="AM3" s="90"/>
      <c r="AN3" s="90"/>
      <c r="AO3" s="90"/>
      <c r="AP3" s="90"/>
    </row>
    <row r="4" spans="1:45" x14ac:dyDescent="0.25">
      <c r="A4" s="40" t="s">
        <v>60</v>
      </c>
      <c r="B4" s="33">
        <f>COUNTIF(J:J,"&gt;0")</f>
        <v>11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3" t="s">
        <v>111</v>
      </c>
      <c r="AP4" s="43" t="s">
        <v>112</v>
      </c>
      <c r="AQ4" s="70" t="s">
        <v>102</v>
      </c>
      <c r="AR4" s="43" t="s">
        <v>108</v>
      </c>
      <c r="AS4" s="33" t="s">
        <v>123</v>
      </c>
    </row>
    <row r="5" spans="1:45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77" t="s">
        <v>38</v>
      </c>
      <c r="K5" s="77" t="s">
        <v>30</v>
      </c>
      <c r="L5" s="77" t="s">
        <v>31</v>
      </c>
      <c r="M5" s="77" t="s">
        <v>31</v>
      </c>
      <c r="N5" s="77" t="s">
        <v>32</v>
      </c>
      <c r="O5" s="77" t="s">
        <v>33</v>
      </c>
      <c r="P5" s="77" t="s">
        <v>35</v>
      </c>
      <c r="Q5" s="77" t="s">
        <v>36</v>
      </c>
      <c r="R5" s="77" t="s">
        <v>36</v>
      </c>
      <c r="S5" s="77" t="s">
        <v>34</v>
      </c>
      <c r="T5" s="77" t="s">
        <v>33</v>
      </c>
      <c r="U5" s="77" t="s">
        <v>34</v>
      </c>
      <c r="V5" s="77" t="s">
        <v>62</v>
      </c>
      <c r="W5" s="77" t="s">
        <v>34</v>
      </c>
      <c r="X5" s="77" t="s">
        <v>33</v>
      </c>
      <c r="Y5" s="77" t="s">
        <v>35</v>
      </c>
      <c r="Z5" s="77" t="s">
        <v>33</v>
      </c>
      <c r="AA5" s="77" t="s">
        <v>34</v>
      </c>
      <c r="AB5" s="77" t="s">
        <v>33</v>
      </c>
      <c r="AC5" s="77" t="s">
        <v>33</v>
      </c>
      <c r="AD5" s="77" t="s">
        <v>35</v>
      </c>
      <c r="AE5" s="77" t="s">
        <v>34</v>
      </c>
      <c r="AF5" s="77" t="s">
        <v>33</v>
      </c>
      <c r="AG5" s="77" t="s">
        <v>35</v>
      </c>
      <c r="AH5" s="77" t="s">
        <v>34</v>
      </c>
      <c r="AI5" s="77" t="s">
        <v>34</v>
      </c>
      <c r="AJ5" s="77" t="s">
        <v>34</v>
      </c>
      <c r="AK5" s="77" t="s">
        <v>34</v>
      </c>
      <c r="AL5" s="77" t="s">
        <v>34</v>
      </c>
      <c r="AM5" s="77" t="s">
        <v>34</v>
      </c>
      <c r="AN5" s="77" t="s">
        <v>34</v>
      </c>
      <c r="AO5" s="77" t="s">
        <v>34</v>
      </c>
      <c r="AP5" s="77" t="s">
        <v>34</v>
      </c>
      <c r="AQ5" s="77" t="s">
        <v>103</v>
      </c>
      <c r="AR5" s="77" t="s">
        <v>109</v>
      </c>
    </row>
    <row r="6" spans="1:45" x14ac:dyDescent="0.25">
      <c r="C6" s="45"/>
      <c r="F6" s="33" t="s">
        <v>67</v>
      </c>
      <c r="G6" s="57">
        <v>23</v>
      </c>
      <c r="H6" s="45" t="s">
        <v>28</v>
      </c>
      <c r="I6" s="33" t="s">
        <v>113</v>
      </c>
      <c r="J6" s="79">
        <v>1</v>
      </c>
      <c r="K6" s="85">
        <v>0</v>
      </c>
      <c r="L6" s="86" t="s">
        <v>122</v>
      </c>
      <c r="M6" s="83" t="s">
        <v>65</v>
      </c>
      <c r="N6" s="79">
        <v>10.199999999999999</v>
      </c>
      <c r="O6" s="78">
        <v>0</v>
      </c>
      <c r="P6" s="78">
        <v>40</v>
      </c>
      <c r="Q6" s="79">
        <v>0</v>
      </c>
      <c r="R6" s="79" t="e">
        <f>IF(Q6&lt;&gt;0,Q6-5,NA())</f>
        <v>#N/A</v>
      </c>
      <c r="S6" s="79">
        <v>3</v>
      </c>
      <c r="T6" s="79">
        <v>0</v>
      </c>
      <c r="U6" s="80">
        <v>1.7999999999999999E-2</v>
      </c>
      <c r="V6" s="80">
        <v>0</v>
      </c>
      <c r="W6" s="79">
        <v>0.25</v>
      </c>
      <c r="X6" s="88">
        <v>12800</v>
      </c>
      <c r="Y6" s="79">
        <v>0</v>
      </c>
      <c r="Z6" s="79">
        <v>0</v>
      </c>
      <c r="AA6" s="79">
        <v>1</v>
      </c>
      <c r="AB6" s="79">
        <v>0</v>
      </c>
      <c r="AC6" s="78">
        <v>4000</v>
      </c>
      <c r="AD6" s="78">
        <v>20000</v>
      </c>
      <c r="AE6" s="78">
        <v>0.3</v>
      </c>
      <c r="AF6" s="78">
        <v>0</v>
      </c>
      <c r="AG6" s="78">
        <v>0</v>
      </c>
      <c r="AH6" s="78">
        <v>0</v>
      </c>
      <c r="AI6" s="78">
        <v>0</v>
      </c>
      <c r="AJ6" s="79">
        <v>0</v>
      </c>
      <c r="AK6" s="79">
        <v>1</v>
      </c>
      <c r="AL6" s="79">
        <v>1</v>
      </c>
      <c r="AM6" s="79">
        <v>1</v>
      </c>
      <c r="AN6" s="79">
        <v>1</v>
      </c>
      <c r="AO6" s="79">
        <v>1</v>
      </c>
      <c r="AP6" s="79">
        <v>1</v>
      </c>
      <c r="AQ6" s="79">
        <v>0</v>
      </c>
      <c r="AR6" s="79">
        <v>0</v>
      </c>
      <c r="AS6" s="81">
        <v>0.4</v>
      </c>
    </row>
    <row r="7" spans="1:45" x14ac:dyDescent="0.25">
      <c r="A7" s="54" t="s">
        <v>23</v>
      </c>
      <c r="C7" s="45"/>
      <c r="F7" s="55" t="s">
        <v>48</v>
      </c>
      <c r="G7" s="56"/>
      <c r="H7" s="39"/>
      <c r="I7" s="56" t="s">
        <v>114</v>
      </c>
      <c r="J7" s="79">
        <v>2</v>
      </c>
      <c r="K7" s="85">
        <v>-0.65</v>
      </c>
      <c r="L7" s="86" t="str">
        <f>"EW_sand_Ruled"&amp;"_"&amp;AR7</f>
        <v>EW_sand_Ruled_75</v>
      </c>
      <c r="M7" s="83" t="s">
        <v>64</v>
      </c>
      <c r="N7" s="79">
        <v>9.4</v>
      </c>
      <c r="O7" s="78">
        <v>0</v>
      </c>
      <c r="P7" s="78">
        <v>0</v>
      </c>
      <c r="Q7" s="79">
        <v>40</v>
      </c>
      <c r="R7" s="79">
        <f>IF(Q7&lt;&gt;0,Q7-5,NA())</f>
        <v>35</v>
      </c>
      <c r="S7" s="79">
        <v>2.6</v>
      </c>
      <c r="T7" s="79">
        <v>0</v>
      </c>
      <c r="U7" s="80">
        <v>0</v>
      </c>
      <c r="V7" s="80">
        <v>0</v>
      </c>
      <c r="W7" s="79">
        <v>0</v>
      </c>
      <c r="X7" s="88">
        <v>26200</v>
      </c>
      <c r="Y7" s="79">
        <v>0</v>
      </c>
      <c r="Z7" s="79">
        <f t="shared" ref="Z7:Z15" si="0">VLOOKUP(R7,$AE$39:$AF$59,2)</f>
        <v>114.99999999999996</v>
      </c>
      <c r="AA7" s="79">
        <v>1</v>
      </c>
      <c r="AB7" s="79">
        <f t="shared" ref="AB7:AB15" si="1">VLOOKUP(R7,$AE$39:$AG$59,3)</f>
        <v>12000</v>
      </c>
      <c r="AC7" s="78">
        <v>24000</v>
      </c>
      <c r="AD7" s="78">
        <v>12957.746478873238</v>
      </c>
      <c r="AE7" s="78">
        <v>0.3</v>
      </c>
      <c r="AF7" s="78">
        <v>0</v>
      </c>
      <c r="AG7" s="78">
        <v>0</v>
      </c>
      <c r="AH7" s="78">
        <v>0</v>
      </c>
      <c r="AI7" s="78">
        <v>0</v>
      </c>
      <c r="AJ7" s="79">
        <f t="shared" ref="AJ7:AJ15" si="2">VLOOKUP(R7,$AE$39:$AH$59,4)</f>
        <v>50.000000000000007</v>
      </c>
      <c r="AK7" s="79">
        <v>1</v>
      </c>
      <c r="AL7" s="79">
        <v>1</v>
      </c>
      <c r="AM7" s="79">
        <v>1</v>
      </c>
      <c r="AN7" s="79">
        <v>1</v>
      </c>
      <c r="AO7" s="79">
        <v>1</v>
      </c>
      <c r="AP7" s="79">
        <v>1</v>
      </c>
      <c r="AQ7" s="79">
        <v>0</v>
      </c>
      <c r="AR7" s="79">
        <v>75</v>
      </c>
      <c r="AS7" s="81">
        <v>0.4</v>
      </c>
    </row>
    <row r="8" spans="1:45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15778.957475994512</v>
      </c>
      <c r="H8" s="45" t="s">
        <v>53</v>
      </c>
      <c r="I8" s="56" t="s">
        <v>115</v>
      </c>
      <c r="J8" s="79">
        <v>3</v>
      </c>
      <c r="K8" s="85">
        <v>-4.2</v>
      </c>
      <c r="L8" s="86" t="str">
        <f t="shared" ref="L8:L15" si="3">"EW_sand_Ruled"&amp;"_"&amp;AR8</f>
        <v>EW_sand_Ruled_56</v>
      </c>
      <c r="M8" s="83" t="s">
        <v>64</v>
      </c>
      <c r="N8" s="79">
        <v>10</v>
      </c>
      <c r="O8" s="78">
        <v>0</v>
      </c>
      <c r="P8" s="78">
        <v>0</v>
      </c>
      <c r="Q8" s="79">
        <v>37</v>
      </c>
      <c r="R8" s="79">
        <f t="shared" ref="R8:R16" si="4">IF(Q8&lt;&gt;0,Q8-5,NA())</f>
        <v>32</v>
      </c>
      <c r="S8" s="79">
        <v>1.2</v>
      </c>
      <c r="T8" s="79">
        <v>0</v>
      </c>
      <c r="U8" s="80">
        <v>0</v>
      </c>
      <c r="V8" s="80">
        <v>0</v>
      </c>
      <c r="W8" s="79">
        <v>0</v>
      </c>
      <c r="X8" s="88">
        <v>15900</v>
      </c>
      <c r="Y8" s="79">
        <v>0</v>
      </c>
      <c r="Z8" s="79">
        <f t="shared" si="0"/>
        <v>103.59999999999997</v>
      </c>
      <c r="AA8" s="79">
        <v>1</v>
      </c>
      <c r="AB8" s="79">
        <f t="shared" si="1"/>
        <v>10560</v>
      </c>
      <c r="AC8" s="78">
        <v>61000</v>
      </c>
      <c r="AD8" s="78">
        <v>2222.2222222222222</v>
      </c>
      <c r="AE8" s="78">
        <v>0.3</v>
      </c>
      <c r="AF8" s="78">
        <v>0</v>
      </c>
      <c r="AG8" s="78">
        <v>0</v>
      </c>
      <c r="AH8" s="78">
        <v>0</v>
      </c>
      <c r="AI8" s="78">
        <v>0</v>
      </c>
      <c r="AJ8" s="79">
        <f t="shared" si="2"/>
        <v>44.000000000000007</v>
      </c>
      <c r="AK8" s="79">
        <v>1</v>
      </c>
      <c r="AL8" s="79">
        <v>1</v>
      </c>
      <c r="AM8" s="79">
        <v>1</v>
      </c>
      <c r="AN8" s="79">
        <v>1</v>
      </c>
      <c r="AO8" s="79">
        <v>1</v>
      </c>
      <c r="AP8" s="79">
        <v>1</v>
      </c>
      <c r="AQ8" s="79">
        <v>0</v>
      </c>
      <c r="AR8" s="79">
        <v>56</v>
      </c>
      <c r="AS8" s="81">
        <v>0.4</v>
      </c>
    </row>
    <row r="9" spans="1:45" x14ac:dyDescent="0.25">
      <c r="A9" s="33" t="s">
        <v>68</v>
      </c>
      <c r="B9" s="57">
        <v>45</v>
      </c>
      <c r="C9" s="45" t="s">
        <v>28</v>
      </c>
      <c r="D9" s="57">
        <v>28</v>
      </c>
      <c r="F9" s="33" t="s">
        <v>96</v>
      </c>
      <c r="G9" s="75">
        <v>-666224.96570644702</v>
      </c>
      <c r="H9" s="45" t="s">
        <v>54</v>
      </c>
      <c r="I9" s="33" t="s">
        <v>116</v>
      </c>
      <c r="J9" s="79">
        <v>4</v>
      </c>
      <c r="K9" s="85">
        <v>-6</v>
      </c>
      <c r="L9" s="86" t="str">
        <f t="shared" si="3"/>
        <v>EW_sand_Ruled_68</v>
      </c>
      <c r="M9" s="83" t="s">
        <v>64</v>
      </c>
      <c r="N9" s="79">
        <v>9.9</v>
      </c>
      <c r="O9" s="78">
        <v>0</v>
      </c>
      <c r="P9" s="78">
        <v>0</v>
      </c>
      <c r="Q9" s="79">
        <v>39</v>
      </c>
      <c r="R9" s="79">
        <f t="shared" si="4"/>
        <v>34</v>
      </c>
      <c r="S9" s="79">
        <v>1.2</v>
      </c>
      <c r="T9" s="79">
        <v>0</v>
      </c>
      <c r="U9" s="80">
        <v>0</v>
      </c>
      <c r="V9" s="80">
        <v>0</v>
      </c>
      <c r="W9" s="79">
        <v>0</v>
      </c>
      <c r="X9" s="88">
        <v>2900</v>
      </c>
      <c r="Y9" s="79">
        <v>0</v>
      </c>
      <c r="Z9" s="79">
        <f t="shared" si="0"/>
        <v>111.19999999999996</v>
      </c>
      <c r="AA9" s="79">
        <v>1</v>
      </c>
      <c r="AB9" s="79">
        <f t="shared" si="1"/>
        <v>11520</v>
      </c>
      <c r="AC9" s="78">
        <v>74000</v>
      </c>
      <c r="AD9" s="78">
        <v>7000</v>
      </c>
      <c r="AE9" s="78">
        <v>0.3</v>
      </c>
      <c r="AF9" s="78">
        <v>0</v>
      </c>
      <c r="AG9" s="78">
        <v>0</v>
      </c>
      <c r="AH9" s="78">
        <v>0</v>
      </c>
      <c r="AI9" s="78">
        <v>0</v>
      </c>
      <c r="AJ9" s="79">
        <f t="shared" si="2"/>
        <v>48.000000000000007</v>
      </c>
      <c r="AK9" s="79">
        <v>1</v>
      </c>
      <c r="AL9" s="79">
        <v>1</v>
      </c>
      <c r="AM9" s="79">
        <v>1</v>
      </c>
      <c r="AN9" s="79">
        <v>1</v>
      </c>
      <c r="AO9" s="79">
        <v>1</v>
      </c>
      <c r="AP9" s="79">
        <v>1</v>
      </c>
      <c r="AQ9" s="79">
        <v>0</v>
      </c>
      <c r="AR9" s="79">
        <v>68</v>
      </c>
      <c r="AS9" s="81">
        <v>0.4</v>
      </c>
    </row>
    <row r="10" spans="1:45" s="56" customFormat="1" x14ac:dyDescent="0.25">
      <c r="A10" s="56" t="s">
        <v>69</v>
      </c>
      <c r="B10" s="58">
        <v>45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 t="s">
        <v>116</v>
      </c>
      <c r="J10" s="79">
        <v>5</v>
      </c>
      <c r="K10" s="85">
        <v>-9</v>
      </c>
      <c r="L10" s="86" t="str">
        <f t="shared" si="3"/>
        <v>EW_sand_Ruled_79</v>
      </c>
      <c r="M10" s="83" t="s">
        <v>64</v>
      </c>
      <c r="N10" s="79">
        <v>9.9</v>
      </c>
      <c r="O10" s="78">
        <v>0</v>
      </c>
      <c r="P10" s="78">
        <v>0</v>
      </c>
      <c r="Q10" s="79">
        <v>40</v>
      </c>
      <c r="R10" s="79">
        <f t="shared" si="4"/>
        <v>35</v>
      </c>
      <c r="S10" s="79">
        <v>1.2</v>
      </c>
      <c r="T10" s="79">
        <v>0</v>
      </c>
      <c r="U10" s="80">
        <v>0</v>
      </c>
      <c r="V10" s="80">
        <v>0</v>
      </c>
      <c r="W10" s="79">
        <v>0</v>
      </c>
      <c r="X10" s="88">
        <v>13700</v>
      </c>
      <c r="Y10" s="79">
        <v>0</v>
      </c>
      <c r="Z10" s="79">
        <f t="shared" si="0"/>
        <v>114.99999999999996</v>
      </c>
      <c r="AA10" s="79">
        <v>1</v>
      </c>
      <c r="AB10" s="79">
        <f t="shared" si="1"/>
        <v>12000</v>
      </c>
      <c r="AC10" s="78">
        <v>108000</v>
      </c>
      <c r="AD10" s="78">
        <v>2307.6923076923076</v>
      </c>
      <c r="AE10" s="78">
        <v>0.3</v>
      </c>
      <c r="AF10" s="78">
        <v>0</v>
      </c>
      <c r="AG10" s="78">
        <v>0</v>
      </c>
      <c r="AH10" s="78">
        <v>0</v>
      </c>
      <c r="AI10" s="78">
        <v>0</v>
      </c>
      <c r="AJ10" s="79">
        <f t="shared" si="2"/>
        <v>50.000000000000007</v>
      </c>
      <c r="AK10" s="79">
        <v>1</v>
      </c>
      <c r="AL10" s="79">
        <v>1</v>
      </c>
      <c r="AM10" s="79">
        <v>1</v>
      </c>
      <c r="AN10" s="79">
        <v>1</v>
      </c>
      <c r="AO10" s="79">
        <v>1</v>
      </c>
      <c r="AP10" s="79">
        <v>1</v>
      </c>
      <c r="AQ10" s="79">
        <v>0</v>
      </c>
      <c r="AR10" s="79">
        <v>79</v>
      </c>
      <c r="AS10" s="81">
        <v>0.4</v>
      </c>
    </row>
    <row r="11" spans="1:45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I11" s="33" t="s">
        <v>117</v>
      </c>
      <c r="J11" s="79">
        <v>6</v>
      </c>
      <c r="K11" s="85">
        <v>-12.9</v>
      </c>
      <c r="L11" s="86" t="str">
        <f t="shared" si="3"/>
        <v>EW_sand_Ruled_59</v>
      </c>
      <c r="M11" s="83" t="s">
        <v>64</v>
      </c>
      <c r="N11" s="79">
        <v>8.5</v>
      </c>
      <c r="O11" s="78">
        <v>0</v>
      </c>
      <c r="P11" s="78">
        <v>0</v>
      </c>
      <c r="Q11" s="79">
        <v>26</v>
      </c>
      <c r="R11" s="79">
        <f t="shared" si="4"/>
        <v>21</v>
      </c>
      <c r="S11" s="79">
        <v>0.9</v>
      </c>
      <c r="T11" s="79">
        <v>0</v>
      </c>
      <c r="U11" s="80">
        <v>0</v>
      </c>
      <c r="V11" s="80">
        <v>0</v>
      </c>
      <c r="W11" s="79">
        <v>0</v>
      </c>
      <c r="X11" s="88">
        <v>25400</v>
      </c>
      <c r="Y11" s="79">
        <v>0</v>
      </c>
      <c r="Z11" s="79">
        <f t="shared" si="0"/>
        <v>69.799999999999983</v>
      </c>
      <c r="AA11" s="79">
        <v>1</v>
      </c>
      <c r="AB11" s="79">
        <f t="shared" si="1"/>
        <v>3280</v>
      </c>
      <c r="AC11" s="78">
        <v>97000</v>
      </c>
      <c r="AD11" s="78">
        <v>1322.3140495867769</v>
      </c>
      <c r="AE11" s="78">
        <v>0.3</v>
      </c>
      <c r="AF11" s="78">
        <v>0</v>
      </c>
      <c r="AG11" s="78">
        <v>0</v>
      </c>
      <c r="AH11" s="78">
        <v>0</v>
      </c>
      <c r="AI11" s="78">
        <v>0</v>
      </c>
      <c r="AJ11" s="79">
        <f>VLOOKUP(R11,$AE$39:$AH$59,4)</f>
        <v>13.600000000000003</v>
      </c>
      <c r="AK11" s="79">
        <v>1</v>
      </c>
      <c r="AL11" s="79">
        <v>1</v>
      </c>
      <c r="AM11" s="79">
        <v>1</v>
      </c>
      <c r="AN11" s="79">
        <v>1</v>
      </c>
      <c r="AO11" s="79">
        <v>1</v>
      </c>
      <c r="AP11" s="79">
        <v>1</v>
      </c>
      <c r="AQ11" s="79">
        <v>0</v>
      </c>
      <c r="AR11" s="79">
        <v>59</v>
      </c>
      <c r="AS11" s="81">
        <v>0.2</v>
      </c>
    </row>
    <row r="12" spans="1:45" x14ac:dyDescent="0.25">
      <c r="A12" s="33" t="s">
        <v>74</v>
      </c>
      <c r="B12" s="57">
        <v>9.6999999999999993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 t="s">
        <v>118</v>
      </c>
      <c r="J12" s="79">
        <v>7</v>
      </c>
      <c r="K12" s="85">
        <v>-25</v>
      </c>
      <c r="L12" s="86" t="s">
        <v>122</v>
      </c>
      <c r="M12" s="83" t="s">
        <v>65</v>
      </c>
      <c r="N12" s="79">
        <v>8.5</v>
      </c>
      <c r="O12" s="78">
        <v>168</v>
      </c>
      <c r="P12" s="78">
        <v>10.992366412213739</v>
      </c>
      <c r="Q12" s="79">
        <v>0</v>
      </c>
      <c r="R12" s="79" t="e">
        <f t="shared" si="4"/>
        <v>#N/A</v>
      </c>
      <c r="S12" s="79">
        <v>1.9</v>
      </c>
      <c r="T12" s="79">
        <v>0</v>
      </c>
      <c r="U12" s="80">
        <v>1.7999999999999999E-2</v>
      </c>
      <c r="V12" s="80">
        <v>0</v>
      </c>
      <c r="W12" s="79">
        <v>0.25</v>
      </c>
      <c r="X12" s="88">
        <v>17300</v>
      </c>
      <c r="Y12" s="79">
        <v>0</v>
      </c>
      <c r="Z12" s="79">
        <v>0</v>
      </c>
      <c r="AA12" s="79">
        <v>1</v>
      </c>
      <c r="AB12" s="79">
        <v>0</v>
      </c>
      <c r="AC12" s="78">
        <v>218000</v>
      </c>
      <c r="AD12" s="78">
        <v>14274.809160305342</v>
      </c>
      <c r="AE12" s="78">
        <v>0.3</v>
      </c>
      <c r="AF12" s="78">
        <v>0</v>
      </c>
      <c r="AG12" s="78">
        <v>0</v>
      </c>
      <c r="AH12" s="78">
        <v>0</v>
      </c>
      <c r="AI12" s="78">
        <v>0</v>
      </c>
      <c r="AJ12" s="79">
        <v>0</v>
      </c>
      <c r="AK12" s="79">
        <v>1</v>
      </c>
      <c r="AL12" s="79">
        <v>1</v>
      </c>
      <c r="AM12" s="79">
        <v>1</v>
      </c>
      <c r="AN12" s="79">
        <v>1</v>
      </c>
      <c r="AO12" s="79">
        <v>1</v>
      </c>
      <c r="AP12" s="79">
        <v>1</v>
      </c>
      <c r="AQ12" s="79">
        <v>0</v>
      </c>
      <c r="AR12" s="79">
        <v>0</v>
      </c>
      <c r="AS12" s="81">
        <v>0.4</v>
      </c>
    </row>
    <row r="13" spans="1:45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s="33" t="s">
        <v>119</v>
      </c>
      <c r="J13" s="79">
        <v>8</v>
      </c>
      <c r="K13" s="85">
        <v>-38.1</v>
      </c>
      <c r="L13" s="86" t="str">
        <f t="shared" si="3"/>
        <v>EW_sand_Ruled_80</v>
      </c>
      <c r="M13" s="83" t="s">
        <v>64</v>
      </c>
      <c r="N13" s="79">
        <v>9</v>
      </c>
      <c r="O13" s="78">
        <v>0</v>
      </c>
      <c r="P13" s="78">
        <v>0</v>
      </c>
      <c r="Q13" s="79">
        <v>28</v>
      </c>
      <c r="R13" s="79">
        <f t="shared" si="4"/>
        <v>23</v>
      </c>
      <c r="S13" s="79">
        <v>1</v>
      </c>
      <c r="T13" s="79">
        <v>0</v>
      </c>
      <c r="U13" s="80">
        <v>0</v>
      </c>
      <c r="V13" s="80">
        <v>0</v>
      </c>
      <c r="W13" s="79">
        <v>0</v>
      </c>
      <c r="X13" s="88">
        <v>31000</v>
      </c>
      <c r="Y13" s="79">
        <v>0</v>
      </c>
      <c r="Z13" s="79">
        <f t="shared" si="0"/>
        <v>75.399999999999977</v>
      </c>
      <c r="AA13" s="79">
        <v>1</v>
      </c>
      <c r="AB13" s="79">
        <f t="shared" si="1"/>
        <v>4040</v>
      </c>
      <c r="AC13" s="78">
        <v>188000</v>
      </c>
      <c r="AD13" s="78">
        <v>2881.3559322033907</v>
      </c>
      <c r="AE13" s="78">
        <v>0.3</v>
      </c>
      <c r="AF13" s="78">
        <v>0</v>
      </c>
      <c r="AG13" s="78">
        <v>0</v>
      </c>
      <c r="AH13" s="78">
        <v>0</v>
      </c>
      <c r="AI13" s="78">
        <v>0</v>
      </c>
      <c r="AJ13" s="79">
        <f t="shared" si="2"/>
        <v>16.800000000000004</v>
      </c>
      <c r="AK13" s="79">
        <v>1</v>
      </c>
      <c r="AL13" s="79">
        <v>1</v>
      </c>
      <c r="AM13" s="79">
        <v>1</v>
      </c>
      <c r="AN13" s="79">
        <v>1</v>
      </c>
      <c r="AO13" s="79">
        <v>1</v>
      </c>
      <c r="AP13" s="79">
        <v>1</v>
      </c>
      <c r="AQ13" s="79">
        <v>0</v>
      </c>
      <c r="AR13" s="79">
        <v>80</v>
      </c>
      <c r="AS13" s="81">
        <v>0.4</v>
      </c>
    </row>
    <row r="14" spans="1:45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I14" s="33" t="s">
        <v>119</v>
      </c>
      <c r="J14" s="79">
        <v>9</v>
      </c>
      <c r="K14" s="85">
        <v>-44</v>
      </c>
      <c r="L14" s="86" t="str">
        <f t="shared" si="3"/>
        <v>EW_sand_Ruled_80</v>
      </c>
      <c r="M14" s="83" t="s">
        <v>64</v>
      </c>
      <c r="N14" s="79">
        <v>9</v>
      </c>
      <c r="O14" s="78">
        <v>0</v>
      </c>
      <c r="P14" s="78">
        <v>0</v>
      </c>
      <c r="Q14" s="79">
        <v>28</v>
      </c>
      <c r="R14" s="79">
        <f t="shared" si="4"/>
        <v>23</v>
      </c>
      <c r="S14" s="79">
        <v>1</v>
      </c>
      <c r="T14" s="79">
        <v>0</v>
      </c>
      <c r="U14" s="80">
        <v>0</v>
      </c>
      <c r="V14" s="80">
        <v>0</v>
      </c>
      <c r="W14" s="79">
        <v>0</v>
      </c>
      <c r="X14" s="88">
        <v>69900</v>
      </c>
      <c r="Y14" s="79">
        <v>0</v>
      </c>
      <c r="Z14" s="79">
        <f t="shared" si="0"/>
        <v>75.399999999999977</v>
      </c>
      <c r="AA14" s="79">
        <v>1</v>
      </c>
      <c r="AB14" s="79">
        <f t="shared" si="1"/>
        <v>4040</v>
      </c>
      <c r="AC14" s="78">
        <v>182000</v>
      </c>
      <c r="AD14" s="78">
        <v>15625.000000000009</v>
      </c>
      <c r="AE14" s="78">
        <v>0.3</v>
      </c>
      <c r="AF14" s="78">
        <v>0</v>
      </c>
      <c r="AG14" s="78">
        <v>0</v>
      </c>
      <c r="AH14" s="78">
        <v>0</v>
      </c>
      <c r="AI14" s="78">
        <v>0</v>
      </c>
      <c r="AJ14" s="79">
        <f t="shared" si="2"/>
        <v>16.800000000000004</v>
      </c>
      <c r="AK14" s="79">
        <v>1</v>
      </c>
      <c r="AL14" s="79">
        <v>1</v>
      </c>
      <c r="AM14" s="79">
        <v>1</v>
      </c>
      <c r="AN14" s="79">
        <v>1</v>
      </c>
      <c r="AO14" s="79">
        <v>1</v>
      </c>
      <c r="AP14" s="79">
        <v>1</v>
      </c>
      <c r="AQ14" s="79">
        <v>0</v>
      </c>
      <c r="AR14" s="79">
        <v>80</v>
      </c>
      <c r="AS14" s="81">
        <v>0.4</v>
      </c>
    </row>
    <row r="15" spans="1:45" x14ac:dyDescent="0.25">
      <c r="A15" s="33" t="s">
        <v>44</v>
      </c>
      <c r="B15" s="61">
        <v>207000000</v>
      </c>
      <c r="C15" s="45" t="s">
        <v>47</v>
      </c>
      <c r="I15" s="33" t="s">
        <v>120</v>
      </c>
      <c r="J15" s="79">
        <v>10</v>
      </c>
      <c r="K15" s="85">
        <v>-48.8</v>
      </c>
      <c r="L15" s="86" t="str">
        <f t="shared" si="3"/>
        <v>EW_sand_Ruled_68</v>
      </c>
      <c r="M15" s="83" t="s">
        <v>64</v>
      </c>
      <c r="N15" s="79">
        <v>9.8000000000000007</v>
      </c>
      <c r="O15" s="78">
        <v>0</v>
      </c>
      <c r="P15" s="78">
        <v>0</v>
      </c>
      <c r="Q15" s="79">
        <v>28</v>
      </c>
      <c r="R15" s="79">
        <f t="shared" si="4"/>
        <v>23</v>
      </c>
      <c r="S15" s="79">
        <v>0.9</v>
      </c>
      <c r="T15" s="79">
        <v>0</v>
      </c>
      <c r="U15" s="80">
        <v>0</v>
      </c>
      <c r="V15" s="80">
        <v>0</v>
      </c>
      <c r="W15" s="79">
        <v>0</v>
      </c>
      <c r="X15" s="88">
        <v>40800</v>
      </c>
      <c r="Y15" s="79">
        <v>0</v>
      </c>
      <c r="Z15" s="79">
        <f t="shared" si="0"/>
        <v>75.399999999999977</v>
      </c>
      <c r="AA15" s="79">
        <v>1</v>
      </c>
      <c r="AB15" s="79">
        <f t="shared" si="1"/>
        <v>4040</v>
      </c>
      <c r="AC15" s="78">
        <v>196000</v>
      </c>
      <c r="AD15" s="78">
        <v>2574.8502994011974</v>
      </c>
      <c r="AE15" s="78">
        <v>0.3</v>
      </c>
      <c r="AF15" s="78">
        <v>0</v>
      </c>
      <c r="AG15" s="78">
        <v>0</v>
      </c>
      <c r="AH15" s="78">
        <v>0</v>
      </c>
      <c r="AI15" s="78">
        <v>0</v>
      </c>
      <c r="AJ15" s="79">
        <f t="shared" si="2"/>
        <v>16.800000000000004</v>
      </c>
      <c r="AK15" s="79">
        <v>1</v>
      </c>
      <c r="AL15" s="79">
        <v>1</v>
      </c>
      <c r="AM15" s="79">
        <v>1</v>
      </c>
      <c r="AN15" s="79">
        <v>1</v>
      </c>
      <c r="AO15" s="79">
        <v>1</v>
      </c>
      <c r="AP15" s="79">
        <v>1</v>
      </c>
      <c r="AQ15" s="79">
        <v>0</v>
      </c>
      <c r="AR15" s="79">
        <v>68</v>
      </c>
      <c r="AS15" s="81">
        <v>0.4</v>
      </c>
    </row>
    <row r="16" spans="1:45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 t="s">
        <v>121</v>
      </c>
      <c r="J16" s="79">
        <v>11</v>
      </c>
      <c r="K16" s="85">
        <v>-65.5</v>
      </c>
      <c r="L16" s="86" t="s">
        <v>122</v>
      </c>
      <c r="M16" s="83" t="s">
        <v>65</v>
      </c>
      <c r="N16" s="88">
        <v>9.8000000000000007</v>
      </c>
      <c r="O16" s="78">
        <v>488</v>
      </c>
      <c r="P16" s="78">
        <v>5.5172413793103452</v>
      </c>
      <c r="Q16" s="79">
        <v>0</v>
      </c>
      <c r="R16" s="79" t="e">
        <f t="shared" si="4"/>
        <v>#N/A</v>
      </c>
      <c r="S16" s="79">
        <v>1.8</v>
      </c>
      <c r="T16" s="79">
        <v>0</v>
      </c>
      <c r="U16" s="80">
        <v>1.7999999999999999E-2</v>
      </c>
      <c r="V16" s="80">
        <v>0</v>
      </c>
      <c r="W16" s="79">
        <v>0.25</v>
      </c>
      <c r="X16" s="88">
        <v>101700</v>
      </c>
      <c r="Y16" s="79">
        <v>0</v>
      </c>
      <c r="Z16" s="79">
        <v>0</v>
      </c>
      <c r="AA16" s="79">
        <v>1</v>
      </c>
      <c r="AB16" s="79">
        <v>0</v>
      </c>
      <c r="AC16" s="78">
        <v>761000</v>
      </c>
      <c r="AD16" s="78">
        <v>10482.758620689654</v>
      </c>
      <c r="AE16" s="78">
        <v>0.3</v>
      </c>
      <c r="AF16" s="78">
        <v>0</v>
      </c>
      <c r="AG16" s="78">
        <v>0</v>
      </c>
      <c r="AH16" s="78">
        <v>0</v>
      </c>
      <c r="AI16" s="78">
        <v>0</v>
      </c>
      <c r="AJ16" s="79">
        <v>0</v>
      </c>
      <c r="AK16" s="79">
        <v>1</v>
      </c>
      <c r="AL16" s="79">
        <v>1</v>
      </c>
      <c r="AM16" s="79">
        <v>1</v>
      </c>
      <c r="AN16" s="79">
        <v>1</v>
      </c>
      <c r="AO16" s="79">
        <v>1</v>
      </c>
      <c r="AP16" s="79">
        <v>1</v>
      </c>
      <c r="AQ16" s="79">
        <v>0</v>
      </c>
      <c r="AR16" s="79">
        <v>0</v>
      </c>
      <c r="AS16" s="81">
        <v>0.4</v>
      </c>
    </row>
    <row r="17" spans="1:45" s="56" customFormat="1" x14ac:dyDescent="0.25">
      <c r="A17" s="33" t="s">
        <v>98</v>
      </c>
      <c r="B17" s="57">
        <v>0.53</v>
      </c>
      <c r="C17" s="45"/>
      <c r="D17" s="77"/>
      <c r="E17" s="77"/>
      <c r="J17" s="79"/>
      <c r="K17" s="85"/>
      <c r="L17" s="87"/>
      <c r="M17" s="84"/>
      <c r="N17" s="79"/>
      <c r="O17" s="63"/>
      <c r="P17" s="63"/>
      <c r="Q17" s="47"/>
      <c r="R17" s="47"/>
      <c r="S17" s="47"/>
      <c r="T17" s="47"/>
      <c r="U17" s="74"/>
      <c r="V17" s="74"/>
      <c r="W17" s="47"/>
      <c r="X17" s="47"/>
      <c r="Y17" s="47"/>
      <c r="Z17" s="47"/>
      <c r="AA17" s="47"/>
      <c r="AB17" s="47"/>
      <c r="AC17" s="63"/>
      <c r="AD17" s="63"/>
      <c r="AE17" s="63"/>
      <c r="AF17" s="63"/>
      <c r="AG17" s="63"/>
      <c r="AH17" s="63"/>
      <c r="AI17" s="63"/>
      <c r="AJ17" s="47"/>
      <c r="AK17" s="47"/>
      <c r="AL17" s="47"/>
      <c r="AM17" s="47"/>
      <c r="AN17" s="47"/>
      <c r="AO17" s="47"/>
      <c r="AP17" s="47"/>
      <c r="AQ17" s="47"/>
      <c r="AR17" s="47"/>
      <c r="AS17" s="33"/>
    </row>
    <row r="18" spans="1:45" ht="22.5" customHeight="1" x14ac:dyDescent="0.25">
      <c r="A18" s="35" t="s">
        <v>25</v>
      </c>
      <c r="B18" s="65" t="s">
        <v>26</v>
      </c>
      <c r="C18" s="65" t="s">
        <v>27</v>
      </c>
      <c r="D18" s="66"/>
      <c r="E18" s="66"/>
      <c r="J18" s="79"/>
      <c r="K18" s="85"/>
      <c r="L18" s="87"/>
      <c r="M18" s="84"/>
      <c r="N18" s="79"/>
      <c r="O18" s="78"/>
      <c r="P18" s="88"/>
      <c r="Q18" s="79"/>
      <c r="R18" s="79"/>
      <c r="S18" s="79"/>
      <c r="T18" s="79"/>
      <c r="U18" s="79"/>
      <c r="V18" s="80"/>
      <c r="W18" s="88"/>
      <c r="X18" s="79"/>
      <c r="Y18" s="79"/>
      <c r="Z18" s="79"/>
      <c r="AA18" s="79"/>
      <c r="AB18" s="79"/>
      <c r="AC18" s="79"/>
      <c r="AD18" s="79"/>
      <c r="AE18" s="78"/>
      <c r="AF18" s="78"/>
      <c r="AG18" s="78"/>
      <c r="AH18" s="78"/>
      <c r="AI18" s="78"/>
      <c r="AJ18" s="79"/>
      <c r="AK18" s="79"/>
      <c r="AL18" s="79"/>
      <c r="AM18" s="79"/>
      <c r="AN18" s="79"/>
      <c r="AO18" s="79"/>
      <c r="AP18" s="79"/>
      <c r="AQ18" s="79"/>
      <c r="AR18" s="79"/>
      <c r="AS18" s="81"/>
    </row>
    <row r="19" spans="1:45" x14ac:dyDescent="0.25">
      <c r="A19" s="77" t="s">
        <v>38</v>
      </c>
      <c r="B19" s="77" t="s">
        <v>30</v>
      </c>
      <c r="C19" s="77" t="s">
        <v>59</v>
      </c>
      <c r="D19" s="43"/>
      <c r="E19" s="35"/>
      <c r="J19" s="86"/>
      <c r="K19" s="86"/>
      <c r="L19" s="84"/>
      <c r="M19" s="84"/>
      <c r="N19" s="79"/>
      <c r="O19" s="79"/>
      <c r="P19" s="79"/>
      <c r="Q19" s="79"/>
      <c r="R19" s="82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81"/>
      <c r="AF19" s="81"/>
      <c r="AG19" s="81"/>
      <c r="AH19" s="81"/>
      <c r="AI19" s="79"/>
      <c r="AJ19" s="79"/>
      <c r="AK19" s="79"/>
      <c r="AL19" s="79"/>
      <c r="AM19" s="79"/>
      <c r="AN19" s="79"/>
      <c r="AO19" s="79"/>
      <c r="AP19" s="79"/>
      <c r="AQ19" s="81"/>
      <c r="AR19" s="81"/>
      <c r="AS19" s="81"/>
    </row>
    <row r="20" spans="1:45" x14ac:dyDescent="0.25">
      <c r="A20" s="66">
        <v>1</v>
      </c>
      <c r="B20" s="66">
        <v>0</v>
      </c>
      <c r="C20" s="67">
        <v>0.09</v>
      </c>
      <c r="D20" s="43"/>
      <c r="J20" s="86"/>
      <c r="K20" s="86"/>
      <c r="L20" s="84"/>
      <c r="M20" s="84"/>
      <c r="N20" s="79"/>
      <c r="O20" s="79"/>
      <c r="P20" s="79"/>
      <c r="Q20" s="79"/>
      <c r="R20" s="82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81"/>
      <c r="AF20" s="81"/>
      <c r="AG20" s="81"/>
      <c r="AH20" s="81"/>
      <c r="AI20" s="79"/>
      <c r="AJ20" s="79"/>
      <c r="AK20" s="79"/>
      <c r="AL20" s="79"/>
      <c r="AM20" s="79"/>
      <c r="AN20" s="79"/>
      <c r="AO20" s="79"/>
      <c r="AP20" s="79"/>
      <c r="AQ20" s="81"/>
      <c r="AR20" s="81"/>
      <c r="AS20" s="81"/>
    </row>
    <row r="21" spans="1:45" x14ac:dyDescent="0.25">
      <c r="A21" s="66"/>
      <c r="B21" s="66"/>
      <c r="C21" s="67"/>
      <c r="D21" s="43"/>
      <c r="J21" s="86"/>
      <c r="K21" s="86"/>
      <c r="L21" s="84"/>
      <c r="M21" s="84"/>
      <c r="N21" s="79"/>
      <c r="O21" s="79"/>
      <c r="P21" s="79"/>
      <c r="Q21" s="79"/>
      <c r="R21" s="81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82"/>
      <c r="AE21" s="81"/>
      <c r="AF21" s="81"/>
      <c r="AG21" s="81"/>
      <c r="AH21" s="81"/>
      <c r="AI21" s="79"/>
      <c r="AJ21" s="79"/>
      <c r="AK21" s="79"/>
      <c r="AL21" s="79"/>
      <c r="AM21" s="79"/>
      <c r="AN21" s="79"/>
      <c r="AO21" s="79"/>
      <c r="AP21" s="79"/>
      <c r="AQ21" s="81"/>
      <c r="AR21" s="81"/>
      <c r="AS21" s="81"/>
    </row>
    <row r="22" spans="1:45" x14ac:dyDescent="0.25">
      <c r="A22" s="66"/>
      <c r="B22" s="66"/>
      <c r="C22" s="67"/>
      <c r="D22" s="35"/>
      <c r="J22" s="86"/>
      <c r="K22" s="86"/>
      <c r="L22" s="84"/>
      <c r="M22" s="84"/>
      <c r="N22" s="79"/>
      <c r="O22" s="79"/>
      <c r="P22" s="79"/>
      <c r="Q22" s="79"/>
      <c r="R22" s="81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82"/>
      <c r="AE22" s="81"/>
      <c r="AF22" s="81"/>
      <c r="AG22" s="81"/>
      <c r="AH22" s="81"/>
      <c r="AI22" s="79"/>
      <c r="AJ22" s="79"/>
      <c r="AK22" s="79"/>
      <c r="AL22" s="79"/>
      <c r="AM22" s="79"/>
      <c r="AN22" s="79"/>
      <c r="AO22" s="79"/>
      <c r="AP22" s="79"/>
      <c r="AQ22" s="81"/>
      <c r="AR22" s="81"/>
      <c r="AS22" s="81"/>
    </row>
    <row r="23" spans="1:45" x14ac:dyDescent="0.25">
      <c r="A23" s="66"/>
      <c r="B23" s="66"/>
      <c r="C23" s="67"/>
      <c r="D23" s="35"/>
      <c r="J23" s="86"/>
      <c r="K23" s="86"/>
      <c r="L23" s="84"/>
      <c r="M23" s="84"/>
      <c r="N23" s="79"/>
      <c r="O23" s="79"/>
      <c r="P23" s="79"/>
      <c r="Q23" s="79"/>
      <c r="R23" s="81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82"/>
      <c r="AE23" s="81"/>
      <c r="AF23" s="81"/>
      <c r="AG23" s="81"/>
      <c r="AH23" s="81"/>
      <c r="AI23" s="79"/>
      <c r="AJ23" s="79"/>
      <c r="AK23" s="79"/>
      <c r="AL23" s="79"/>
      <c r="AM23" s="79"/>
      <c r="AN23" s="79"/>
      <c r="AO23" s="79"/>
      <c r="AP23" s="79"/>
      <c r="AQ23" s="81"/>
      <c r="AR23" s="81"/>
      <c r="AS23" s="81"/>
    </row>
    <row r="24" spans="1:45" x14ac:dyDescent="0.25">
      <c r="A24" s="66"/>
      <c r="B24" s="66"/>
      <c r="C24" s="67"/>
      <c r="D24" s="35"/>
      <c r="J24" s="86"/>
      <c r="K24" s="86"/>
      <c r="L24" s="84"/>
      <c r="M24" s="84"/>
      <c r="N24" s="79"/>
      <c r="O24" s="79"/>
      <c r="P24" s="79"/>
      <c r="Q24" s="79"/>
      <c r="R24" s="81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82"/>
      <c r="AE24" s="81"/>
      <c r="AF24" s="81"/>
      <c r="AG24" s="81"/>
      <c r="AH24" s="81"/>
      <c r="AI24" s="79"/>
      <c r="AJ24" s="79"/>
      <c r="AK24" s="79"/>
      <c r="AL24" s="79"/>
      <c r="AM24" s="79"/>
      <c r="AN24" s="79"/>
      <c r="AO24" s="79"/>
      <c r="AP24" s="79"/>
      <c r="AQ24" s="81"/>
      <c r="AR24" s="81"/>
      <c r="AS24" s="81"/>
    </row>
    <row r="25" spans="1:45" x14ac:dyDescent="0.25">
      <c r="A25" s="66"/>
      <c r="B25" s="66"/>
      <c r="C25" s="67"/>
      <c r="D25" s="35"/>
      <c r="J25" s="86"/>
      <c r="K25" s="86"/>
      <c r="L25" s="84"/>
      <c r="M25" s="84"/>
      <c r="N25" s="79"/>
      <c r="O25" s="79"/>
      <c r="P25" s="79"/>
      <c r="Q25" s="79"/>
      <c r="R25" s="81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82"/>
      <c r="AE25" s="81"/>
      <c r="AF25" s="81"/>
      <c r="AG25" s="81"/>
      <c r="AH25" s="81"/>
      <c r="AI25" s="79"/>
      <c r="AJ25" s="79"/>
      <c r="AK25" s="79"/>
      <c r="AL25" s="79"/>
      <c r="AM25" s="79"/>
      <c r="AN25" s="79"/>
      <c r="AO25" s="79"/>
      <c r="AP25" s="79"/>
      <c r="AQ25" s="81"/>
      <c r="AR25" s="81"/>
      <c r="AS25" s="81"/>
    </row>
    <row r="26" spans="1:45" x14ac:dyDescent="0.25">
      <c r="A26" s="66"/>
      <c r="B26" s="66"/>
      <c r="C26" s="67"/>
      <c r="D26" s="35"/>
      <c r="J26" s="86"/>
      <c r="K26" s="86"/>
      <c r="L26" s="84"/>
      <c r="M26" s="84"/>
      <c r="N26" s="79"/>
      <c r="O26" s="79"/>
      <c r="P26" s="79"/>
      <c r="Q26" s="79"/>
      <c r="R26" s="81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82"/>
      <c r="AE26" s="81"/>
      <c r="AF26" s="81"/>
      <c r="AG26" s="81"/>
      <c r="AH26" s="81"/>
      <c r="AI26" s="79"/>
      <c r="AJ26" s="79"/>
      <c r="AK26" s="79"/>
      <c r="AL26" s="79"/>
      <c r="AM26" s="79"/>
      <c r="AN26" s="79"/>
      <c r="AO26" s="79"/>
      <c r="AP26" s="79"/>
      <c r="AQ26" s="81"/>
      <c r="AR26" s="81"/>
      <c r="AS26" s="81"/>
    </row>
    <row r="27" spans="1:45" x14ac:dyDescent="0.25">
      <c r="A27" s="66"/>
      <c r="B27" s="66"/>
      <c r="C27" s="67"/>
      <c r="D27" s="35"/>
      <c r="E27" s="33" t="s">
        <v>110</v>
      </c>
      <c r="J27" s="86"/>
      <c r="K27" s="86"/>
      <c r="L27" s="84"/>
      <c r="M27" s="84"/>
      <c r="N27" s="79"/>
      <c r="O27" s="79"/>
      <c r="P27" s="79"/>
      <c r="Q27" s="79"/>
      <c r="R27" s="81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82"/>
      <c r="AE27" s="81"/>
      <c r="AF27" s="81"/>
      <c r="AG27" s="81"/>
      <c r="AH27" s="81"/>
      <c r="AI27" s="79"/>
      <c r="AJ27" s="79"/>
      <c r="AK27" s="79"/>
      <c r="AL27" s="79"/>
      <c r="AM27" s="79"/>
      <c r="AN27" s="79"/>
      <c r="AO27" s="79"/>
      <c r="AP27" s="79"/>
      <c r="AQ27" s="81"/>
      <c r="AR27" s="81"/>
      <c r="AS27" s="81"/>
    </row>
    <row r="28" spans="1:45" x14ac:dyDescent="0.25">
      <c r="A28" s="66"/>
      <c r="B28" s="66"/>
      <c r="C28" s="67"/>
      <c r="D28" s="35"/>
      <c r="J28" s="86"/>
      <c r="K28" s="86"/>
      <c r="L28" s="84"/>
      <c r="M28" s="84"/>
      <c r="N28" s="79"/>
      <c r="O28" s="79"/>
      <c r="P28" s="79"/>
      <c r="Q28" s="79"/>
      <c r="R28" s="81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82"/>
      <c r="AE28" s="81"/>
      <c r="AF28" s="81"/>
      <c r="AG28" s="81"/>
      <c r="AH28" s="81"/>
      <c r="AI28" s="79"/>
      <c r="AJ28" s="79"/>
      <c r="AK28" s="79"/>
      <c r="AL28" s="79"/>
      <c r="AM28" s="79"/>
      <c r="AN28" s="79"/>
      <c r="AO28" s="79"/>
      <c r="AP28" s="79"/>
      <c r="AQ28" s="81"/>
      <c r="AR28" s="81"/>
      <c r="AS28" s="81"/>
    </row>
    <row r="29" spans="1:45" x14ac:dyDescent="0.25">
      <c r="A29" s="66"/>
      <c r="B29" s="66"/>
      <c r="C29" s="67"/>
      <c r="D29" s="35"/>
      <c r="L29" s="49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</row>
    <row r="30" spans="1:45" x14ac:dyDescent="0.25">
      <c r="A30" s="66"/>
      <c r="B30" s="66"/>
      <c r="C30" s="67"/>
      <c r="D30" s="35"/>
      <c r="L30" s="49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  <c r="AO30" s="47"/>
      <c r="AP30" s="47"/>
    </row>
    <row r="31" spans="1:45" x14ac:dyDescent="0.25">
      <c r="A31" s="66"/>
      <c r="B31" s="66"/>
      <c r="C31" s="67"/>
      <c r="D31" s="35"/>
      <c r="L31" s="49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  <c r="AO31" s="47"/>
      <c r="AP31" s="47"/>
    </row>
    <row r="32" spans="1:45" x14ac:dyDescent="0.25">
      <c r="A32" s="66"/>
      <c r="B32" s="66"/>
      <c r="C32" s="67"/>
      <c r="D32" s="35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  <c r="AO32" s="47"/>
      <c r="AP32" s="47"/>
    </row>
    <row r="33" spans="1:42" x14ac:dyDescent="0.25">
      <c r="A33" s="66"/>
      <c r="B33" s="66"/>
      <c r="C33" s="67"/>
      <c r="D33" s="35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  <c r="AO33" s="47"/>
      <c r="AP33" s="47"/>
    </row>
    <row r="34" spans="1:42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  <c r="AO34" s="47"/>
      <c r="AP34" s="47"/>
    </row>
    <row r="35" spans="1:42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  <c r="AO35" s="47"/>
      <c r="AP35" s="47"/>
    </row>
    <row r="36" spans="1:42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  <c r="AO36" s="47"/>
      <c r="AP36" s="47"/>
    </row>
    <row r="37" spans="1:42" x14ac:dyDescent="0.25">
      <c r="L37" s="49"/>
      <c r="AE37" s="47"/>
      <c r="AF37" s="47" t="s">
        <v>104</v>
      </c>
      <c r="AG37" s="47" t="s">
        <v>105</v>
      </c>
      <c r="AH37" s="47" t="s">
        <v>66</v>
      </c>
    </row>
    <row r="38" spans="1:42" x14ac:dyDescent="0.25">
      <c r="L38" s="49"/>
      <c r="AE38" s="33" t="s">
        <v>99</v>
      </c>
      <c r="AF38" s="33" t="s">
        <v>100</v>
      </c>
      <c r="AG38" s="33" t="s">
        <v>101</v>
      </c>
    </row>
    <row r="39" spans="1:42" x14ac:dyDescent="0.25">
      <c r="L39" s="49"/>
      <c r="AE39" s="33">
        <v>15</v>
      </c>
      <c r="AF39" s="33">
        <v>48</v>
      </c>
      <c r="AG39" s="33">
        <v>1900</v>
      </c>
      <c r="AH39" s="33">
        <v>8</v>
      </c>
    </row>
    <row r="40" spans="1:42" x14ac:dyDescent="0.25">
      <c r="L40" s="49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2" x14ac:dyDescent="0.25">
      <c r="L41" s="49"/>
      <c r="AE41" s="33">
        <v>17</v>
      </c>
      <c r="AF41" s="33">
        <f t="shared" ref="AF41:AF44" si="5">AF40+3.8</f>
        <v>55.599999999999994</v>
      </c>
      <c r="AG41" s="33">
        <f t="shared" ref="AG41:AG43" si="6">AG40+200</f>
        <v>2300</v>
      </c>
      <c r="AH41" s="33">
        <f t="shared" ref="AH41:AH44" si="7">AH40+0.8</f>
        <v>9.6000000000000014</v>
      </c>
    </row>
    <row r="42" spans="1:42" x14ac:dyDescent="0.25">
      <c r="L42" s="49"/>
      <c r="AE42" s="33">
        <v>18</v>
      </c>
      <c r="AF42" s="33">
        <f t="shared" si="5"/>
        <v>59.399999999999991</v>
      </c>
      <c r="AG42" s="33">
        <f t="shared" si="6"/>
        <v>2500</v>
      </c>
      <c r="AH42" s="33">
        <f t="shared" si="7"/>
        <v>10.400000000000002</v>
      </c>
    </row>
    <row r="43" spans="1:42" x14ac:dyDescent="0.25">
      <c r="L43" s="49"/>
      <c r="AE43" s="33">
        <v>19</v>
      </c>
      <c r="AF43" s="33">
        <f t="shared" si="5"/>
        <v>63.199999999999989</v>
      </c>
      <c r="AG43" s="33">
        <f t="shared" si="6"/>
        <v>2700</v>
      </c>
      <c r="AH43" s="33">
        <f t="shared" si="7"/>
        <v>11.200000000000003</v>
      </c>
    </row>
    <row r="44" spans="1:42" x14ac:dyDescent="0.25">
      <c r="L44" s="49"/>
      <c r="AE44" s="33">
        <v>20</v>
      </c>
      <c r="AF44" s="33">
        <f t="shared" si="5"/>
        <v>66.999999999999986</v>
      </c>
      <c r="AG44" s="33">
        <f>AG43+200</f>
        <v>2900</v>
      </c>
      <c r="AH44" s="33">
        <f t="shared" si="7"/>
        <v>12.000000000000004</v>
      </c>
    </row>
    <row r="45" spans="1:42" x14ac:dyDescent="0.25">
      <c r="L45" s="49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2" x14ac:dyDescent="0.25">
      <c r="L46" s="49"/>
      <c r="AE46" s="33">
        <v>22</v>
      </c>
      <c r="AF46" s="33">
        <f t="shared" ref="AF46:AF49" si="8">AF45+2.8</f>
        <v>72.59999999999998</v>
      </c>
      <c r="AG46" s="33">
        <f t="shared" ref="AG46:AG48" si="9">AG45+380</f>
        <v>3660</v>
      </c>
      <c r="AH46" s="33">
        <f t="shared" ref="AH46:AH49" si="10">AH45+1.6</f>
        <v>15.200000000000003</v>
      </c>
    </row>
    <row r="47" spans="1:42" x14ac:dyDescent="0.25">
      <c r="L47" s="49"/>
      <c r="AE47" s="33">
        <v>23</v>
      </c>
      <c r="AF47" s="33">
        <f t="shared" si="8"/>
        <v>75.399999999999977</v>
      </c>
      <c r="AG47" s="33">
        <f t="shared" si="9"/>
        <v>4040</v>
      </c>
      <c r="AH47" s="33">
        <f t="shared" si="10"/>
        <v>16.800000000000004</v>
      </c>
    </row>
    <row r="48" spans="1:42" x14ac:dyDescent="0.25">
      <c r="L48" s="49"/>
      <c r="AE48" s="33">
        <v>24</v>
      </c>
      <c r="AF48" s="33">
        <f t="shared" si="8"/>
        <v>78.199999999999974</v>
      </c>
      <c r="AG48" s="33">
        <f t="shared" si="9"/>
        <v>4420</v>
      </c>
      <c r="AH48" s="33">
        <f t="shared" si="10"/>
        <v>18.400000000000006</v>
      </c>
    </row>
    <row r="49" spans="12:34" x14ac:dyDescent="0.25">
      <c r="L49" s="49"/>
      <c r="AE49" s="33">
        <v>25</v>
      </c>
      <c r="AF49" s="33">
        <f t="shared" si="8"/>
        <v>80.999999999999972</v>
      </c>
      <c r="AG49" s="33">
        <v>4800</v>
      </c>
      <c r="AH49" s="33">
        <f t="shared" si="10"/>
        <v>20.000000000000007</v>
      </c>
    </row>
    <row r="50" spans="12:34" x14ac:dyDescent="0.25">
      <c r="L50" s="49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9"/>
      <c r="AE51" s="33">
        <v>27</v>
      </c>
      <c r="AF51" s="33">
        <f t="shared" ref="AF51:AF54" si="11">AF50+3</f>
        <v>86.999999999999972</v>
      </c>
      <c r="AG51" s="33">
        <f t="shared" ref="AG51:AG54" si="12">AG50+960</f>
        <v>6720</v>
      </c>
      <c r="AH51" s="33">
        <f t="shared" ref="AH51:AH54" si="13">AH50+4</f>
        <v>28.000000000000007</v>
      </c>
    </row>
    <row r="52" spans="12:34" x14ac:dyDescent="0.25">
      <c r="L52" s="49"/>
      <c r="AE52" s="33">
        <v>28</v>
      </c>
      <c r="AF52" s="33">
        <f t="shared" si="11"/>
        <v>89.999999999999972</v>
      </c>
      <c r="AG52" s="33">
        <f t="shared" si="12"/>
        <v>7680</v>
      </c>
      <c r="AH52" s="33">
        <f t="shared" si="13"/>
        <v>32.000000000000007</v>
      </c>
    </row>
    <row r="53" spans="12:34" x14ac:dyDescent="0.25">
      <c r="L53" s="49"/>
      <c r="AE53" s="33">
        <v>29</v>
      </c>
      <c r="AF53" s="33">
        <f t="shared" si="11"/>
        <v>92.999999999999972</v>
      </c>
      <c r="AG53" s="33">
        <f t="shared" si="12"/>
        <v>8640</v>
      </c>
      <c r="AH53" s="33">
        <f t="shared" si="13"/>
        <v>36.000000000000007</v>
      </c>
    </row>
    <row r="54" spans="12:34" x14ac:dyDescent="0.25">
      <c r="L54" s="49"/>
      <c r="AE54" s="33">
        <v>30</v>
      </c>
      <c r="AF54" s="33">
        <f t="shared" si="11"/>
        <v>95.999999999999972</v>
      </c>
      <c r="AG54" s="33">
        <f t="shared" si="12"/>
        <v>9600</v>
      </c>
      <c r="AH54" s="33">
        <f t="shared" si="13"/>
        <v>40.000000000000007</v>
      </c>
    </row>
    <row r="55" spans="12:34" x14ac:dyDescent="0.25">
      <c r="L55" s="49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9"/>
      <c r="AE56" s="33">
        <v>32</v>
      </c>
      <c r="AF56" s="33">
        <f t="shared" ref="AF56:AF59" si="14">AF55+3.8</f>
        <v>103.59999999999997</v>
      </c>
      <c r="AG56" s="33">
        <f t="shared" ref="AG56:AG59" si="15">AG55+480</f>
        <v>10560</v>
      </c>
      <c r="AH56" s="33">
        <f t="shared" ref="AH56:AH59" si="16">AH55+2</f>
        <v>44.000000000000007</v>
      </c>
    </row>
    <row r="57" spans="12:34" x14ac:dyDescent="0.25">
      <c r="L57" s="49"/>
      <c r="AE57" s="33">
        <v>33</v>
      </c>
      <c r="AF57" s="33">
        <f t="shared" si="14"/>
        <v>107.39999999999996</v>
      </c>
      <c r="AG57" s="33">
        <f t="shared" si="15"/>
        <v>11040</v>
      </c>
      <c r="AH57" s="33">
        <f t="shared" si="16"/>
        <v>46.000000000000007</v>
      </c>
    </row>
    <row r="58" spans="12:34" x14ac:dyDescent="0.25">
      <c r="L58" s="49"/>
      <c r="AE58" s="33">
        <v>34</v>
      </c>
      <c r="AF58" s="33">
        <f t="shared" si="14"/>
        <v>111.19999999999996</v>
      </c>
      <c r="AG58" s="33">
        <f t="shared" si="15"/>
        <v>11520</v>
      </c>
      <c r="AH58" s="33">
        <f t="shared" si="16"/>
        <v>48.000000000000007</v>
      </c>
    </row>
    <row r="59" spans="12:34" x14ac:dyDescent="0.25">
      <c r="L59" s="49"/>
      <c r="AE59" s="33">
        <v>35</v>
      </c>
      <c r="AF59" s="33">
        <f t="shared" si="14"/>
        <v>114.99999999999996</v>
      </c>
      <c r="AG59" s="33">
        <f t="shared" si="15"/>
        <v>12000</v>
      </c>
      <c r="AH59" s="33">
        <f t="shared" si="16"/>
        <v>50.000000000000007</v>
      </c>
    </row>
    <row r="60" spans="12:34" x14ac:dyDescent="0.25">
      <c r="L60" s="49"/>
    </row>
    <row r="61" spans="12:34" x14ac:dyDescent="0.25">
      <c r="L61" s="49"/>
    </row>
    <row r="62" spans="12:34" x14ac:dyDescent="0.25">
      <c r="L62" s="49"/>
    </row>
    <row r="63" spans="12:34" x14ac:dyDescent="0.25">
      <c r="L63" s="49"/>
    </row>
    <row r="64" spans="12:34" x14ac:dyDescent="0.25">
      <c r="L64" s="49"/>
    </row>
    <row r="65" spans="12:12" x14ac:dyDescent="0.25">
      <c r="L65" s="49"/>
    </row>
    <row r="66" spans="12:12" x14ac:dyDescent="0.25">
      <c r="L66" s="49"/>
    </row>
    <row r="67" spans="12:12" x14ac:dyDescent="0.25">
      <c r="L67" s="49"/>
    </row>
    <row r="68" spans="12:12" x14ac:dyDescent="0.25">
      <c r="L68" s="49"/>
    </row>
    <row r="69" spans="12:12" x14ac:dyDescent="0.25">
      <c r="L69" s="49"/>
    </row>
    <row r="70" spans="12:12" x14ac:dyDescent="0.25">
      <c r="L70" s="49"/>
    </row>
    <row r="71" spans="12:12" x14ac:dyDescent="0.25">
      <c r="L71" s="49"/>
    </row>
    <row r="72" spans="12:12" x14ac:dyDescent="0.25">
      <c r="L72" s="49"/>
    </row>
    <row r="73" spans="12:12" x14ac:dyDescent="0.25">
      <c r="L73" s="49"/>
    </row>
    <row r="74" spans="12:12" x14ac:dyDescent="0.25">
      <c r="L74" s="49"/>
    </row>
    <row r="75" spans="12:12" x14ac:dyDescent="0.25">
      <c r="L75" s="49"/>
    </row>
    <row r="76" spans="12:12" x14ac:dyDescent="0.25">
      <c r="L76" s="49"/>
    </row>
    <row r="77" spans="12:12" x14ac:dyDescent="0.25">
      <c r="L77" s="49"/>
    </row>
    <row r="78" spans="12:12" x14ac:dyDescent="0.25">
      <c r="L78" s="49"/>
    </row>
    <row r="79" spans="12:12" x14ac:dyDescent="0.25">
      <c r="L79" s="49"/>
    </row>
    <row r="80" spans="12:12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</sheetData>
  <mergeCells count="2">
    <mergeCell ref="R3:S3"/>
    <mergeCell ref="U3:V3"/>
  </mergeCells>
  <conditionalFormatting sqref="T17 AJ17 R17 AB17 Y17:Z17 AM17:AQ17 AM29:AP36">
    <cfRule type="expression" dxfId="52" priority="52">
      <formula>$L17="API sand"</formula>
    </cfRule>
  </conditionalFormatting>
  <conditionalFormatting sqref="R29:S36 AB29:AB35 AK17:AL17">
    <cfRule type="expression" dxfId="51" priority="51">
      <formula>$M17="API sand"</formula>
    </cfRule>
  </conditionalFormatting>
  <conditionalFormatting sqref="R29:T36 AB29:AB35 AK17:AL17">
    <cfRule type="expression" dxfId="50" priority="50">
      <formula>$M17="API clay"</formula>
    </cfRule>
  </conditionalFormatting>
  <conditionalFormatting sqref="U29:W36 AA17 AE17:AI17 V17 AM17:AP17 AM29:AP36">
    <cfRule type="expression" dxfId="49" priority="47">
      <formula>$L17="Stiff clay w/o free water"</formula>
    </cfRule>
    <cfRule type="expression" dxfId="48" priority="49">
      <formula>$L17="API clay"</formula>
    </cfRule>
  </conditionalFormatting>
  <conditionalFormatting sqref="U29:Y36 AA17 AE17:AI17 V17 AM17:AP17 AM29:AP36">
    <cfRule type="expression" dxfId="47" priority="48">
      <formula>$L17="Kirsch soft clay"</formula>
    </cfRule>
  </conditionalFormatting>
  <conditionalFormatting sqref="U29:Y36 AA17 AE17:AI17 V17 AM17:AP17 AM29:AP36">
    <cfRule type="expression" dxfId="46" priority="46">
      <formula>$L17="Kirsch stiff clay"</formula>
    </cfRule>
  </conditionalFormatting>
  <conditionalFormatting sqref="T17 AJ17 R17 AB17 Y17:Z17 AM17:AQ17 AM29:AP36">
    <cfRule type="expression" dxfId="45" priority="45">
      <formula>$L17="Kirsch sand"</formula>
    </cfRule>
  </conditionalFormatting>
  <conditionalFormatting sqref="AM17:AP17 AM29:AP36">
    <cfRule type="expression" dxfId="44" priority="44">
      <formula>$L17="Modified Weak rock"</formula>
    </cfRule>
  </conditionalFormatting>
  <conditionalFormatting sqref="U29:V36 AA17 AE17:AI17 V17 AM17:AP17 AM29:AP36">
    <cfRule type="expression" dxfId="43" priority="43">
      <formula>$L17="Reese stiff clay"</formula>
    </cfRule>
  </conditionalFormatting>
  <conditionalFormatting sqref="N30:N36 Q29:Q36">
    <cfRule type="expression" dxfId="42" priority="42">
      <formula>$L29="API sand"</formula>
    </cfRule>
  </conditionalFormatting>
  <conditionalFormatting sqref="N30:N36 AB36 AJ29:AL36 Z29:Z36">
    <cfRule type="expression" dxfId="41" priority="41">
      <formula>$M29="API sand"</formula>
    </cfRule>
  </conditionalFormatting>
  <conditionalFormatting sqref="Z36:AB36 AK29:AL36 N30:N36 Z29:AA35">
    <cfRule type="expression" dxfId="40" priority="40">
      <formula>$M29="API clay"</formula>
    </cfRule>
  </conditionalFormatting>
  <conditionalFormatting sqref="N30:P36 O29:P29">
    <cfRule type="expression" dxfId="39" priority="37">
      <formula>$L29="Stiff clay w/o free water"</formula>
    </cfRule>
    <cfRule type="expression" dxfId="38" priority="39">
      <formula>$L29="API clay"</formula>
    </cfRule>
  </conditionalFormatting>
  <conditionalFormatting sqref="N30:P36 O29:P29">
    <cfRule type="expression" dxfId="37" priority="38">
      <formula>$L29="Kirsch soft clay"</formula>
    </cfRule>
  </conditionalFormatting>
  <conditionalFormatting sqref="N30:P36 O29:P29">
    <cfRule type="expression" dxfId="36" priority="36">
      <formula>$L29="Kirsch stiff clay"</formula>
    </cfRule>
  </conditionalFormatting>
  <conditionalFormatting sqref="N30:N36 Q29:Q36 X29:Y36">
    <cfRule type="expression" dxfId="35" priority="35">
      <formula>$L29="Kirsch sand"</formula>
    </cfRule>
  </conditionalFormatting>
  <conditionalFormatting sqref="N30:N36 AC29:AD36 AI29:AI36">
    <cfRule type="expression" dxfId="34" priority="34">
      <formula>$L29="Modified Weak rock"</formula>
    </cfRule>
  </conditionalFormatting>
  <conditionalFormatting sqref="N30:P36 O29:P29">
    <cfRule type="expression" dxfId="33" priority="33">
      <formula>$L29="Reese stiff clay"</formula>
    </cfRule>
  </conditionalFormatting>
  <conditionalFormatting sqref="AA17 AE17:AI17 V17 AM17:AP17">
    <cfRule type="expression" dxfId="32" priority="32">
      <formula>$L17="PISA clay"</formula>
    </cfRule>
  </conditionalFormatting>
  <conditionalFormatting sqref="AM17:AP17">
    <cfRule type="expression" dxfId="31" priority="31">
      <formula>$L17="PISA sand"</formula>
    </cfRule>
  </conditionalFormatting>
  <conditionalFormatting sqref="AE37:AH37">
    <cfRule type="expression" dxfId="30" priority="53">
      <formula>$L19="Modified Weak rock"</formula>
    </cfRule>
  </conditionalFormatting>
  <conditionalFormatting sqref="Q17 S17 W17">
    <cfRule type="expression" dxfId="29" priority="30">
      <formula>$L17="API sand"</formula>
    </cfRule>
  </conditionalFormatting>
  <conditionalFormatting sqref="O17:P17">
    <cfRule type="expression" dxfId="28" priority="27">
      <formula>$L17="Stiff clay w/o free water"</formula>
    </cfRule>
    <cfRule type="expression" dxfId="27" priority="29">
      <formula>$L17="API clay"</formula>
    </cfRule>
  </conditionalFormatting>
  <conditionalFormatting sqref="O17:P17">
    <cfRule type="expression" dxfId="26" priority="28">
      <formula>$L17="Kirsch soft clay"</formula>
    </cfRule>
  </conditionalFormatting>
  <conditionalFormatting sqref="O17:P17">
    <cfRule type="expression" dxfId="25" priority="26">
      <formula>$L17="Kirsch stiff clay"</formula>
    </cfRule>
  </conditionalFormatting>
  <conditionalFormatting sqref="Q17 S17 W17">
    <cfRule type="expression" dxfId="24" priority="25">
      <formula>$L17="Kirsch sand"</formula>
    </cfRule>
  </conditionalFormatting>
  <conditionalFormatting sqref="O17:P17">
    <cfRule type="expression" dxfId="23" priority="24">
      <formula>$L17="Reese stiff clay"</formula>
    </cfRule>
  </conditionalFormatting>
  <conditionalFormatting sqref="O17:P17">
    <cfRule type="expression" dxfId="22" priority="23">
      <formula>$L17="PISA clay"</formula>
    </cfRule>
  </conditionalFormatting>
  <conditionalFormatting sqref="AD17">
    <cfRule type="expression" dxfId="21" priority="20">
      <formula>$L17="Stiff clay w/o free water"</formula>
    </cfRule>
    <cfRule type="expression" dxfId="20" priority="22">
      <formula>$L17="API clay"</formula>
    </cfRule>
  </conditionalFormatting>
  <conditionalFormatting sqref="AD17">
    <cfRule type="expression" dxfId="19" priority="21">
      <formula>$L17="Kirsch soft clay"</formula>
    </cfRule>
  </conditionalFormatting>
  <conditionalFormatting sqref="AD17">
    <cfRule type="expression" dxfId="18" priority="19">
      <formula>$L17="Kirsch stiff clay"</formula>
    </cfRule>
  </conditionalFormatting>
  <conditionalFormatting sqref="AD17">
    <cfRule type="expression" dxfId="17" priority="18">
      <formula>$L17="Reese stiff clay"</formula>
    </cfRule>
  </conditionalFormatting>
  <conditionalFormatting sqref="AD17">
    <cfRule type="expression" dxfId="16" priority="17">
      <formula>$L17="PISA clay"</formula>
    </cfRule>
  </conditionalFormatting>
  <conditionalFormatting sqref="AC17">
    <cfRule type="expression" dxfId="15" priority="14">
      <formula>$L17="Stiff clay w/o free water"</formula>
    </cfRule>
    <cfRule type="expression" dxfId="14" priority="16">
      <formula>$L17="API clay"</formula>
    </cfRule>
  </conditionalFormatting>
  <conditionalFormatting sqref="AC17">
    <cfRule type="expression" dxfId="13" priority="15">
      <formula>$L17="Kirsch soft clay"</formula>
    </cfRule>
  </conditionalFormatting>
  <conditionalFormatting sqref="AC17">
    <cfRule type="expression" dxfId="12" priority="13">
      <formula>$L17="Kirsch stiff clay"</formula>
    </cfRule>
  </conditionalFormatting>
  <conditionalFormatting sqref="AC17">
    <cfRule type="expression" dxfId="11" priority="12">
      <formula>$L17="Reese stiff clay"</formula>
    </cfRule>
  </conditionalFormatting>
  <conditionalFormatting sqref="AC17">
    <cfRule type="expression" dxfId="10" priority="11">
      <formula>$L17="PISA clay"</formula>
    </cfRule>
  </conditionalFormatting>
  <conditionalFormatting sqref="X17">
    <cfRule type="expression" dxfId="9" priority="10">
      <formula>$L17="API sand"</formula>
    </cfRule>
  </conditionalFormatting>
  <conditionalFormatting sqref="X17">
    <cfRule type="expression" dxfId="8" priority="9">
      <formula>$L17="Kirsch sand"</formula>
    </cfRule>
  </conditionalFormatting>
  <conditionalFormatting sqref="U17">
    <cfRule type="expression" dxfId="7" priority="6">
      <formula>$L17="Stiff clay w/o free water"</formula>
    </cfRule>
    <cfRule type="expression" dxfId="6" priority="8">
      <formula>$L17="API clay"</formula>
    </cfRule>
  </conditionalFormatting>
  <conditionalFormatting sqref="U17">
    <cfRule type="expression" dxfId="5" priority="7">
      <formula>$L17="Kirsch soft clay"</formula>
    </cfRule>
  </conditionalFormatting>
  <conditionalFormatting sqref="U17">
    <cfRule type="expression" dxfId="4" priority="5">
      <formula>$L17="Kirsch stiff clay"</formula>
    </cfRule>
  </conditionalFormatting>
  <conditionalFormatting sqref="U17">
    <cfRule type="expression" dxfId="3" priority="4">
      <formula>$L17="Reese stiff clay"</formula>
    </cfRule>
  </conditionalFormatting>
  <conditionalFormatting sqref="U17">
    <cfRule type="expression" dxfId="2" priority="3">
      <formula>$L17="PISA clay"</formula>
    </cfRule>
  </conditionalFormatting>
  <conditionalFormatting sqref="AR17">
    <cfRule type="expression" dxfId="1" priority="2">
      <formula>$L17="API sand"</formula>
    </cfRule>
  </conditionalFormatting>
  <conditionalFormatting sqref="AR17">
    <cfRule type="expression" dxfId="0" priority="1">
      <formula>$L17="Kirsch sand"</formula>
    </cfRule>
  </conditionalFormatting>
  <dataValidations count="3">
    <dataValidation type="list" showInputMessage="1" showErrorMessage="1" sqref="M6:M17" xr:uid="{4B90D2F8-2F37-48F0-9E54-986F1F99DF29}">
      <formula1>"Zero soil,API sand,API clay"</formula1>
    </dataValidation>
    <dataValidation type="list" showInputMessage="1" showErrorMessage="1" sqref="L19:L255" xr:uid="{46AD7DC0-A426-43EF-815A-0E2431329230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18:M36" xr:uid="{2D7E9A01-5BF5-415F-961F-4EC19F48B250}">
      <formula1>"',API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143B-B2DC-4ED4-BF32-8489EDA18B07}">
  <sheetPr>
    <tabColor theme="7" tint="0.59999389629810485"/>
  </sheetPr>
  <dimension ref="A1:AS255"/>
  <sheetViews>
    <sheetView zoomScale="70" zoomScaleNormal="70" workbookViewId="0">
      <selection activeCell="D58" sqref="D58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28515625" style="33" customWidth="1"/>
    <col min="11" max="11" width="11.5703125" style="33" bestFit="1" customWidth="1"/>
    <col min="12" max="12" width="27.7109375" style="33" customWidth="1"/>
    <col min="13" max="13" width="11.71093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28515625" style="33" customWidth="1"/>
    <col min="22" max="22" width="19.42578125" style="33" customWidth="1"/>
    <col min="23" max="23" width="6.5703125" style="33" customWidth="1"/>
    <col min="24" max="24" width="11.71093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7109375" style="33" customWidth="1"/>
    <col min="30" max="30" width="11.7109375" style="33" customWidth="1"/>
    <col min="31" max="31" width="10.28515625" style="33" customWidth="1"/>
    <col min="32" max="32" width="8.28515625" style="33" customWidth="1"/>
    <col min="33" max="33" width="13.7109375" style="33" customWidth="1"/>
    <col min="34" max="34" width="8.42578125" style="33" customWidth="1"/>
    <col min="35" max="35" width="7.71093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42" width="11.5703125" style="33" customWidth="1"/>
    <col min="43" max="16384" width="9.140625" style="33"/>
  </cols>
  <sheetData>
    <row r="1" spans="1:45" x14ac:dyDescent="0.25">
      <c r="A1" s="34" t="str">
        <f ca="1">TRIM(MID(CELL("filename",A1),FIND("]",CELL("filename",A1),1)+1,255))</f>
        <v>WTG10</v>
      </c>
      <c r="D1" s="34"/>
    </row>
    <row r="3" spans="1:45" s="35" customFormat="1" ht="45" customHeight="1" x14ac:dyDescent="0.25">
      <c r="F3" s="36" t="s">
        <v>39</v>
      </c>
      <c r="J3" s="37" t="s">
        <v>22</v>
      </c>
      <c r="Q3" s="90"/>
      <c r="R3" s="91"/>
      <c r="S3" s="91"/>
      <c r="T3" s="90"/>
      <c r="U3" s="91"/>
      <c r="V3" s="91"/>
      <c r="W3" s="90"/>
      <c r="X3" s="69"/>
      <c r="Y3" s="90"/>
      <c r="Z3" s="90"/>
      <c r="AA3" s="90"/>
      <c r="AB3" s="90"/>
      <c r="AC3" s="69"/>
      <c r="AD3" s="39"/>
      <c r="AE3" s="39"/>
      <c r="AF3" s="39"/>
      <c r="AG3" s="39"/>
      <c r="AH3" s="39"/>
      <c r="AI3" s="39"/>
      <c r="AJ3" s="90"/>
      <c r="AK3" s="90"/>
      <c r="AL3" s="90"/>
      <c r="AM3" s="90"/>
      <c r="AN3" s="90"/>
      <c r="AO3" s="90"/>
      <c r="AP3" s="90"/>
    </row>
    <row r="4" spans="1:45" x14ac:dyDescent="0.25">
      <c r="A4" s="40" t="s">
        <v>60</v>
      </c>
      <c r="B4" s="33">
        <f>COUNTIF(J:J,"&gt;0")</f>
        <v>11</v>
      </c>
      <c r="C4" s="45" t="s">
        <v>58</v>
      </c>
      <c r="D4" s="43"/>
      <c r="F4" s="33" t="s">
        <v>40</v>
      </c>
      <c r="G4" s="57">
        <v>0</v>
      </c>
      <c r="H4" s="45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43" t="s">
        <v>111</v>
      </c>
      <c r="AP4" s="43" t="s">
        <v>112</v>
      </c>
      <c r="AQ4" s="70" t="s">
        <v>102</v>
      </c>
      <c r="AR4" s="43" t="s">
        <v>108</v>
      </c>
      <c r="AS4" s="33" t="s">
        <v>123</v>
      </c>
    </row>
    <row r="5" spans="1:45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57">
        <v>0</v>
      </c>
      <c r="H5" s="45" t="s">
        <v>28</v>
      </c>
      <c r="J5" s="77" t="s">
        <v>38</v>
      </c>
      <c r="K5" s="77" t="s">
        <v>30</v>
      </c>
      <c r="L5" s="77" t="s">
        <v>31</v>
      </c>
      <c r="M5" s="77" t="s">
        <v>31</v>
      </c>
      <c r="N5" s="77" t="s">
        <v>32</v>
      </c>
      <c r="O5" s="77" t="s">
        <v>33</v>
      </c>
      <c r="P5" s="77" t="s">
        <v>35</v>
      </c>
      <c r="Q5" s="77" t="s">
        <v>36</v>
      </c>
      <c r="R5" s="77" t="s">
        <v>36</v>
      </c>
      <c r="S5" s="77" t="s">
        <v>34</v>
      </c>
      <c r="T5" s="77" t="s">
        <v>33</v>
      </c>
      <c r="U5" s="77" t="s">
        <v>34</v>
      </c>
      <c r="V5" s="77" t="s">
        <v>62</v>
      </c>
      <c r="W5" s="77" t="s">
        <v>34</v>
      </c>
      <c r="X5" s="77" t="s">
        <v>33</v>
      </c>
      <c r="Y5" s="77" t="s">
        <v>35</v>
      </c>
      <c r="Z5" s="77" t="s">
        <v>33</v>
      </c>
      <c r="AA5" s="77" t="s">
        <v>34</v>
      </c>
      <c r="AB5" s="77" t="s">
        <v>33</v>
      </c>
      <c r="AC5" s="77" t="s">
        <v>33</v>
      </c>
      <c r="AD5" s="77" t="s">
        <v>35</v>
      </c>
      <c r="AE5" s="77" t="s">
        <v>34</v>
      </c>
      <c r="AF5" s="77" t="s">
        <v>33</v>
      </c>
      <c r="AG5" s="77" t="s">
        <v>35</v>
      </c>
      <c r="AH5" s="77" t="s">
        <v>34</v>
      </c>
      <c r="AI5" s="77" t="s">
        <v>34</v>
      </c>
      <c r="AJ5" s="77" t="s">
        <v>34</v>
      </c>
      <c r="AK5" s="77" t="s">
        <v>34</v>
      </c>
      <c r="AL5" s="77" t="s">
        <v>34</v>
      </c>
      <c r="AM5" s="77" t="s">
        <v>34</v>
      </c>
      <c r="AN5" s="77" t="s">
        <v>34</v>
      </c>
      <c r="AO5" s="77" t="s">
        <v>34</v>
      </c>
      <c r="AP5" s="77" t="s">
        <v>34</v>
      </c>
      <c r="AQ5" s="77" t="s">
        <v>103</v>
      </c>
      <c r="AR5" s="77" t="s">
        <v>109</v>
      </c>
    </row>
    <row r="6" spans="1:45" x14ac:dyDescent="0.25">
      <c r="C6" s="45"/>
      <c r="F6" s="33" t="s">
        <v>67</v>
      </c>
      <c r="G6" s="57">
        <v>23</v>
      </c>
      <c r="H6" s="45" t="s">
        <v>28</v>
      </c>
      <c r="I6" s="33" t="s">
        <v>113</v>
      </c>
      <c r="J6" s="79">
        <v>1</v>
      </c>
      <c r="K6" s="85">
        <v>0</v>
      </c>
      <c r="L6" s="86" t="s">
        <v>122</v>
      </c>
      <c r="M6" s="83" t="s">
        <v>65</v>
      </c>
      <c r="N6" s="79">
        <v>10.199999999999999</v>
      </c>
      <c r="O6" s="78">
        <v>0</v>
      </c>
      <c r="P6" s="78">
        <v>40</v>
      </c>
      <c r="Q6" s="79">
        <v>0</v>
      </c>
      <c r="R6" s="79" t="e">
        <f>IF(Q6&lt;&gt;0,Q6-5,NA())</f>
        <v>#N/A</v>
      </c>
      <c r="S6" s="79">
        <v>3</v>
      </c>
      <c r="T6" s="79">
        <v>0</v>
      </c>
      <c r="U6" s="80">
        <v>1.7999999999999999E-2</v>
      </c>
      <c r="V6" s="80">
        <v>0</v>
      </c>
      <c r="W6" s="79">
        <v>0.25</v>
      </c>
      <c r="X6" s="88">
        <v>12800</v>
      </c>
      <c r="Y6" s="79">
        <v>0</v>
      </c>
      <c r="Z6" s="79">
        <v>0</v>
      </c>
      <c r="AA6" s="79">
        <v>1</v>
      </c>
      <c r="AB6" s="79">
        <v>0</v>
      </c>
      <c r="AC6" s="78">
        <v>4000</v>
      </c>
      <c r="AD6" s="78">
        <v>20000</v>
      </c>
      <c r="AE6" s="78">
        <v>0.3</v>
      </c>
      <c r="AF6" s="78">
        <v>0</v>
      </c>
      <c r="AG6" s="78">
        <v>0</v>
      </c>
      <c r="AH6" s="78">
        <v>0</v>
      </c>
      <c r="AI6" s="78">
        <v>0</v>
      </c>
      <c r="AJ6" s="79">
        <v>0</v>
      </c>
      <c r="AK6" s="79">
        <v>1</v>
      </c>
      <c r="AL6" s="79">
        <v>1</v>
      </c>
      <c r="AM6" s="79">
        <v>1</v>
      </c>
      <c r="AN6" s="79">
        <v>1</v>
      </c>
      <c r="AO6" s="79">
        <v>1</v>
      </c>
      <c r="AP6" s="79">
        <v>1</v>
      </c>
      <c r="AQ6" s="79">
        <v>0</v>
      </c>
      <c r="AR6" s="79">
        <v>0</v>
      </c>
      <c r="AS6" s="81">
        <v>0.4</v>
      </c>
    </row>
    <row r="7" spans="1:45" x14ac:dyDescent="0.25">
      <c r="A7" s="54" t="s">
        <v>23</v>
      </c>
      <c r="C7" s="45"/>
      <c r="F7" s="55" t="s">
        <v>48</v>
      </c>
      <c r="G7" s="56"/>
      <c r="H7" s="39"/>
      <c r="I7" s="56" t="s">
        <v>114</v>
      </c>
      <c r="J7" s="79">
        <v>2</v>
      </c>
      <c r="K7" s="85">
        <v>-0.65</v>
      </c>
      <c r="L7" s="86" t="str">
        <f>"EW_sand_Ruled"&amp;"_"&amp;AR7</f>
        <v>EW_sand_Ruled_75</v>
      </c>
      <c r="M7" s="83" t="s">
        <v>64</v>
      </c>
      <c r="N7" s="79">
        <v>9.4</v>
      </c>
      <c r="O7" s="78">
        <v>0</v>
      </c>
      <c r="P7" s="78">
        <v>0</v>
      </c>
      <c r="Q7" s="79">
        <v>40</v>
      </c>
      <c r="R7" s="79">
        <f>IF(Q7&lt;&gt;0,Q7-5,NA())</f>
        <v>35</v>
      </c>
      <c r="S7" s="79">
        <v>2.6</v>
      </c>
      <c r="T7" s="79">
        <v>0</v>
      </c>
      <c r="U7" s="80">
        <v>0</v>
      </c>
      <c r="V7" s="80">
        <v>0</v>
      </c>
      <c r="W7" s="79">
        <v>0</v>
      </c>
      <c r="X7" s="88">
        <v>26200</v>
      </c>
      <c r="Y7" s="79">
        <v>0</v>
      </c>
      <c r="Z7" s="79">
        <f t="shared" ref="Z7:Z15" si="0">VLOOKUP(R7,$AE$39:$AF$59,2)</f>
        <v>114.99999999999996</v>
      </c>
      <c r="AA7" s="79">
        <v>1</v>
      </c>
      <c r="AB7" s="79">
        <f t="shared" ref="AB7:AB15" si="1">VLOOKUP(R7,$AE$39:$AG$59,3)</f>
        <v>12000</v>
      </c>
      <c r="AC7" s="78">
        <v>24000</v>
      </c>
      <c r="AD7" s="78">
        <v>12957.746478873238</v>
      </c>
      <c r="AE7" s="78">
        <v>0.3</v>
      </c>
      <c r="AF7" s="78">
        <v>0</v>
      </c>
      <c r="AG7" s="78">
        <v>0</v>
      </c>
      <c r="AH7" s="78">
        <v>0</v>
      </c>
      <c r="AI7" s="78">
        <v>0</v>
      </c>
      <c r="AJ7" s="79">
        <f t="shared" ref="AJ7:AJ15" si="2">VLOOKUP(R7,$AE$39:$AH$59,4)</f>
        <v>50.000000000000007</v>
      </c>
      <c r="AK7" s="79">
        <v>1</v>
      </c>
      <c r="AL7" s="79">
        <v>1</v>
      </c>
      <c r="AM7" s="79">
        <v>1</v>
      </c>
      <c r="AN7" s="79">
        <v>1</v>
      </c>
      <c r="AO7" s="79">
        <v>1</v>
      </c>
      <c r="AP7" s="79">
        <v>1</v>
      </c>
      <c r="AQ7" s="79">
        <v>0</v>
      </c>
      <c r="AR7" s="79">
        <v>75</v>
      </c>
      <c r="AS7" s="81">
        <v>0.4</v>
      </c>
    </row>
    <row r="8" spans="1:45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15778.957475994512</v>
      </c>
      <c r="H8" s="45" t="s">
        <v>53</v>
      </c>
      <c r="I8" s="56" t="s">
        <v>115</v>
      </c>
      <c r="J8" s="79">
        <v>3</v>
      </c>
      <c r="K8" s="85">
        <v>-4.2</v>
      </c>
      <c r="L8" s="86" t="str">
        <f t="shared" ref="L8:L15" si="3">"EW_sand_Ruled"&amp;"_"&amp;AR8</f>
        <v>EW_sand_Ruled_56</v>
      </c>
      <c r="M8" s="83" t="s">
        <v>64</v>
      </c>
      <c r="N8" s="79">
        <v>10</v>
      </c>
      <c r="O8" s="78">
        <v>0</v>
      </c>
      <c r="P8" s="78">
        <v>0</v>
      </c>
      <c r="Q8" s="79">
        <v>37</v>
      </c>
      <c r="R8" s="79">
        <f t="shared" ref="R8:R16" si="4">IF(Q8&lt;&gt;0,Q8-5,NA())</f>
        <v>32</v>
      </c>
      <c r="S8" s="79">
        <v>1.2</v>
      </c>
      <c r="T8" s="79">
        <v>0</v>
      </c>
      <c r="U8" s="80">
        <v>0</v>
      </c>
      <c r="V8" s="80">
        <v>0</v>
      </c>
      <c r="W8" s="79">
        <v>0</v>
      </c>
      <c r="X8" s="88">
        <v>15900</v>
      </c>
      <c r="Y8" s="79">
        <v>0</v>
      </c>
      <c r="Z8" s="79">
        <f t="shared" si="0"/>
        <v>103.59999999999997</v>
      </c>
      <c r="AA8" s="79">
        <v>1</v>
      </c>
      <c r="AB8" s="79">
        <f t="shared" si="1"/>
        <v>10560</v>
      </c>
      <c r="AC8" s="78">
        <v>61000</v>
      </c>
      <c r="AD8" s="78">
        <v>2222.2222222222222</v>
      </c>
      <c r="AE8" s="78">
        <v>0.3</v>
      </c>
      <c r="AF8" s="78">
        <v>0</v>
      </c>
      <c r="AG8" s="78">
        <v>0</v>
      </c>
      <c r="AH8" s="78">
        <v>0</v>
      </c>
      <c r="AI8" s="78">
        <v>0</v>
      </c>
      <c r="AJ8" s="79">
        <f t="shared" si="2"/>
        <v>44.000000000000007</v>
      </c>
      <c r="AK8" s="79">
        <v>1</v>
      </c>
      <c r="AL8" s="79">
        <v>1</v>
      </c>
      <c r="AM8" s="79">
        <v>1</v>
      </c>
      <c r="AN8" s="79">
        <v>1</v>
      </c>
      <c r="AO8" s="79">
        <v>1</v>
      </c>
      <c r="AP8" s="79">
        <v>1</v>
      </c>
      <c r="AQ8" s="79">
        <v>0</v>
      </c>
      <c r="AR8" s="79">
        <v>56</v>
      </c>
      <c r="AS8" s="81">
        <v>0.4</v>
      </c>
    </row>
    <row r="9" spans="1:45" x14ac:dyDescent="0.25">
      <c r="A9" s="33" t="s">
        <v>68</v>
      </c>
      <c r="B9" s="57">
        <v>45</v>
      </c>
      <c r="C9" s="45" t="s">
        <v>28</v>
      </c>
      <c r="D9" s="57">
        <v>28</v>
      </c>
      <c r="F9" s="33" t="s">
        <v>96</v>
      </c>
      <c r="G9" s="75">
        <v>-666224.96570644702</v>
      </c>
      <c r="H9" s="45" t="s">
        <v>54</v>
      </c>
      <c r="I9" s="33" t="s">
        <v>116</v>
      </c>
      <c r="J9" s="79">
        <v>4</v>
      </c>
      <c r="K9" s="85">
        <v>-6</v>
      </c>
      <c r="L9" s="86" t="str">
        <f t="shared" si="3"/>
        <v>EW_sand_Ruled_68</v>
      </c>
      <c r="M9" s="83" t="s">
        <v>64</v>
      </c>
      <c r="N9" s="79">
        <v>9.9</v>
      </c>
      <c r="O9" s="78">
        <v>0</v>
      </c>
      <c r="P9" s="78">
        <v>0</v>
      </c>
      <c r="Q9" s="79">
        <v>39</v>
      </c>
      <c r="R9" s="79">
        <f t="shared" si="4"/>
        <v>34</v>
      </c>
      <c r="S9" s="79">
        <v>1.2</v>
      </c>
      <c r="T9" s="79">
        <v>0</v>
      </c>
      <c r="U9" s="80">
        <v>0</v>
      </c>
      <c r="V9" s="80">
        <v>0</v>
      </c>
      <c r="W9" s="79">
        <v>0</v>
      </c>
      <c r="X9" s="88">
        <v>2900</v>
      </c>
      <c r="Y9" s="79">
        <v>0</v>
      </c>
      <c r="Z9" s="79">
        <f t="shared" si="0"/>
        <v>111.19999999999996</v>
      </c>
      <c r="AA9" s="79">
        <v>1</v>
      </c>
      <c r="AB9" s="79">
        <f t="shared" si="1"/>
        <v>11520</v>
      </c>
      <c r="AC9" s="78">
        <v>74000</v>
      </c>
      <c r="AD9" s="78">
        <v>7000</v>
      </c>
      <c r="AE9" s="78">
        <v>0.3</v>
      </c>
      <c r="AF9" s="78">
        <v>0</v>
      </c>
      <c r="AG9" s="78">
        <v>0</v>
      </c>
      <c r="AH9" s="78">
        <v>0</v>
      </c>
      <c r="AI9" s="78">
        <v>0</v>
      </c>
      <c r="AJ9" s="79">
        <f t="shared" si="2"/>
        <v>48.000000000000007</v>
      </c>
      <c r="AK9" s="79">
        <v>1</v>
      </c>
      <c r="AL9" s="79">
        <v>1</v>
      </c>
      <c r="AM9" s="79">
        <v>1</v>
      </c>
      <c r="AN9" s="79">
        <v>1</v>
      </c>
      <c r="AO9" s="79">
        <v>1</v>
      </c>
      <c r="AP9" s="79">
        <v>1</v>
      </c>
      <c r="AQ9" s="79">
        <v>0</v>
      </c>
      <c r="AR9" s="79">
        <v>68</v>
      </c>
      <c r="AS9" s="81">
        <v>0.4</v>
      </c>
    </row>
    <row r="10" spans="1:45" s="56" customFormat="1" x14ac:dyDescent="0.25">
      <c r="A10" s="56" t="s">
        <v>69</v>
      </c>
      <c r="B10" s="58">
        <v>45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 t="s">
        <v>116</v>
      </c>
      <c r="J10" s="79">
        <v>5</v>
      </c>
      <c r="K10" s="85">
        <v>-9</v>
      </c>
      <c r="L10" s="86" t="str">
        <f t="shared" si="3"/>
        <v>EW_sand_Ruled_79</v>
      </c>
      <c r="M10" s="83" t="s">
        <v>64</v>
      </c>
      <c r="N10" s="79">
        <v>9.9</v>
      </c>
      <c r="O10" s="78">
        <v>0</v>
      </c>
      <c r="P10" s="78">
        <v>0</v>
      </c>
      <c r="Q10" s="79">
        <v>40</v>
      </c>
      <c r="R10" s="79">
        <f t="shared" si="4"/>
        <v>35</v>
      </c>
      <c r="S10" s="79">
        <v>1.2</v>
      </c>
      <c r="T10" s="79">
        <v>0</v>
      </c>
      <c r="U10" s="80">
        <v>0</v>
      </c>
      <c r="V10" s="80">
        <v>0</v>
      </c>
      <c r="W10" s="79">
        <v>0</v>
      </c>
      <c r="X10" s="88">
        <v>13700</v>
      </c>
      <c r="Y10" s="79">
        <v>0</v>
      </c>
      <c r="Z10" s="79">
        <f t="shared" si="0"/>
        <v>114.99999999999996</v>
      </c>
      <c r="AA10" s="79">
        <v>1</v>
      </c>
      <c r="AB10" s="79">
        <f t="shared" si="1"/>
        <v>12000</v>
      </c>
      <c r="AC10" s="78">
        <v>108000</v>
      </c>
      <c r="AD10" s="78">
        <v>2307.6923076923076</v>
      </c>
      <c r="AE10" s="78">
        <v>0.3</v>
      </c>
      <c r="AF10" s="78">
        <v>0</v>
      </c>
      <c r="AG10" s="78">
        <v>0</v>
      </c>
      <c r="AH10" s="78">
        <v>0</v>
      </c>
      <c r="AI10" s="78">
        <v>0</v>
      </c>
      <c r="AJ10" s="79">
        <f t="shared" si="2"/>
        <v>50.000000000000007</v>
      </c>
      <c r="AK10" s="79">
        <v>1</v>
      </c>
      <c r="AL10" s="79">
        <v>1</v>
      </c>
      <c r="AM10" s="79">
        <v>1</v>
      </c>
      <c r="AN10" s="79">
        <v>1</v>
      </c>
      <c r="AO10" s="79">
        <v>1</v>
      </c>
      <c r="AP10" s="79">
        <v>1</v>
      </c>
      <c r="AQ10" s="79">
        <v>0</v>
      </c>
      <c r="AR10" s="79">
        <v>79</v>
      </c>
      <c r="AS10" s="81">
        <v>0.4</v>
      </c>
    </row>
    <row r="11" spans="1:45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I11" s="33" t="s">
        <v>117</v>
      </c>
      <c r="J11" s="79">
        <v>6</v>
      </c>
      <c r="K11" s="85">
        <v>-12.9</v>
      </c>
      <c r="L11" s="86" t="str">
        <f t="shared" si="3"/>
        <v>EW_sand_Ruled_59</v>
      </c>
      <c r="M11" s="83" t="s">
        <v>64</v>
      </c>
      <c r="N11" s="79">
        <v>8.5</v>
      </c>
      <c r="O11" s="78">
        <v>0</v>
      </c>
      <c r="P11" s="78">
        <v>0</v>
      </c>
      <c r="Q11" s="79">
        <v>26</v>
      </c>
      <c r="R11" s="79">
        <f t="shared" si="4"/>
        <v>21</v>
      </c>
      <c r="S11" s="79">
        <v>0.9</v>
      </c>
      <c r="T11" s="79">
        <v>0</v>
      </c>
      <c r="U11" s="80">
        <v>0</v>
      </c>
      <c r="V11" s="80">
        <v>0</v>
      </c>
      <c r="W11" s="79">
        <v>0</v>
      </c>
      <c r="X11" s="88">
        <v>25400</v>
      </c>
      <c r="Y11" s="79">
        <v>0</v>
      </c>
      <c r="Z11" s="79">
        <f t="shared" si="0"/>
        <v>69.799999999999983</v>
      </c>
      <c r="AA11" s="79">
        <v>1</v>
      </c>
      <c r="AB11" s="79">
        <f t="shared" si="1"/>
        <v>3280</v>
      </c>
      <c r="AC11" s="78">
        <v>97000</v>
      </c>
      <c r="AD11" s="78">
        <v>1322.3140495867769</v>
      </c>
      <c r="AE11" s="78">
        <v>0.3</v>
      </c>
      <c r="AF11" s="78">
        <v>0</v>
      </c>
      <c r="AG11" s="78">
        <v>0</v>
      </c>
      <c r="AH11" s="78">
        <v>0</v>
      </c>
      <c r="AI11" s="78">
        <v>0</v>
      </c>
      <c r="AJ11" s="79">
        <f>VLOOKUP(R11,$AE$39:$AH$59,4)</f>
        <v>13.600000000000003</v>
      </c>
      <c r="AK11" s="79">
        <v>1</v>
      </c>
      <c r="AL11" s="79">
        <v>1</v>
      </c>
      <c r="AM11" s="79">
        <v>1</v>
      </c>
      <c r="AN11" s="79">
        <v>1</v>
      </c>
      <c r="AO11" s="79">
        <v>1</v>
      </c>
      <c r="AP11" s="79">
        <v>1</v>
      </c>
      <c r="AQ11" s="79">
        <v>0</v>
      </c>
      <c r="AR11" s="79">
        <v>59</v>
      </c>
      <c r="AS11" s="81">
        <v>0.2</v>
      </c>
    </row>
    <row r="12" spans="1:45" x14ac:dyDescent="0.25">
      <c r="A12" s="33" t="s">
        <v>74</v>
      </c>
      <c r="B12" s="57">
        <v>9.6999999999999993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 t="s">
        <v>118</v>
      </c>
      <c r="J12" s="79">
        <v>7</v>
      </c>
      <c r="K12" s="85">
        <v>-25</v>
      </c>
      <c r="L12" s="86" t="s">
        <v>122</v>
      </c>
      <c r="M12" s="83" t="s">
        <v>65</v>
      </c>
      <c r="N12" s="79">
        <v>8.5</v>
      </c>
      <c r="O12" s="78">
        <v>168</v>
      </c>
      <c r="P12" s="78">
        <v>10.992366412213739</v>
      </c>
      <c r="Q12" s="79">
        <v>0</v>
      </c>
      <c r="R12" s="79" t="e">
        <f t="shared" si="4"/>
        <v>#N/A</v>
      </c>
      <c r="S12" s="79">
        <v>1.9</v>
      </c>
      <c r="T12" s="79">
        <v>0</v>
      </c>
      <c r="U12" s="80">
        <v>1.7999999999999999E-2</v>
      </c>
      <c r="V12" s="80">
        <v>0</v>
      </c>
      <c r="W12" s="79">
        <v>0.25</v>
      </c>
      <c r="X12" s="88">
        <v>17300</v>
      </c>
      <c r="Y12" s="79">
        <v>0</v>
      </c>
      <c r="Z12" s="79">
        <v>0</v>
      </c>
      <c r="AA12" s="79">
        <v>1</v>
      </c>
      <c r="AB12" s="79">
        <v>0</v>
      </c>
      <c r="AC12" s="78">
        <v>218000</v>
      </c>
      <c r="AD12" s="78">
        <v>14274.809160305342</v>
      </c>
      <c r="AE12" s="78">
        <v>0.3</v>
      </c>
      <c r="AF12" s="78">
        <v>0</v>
      </c>
      <c r="AG12" s="78">
        <v>0</v>
      </c>
      <c r="AH12" s="78">
        <v>0</v>
      </c>
      <c r="AI12" s="78">
        <v>0</v>
      </c>
      <c r="AJ12" s="79">
        <v>0</v>
      </c>
      <c r="AK12" s="79">
        <v>1</v>
      </c>
      <c r="AL12" s="79">
        <v>1</v>
      </c>
      <c r="AM12" s="79">
        <v>1</v>
      </c>
      <c r="AN12" s="79">
        <v>1</v>
      </c>
      <c r="AO12" s="79">
        <v>1</v>
      </c>
      <c r="AP12" s="79">
        <v>1</v>
      </c>
      <c r="AQ12" s="79">
        <v>0</v>
      </c>
      <c r="AR12" s="79">
        <v>0</v>
      </c>
      <c r="AS12" s="81">
        <v>0.4</v>
      </c>
    </row>
    <row r="13" spans="1:45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I13" s="33" t="s">
        <v>119</v>
      </c>
      <c r="J13" s="79">
        <v>8</v>
      </c>
      <c r="K13" s="85">
        <v>-38.1</v>
      </c>
      <c r="L13" s="86" t="str">
        <f t="shared" si="3"/>
        <v>EW_sand_Ruled_80</v>
      </c>
      <c r="M13" s="83" t="s">
        <v>64</v>
      </c>
      <c r="N13" s="79">
        <v>9</v>
      </c>
      <c r="O13" s="78">
        <v>0</v>
      </c>
      <c r="P13" s="78">
        <v>0</v>
      </c>
      <c r="Q13" s="79">
        <v>28</v>
      </c>
      <c r="R13" s="79">
        <f t="shared" si="4"/>
        <v>23</v>
      </c>
      <c r="S13" s="79">
        <v>1</v>
      </c>
      <c r="T13" s="79">
        <v>0</v>
      </c>
      <c r="U13" s="80">
        <v>0</v>
      </c>
      <c r="V13" s="80">
        <v>0</v>
      </c>
      <c r="W13" s="79">
        <v>0</v>
      </c>
      <c r="X13" s="88">
        <v>31000</v>
      </c>
      <c r="Y13" s="79">
        <v>0</v>
      </c>
      <c r="Z13" s="79">
        <f t="shared" si="0"/>
        <v>75.399999999999977</v>
      </c>
      <c r="AA13" s="79">
        <v>1</v>
      </c>
      <c r="AB13" s="79">
        <f t="shared" si="1"/>
        <v>4040</v>
      </c>
      <c r="AC13" s="78">
        <v>188000</v>
      </c>
      <c r="AD13" s="78">
        <v>2881.3559322033907</v>
      </c>
      <c r="AE13" s="78">
        <v>0.3</v>
      </c>
      <c r="AF13" s="78">
        <v>0</v>
      </c>
      <c r="AG13" s="78">
        <v>0</v>
      </c>
      <c r="AH13" s="78">
        <v>0</v>
      </c>
      <c r="AI13" s="78">
        <v>0</v>
      </c>
      <c r="AJ13" s="79">
        <f t="shared" si="2"/>
        <v>16.800000000000004</v>
      </c>
      <c r="AK13" s="79">
        <v>1</v>
      </c>
      <c r="AL13" s="79">
        <v>1</v>
      </c>
      <c r="AM13" s="79">
        <v>1</v>
      </c>
      <c r="AN13" s="79">
        <v>1</v>
      </c>
      <c r="AO13" s="79">
        <v>1</v>
      </c>
      <c r="AP13" s="79">
        <v>1</v>
      </c>
      <c r="AQ13" s="79">
        <v>0</v>
      </c>
      <c r="AR13" s="79">
        <v>80</v>
      </c>
      <c r="AS13" s="81">
        <v>0.4</v>
      </c>
    </row>
    <row r="14" spans="1:45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I14" s="33" t="s">
        <v>119</v>
      </c>
      <c r="J14" s="79">
        <v>9</v>
      </c>
      <c r="K14" s="85">
        <v>-44</v>
      </c>
      <c r="L14" s="86" t="str">
        <f t="shared" si="3"/>
        <v>EW_sand_Ruled_80</v>
      </c>
      <c r="M14" s="83" t="s">
        <v>64</v>
      </c>
      <c r="N14" s="79">
        <v>9</v>
      </c>
      <c r="O14" s="78">
        <v>0</v>
      </c>
      <c r="P14" s="78">
        <v>0</v>
      </c>
      <c r="Q14" s="79">
        <v>28</v>
      </c>
      <c r="R14" s="79">
        <f t="shared" si="4"/>
        <v>23</v>
      </c>
      <c r="S14" s="79">
        <v>1</v>
      </c>
      <c r="T14" s="79">
        <v>0</v>
      </c>
      <c r="U14" s="80">
        <v>0</v>
      </c>
      <c r="V14" s="80">
        <v>0</v>
      </c>
      <c r="W14" s="79">
        <v>0</v>
      </c>
      <c r="X14" s="88">
        <v>69900</v>
      </c>
      <c r="Y14" s="79">
        <v>0</v>
      </c>
      <c r="Z14" s="79">
        <f t="shared" si="0"/>
        <v>75.399999999999977</v>
      </c>
      <c r="AA14" s="79">
        <v>1</v>
      </c>
      <c r="AB14" s="79">
        <f t="shared" si="1"/>
        <v>4040</v>
      </c>
      <c r="AC14" s="78">
        <v>182000</v>
      </c>
      <c r="AD14" s="78">
        <v>15625.000000000009</v>
      </c>
      <c r="AE14" s="78">
        <v>0.3</v>
      </c>
      <c r="AF14" s="78">
        <v>0</v>
      </c>
      <c r="AG14" s="78">
        <v>0</v>
      </c>
      <c r="AH14" s="78">
        <v>0</v>
      </c>
      <c r="AI14" s="78">
        <v>0</v>
      </c>
      <c r="AJ14" s="79">
        <f t="shared" si="2"/>
        <v>16.800000000000004</v>
      </c>
      <c r="AK14" s="79">
        <v>1</v>
      </c>
      <c r="AL14" s="79">
        <v>1</v>
      </c>
      <c r="AM14" s="79">
        <v>1</v>
      </c>
      <c r="AN14" s="79">
        <v>1</v>
      </c>
      <c r="AO14" s="79">
        <v>1</v>
      </c>
      <c r="AP14" s="79">
        <v>1</v>
      </c>
      <c r="AQ14" s="79">
        <v>0</v>
      </c>
      <c r="AR14" s="79">
        <v>80</v>
      </c>
      <c r="AS14" s="81">
        <v>0.4</v>
      </c>
    </row>
    <row r="15" spans="1:45" x14ac:dyDescent="0.25">
      <c r="A15" s="33" t="s">
        <v>44</v>
      </c>
      <c r="B15" s="61">
        <v>207000000</v>
      </c>
      <c r="C15" s="45" t="s">
        <v>47</v>
      </c>
      <c r="I15" s="33" t="s">
        <v>120</v>
      </c>
      <c r="J15" s="79">
        <v>10</v>
      </c>
      <c r="K15" s="85">
        <v>-48.8</v>
      </c>
      <c r="L15" s="86" t="str">
        <f t="shared" si="3"/>
        <v>EW_sand_Ruled_68</v>
      </c>
      <c r="M15" s="83" t="s">
        <v>64</v>
      </c>
      <c r="N15" s="79">
        <v>9.8000000000000007</v>
      </c>
      <c r="O15" s="78">
        <v>0</v>
      </c>
      <c r="P15" s="78">
        <v>0</v>
      </c>
      <c r="Q15" s="79">
        <v>28</v>
      </c>
      <c r="R15" s="79">
        <f t="shared" si="4"/>
        <v>23</v>
      </c>
      <c r="S15" s="79">
        <v>0.9</v>
      </c>
      <c r="T15" s="79">
        <v>0</v>
      </c>
      <c r="U15" s="80">
        <v>0</v>
      </c>
      <c r="V15" s="80">
        <v>0</v>
      </c>
      <c r="W15" s="79">
        <v>0</v>
      </c>
      <c r="X15" s="88">
        <v>40800</v>
      </c>
      <c r="Y15" s="79">
        <v>0</v>
      </c>
      <c r="Z15" s="79">
        <f t="shared" si="0"/>
        <v>75.399999999999977</v>
      </c>
      <c r="AA15" s="79">
        <v>1</v>
      </c>
      <c r="AB15" s="79">
        <f t="shared" si="1"/>
        <v>4040</v>
      </c>
      <c r="AC15" s="78">
        <v>196000</v>
      </c>
      <c r="AD15" s="78">
        <v>2574.8502994011974</v>
      </c>
      <c r="AE15" s="78">
        <v>0.3</v>
      </c>
      <c r="AF15" s="78">
        <v>0</v>
      </c>
      <c r="AG15" s="78">
        <v>0</v>
      </c>
      <c r="AH15" s="78">
        <v>0</v>
      </c>
      <c r="AI15" s="78">
        <v>0</v>
      </c>
      <c r="AJ15" s="79">
        <f t="shared" si="2"/>
        <v>16.800000000000004</v>
      </c>
      <c r="AK15" s="79">
        <v>1</v>
      </c>
      <c r="AL15" s="79">
        <v>1</v>
      </c>
      <c r="AM15" s="79">
        <v>1</v>
      </c>
      <c r="AN15" s="79">
        <v>1</v>
      </c>
      <c r="AO15" s="79">
        <v>1</v>
      </c>
      <c r="AP15" s="79">
        <v>1</v>
      </c>
      <c r="AQ15" s="79">
        <v>0</v>
      </c>
      <c r="AR15" s="79">
        <v>68</v>
      </c>
      <c r="AS15" s="81">
        <v>0.4</v>
      </c>
    </row>
    <row r="16" spans="1:45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 t="s">
        <v>121</v>
      </c>
      <c r="J16" s="79">
        <v>11</v>
      </c>
      <c r="K16" s="85">
        <v>-65.5</v>
      </c>
      <c r="L16" s="86" t="s">
        <v>122</v>
      </c>
      <c r="M16" s="83" t="s">
        <v>65</v>
      </c>
      <c r="N16" s="88">
        <v>9.8000000000000007</v>
      </c>
      <c r="O16" s="78">
        <v>488</v>
      </c>
      <c r="P16" s="78">
        <v>5.5172413793103452</v>
      </c>
      <c r="Q16" s="79">
        <v>0</v>
      </c>
      <c r="R16" s="79" t="e">
        <f t="shared" si="4"/>
        <v>#N/A</v>
      </c>
      <c r="S16" s="79">
        <v>1.8</v>
      </c>
      <c r="T16" s="79">
        <v>0</v>
      </c>
      <c r="U16" s="80">
        <v>1.7999999999999999E-2</v>
      </c>
      <c r="V16" s="80">
        <v>0</v>
      </c>
      <c r="W16" s="79">
        <v>0.25</v>
      </c>
      <c r="X16" s="88">
        <v>101700</v>
      </c>
      <c r="Y16" s="79">
        <v>0</v>
      </c>
      <c r="Z16" s="79">
        <v>0</v>
      </c>
      <c r="AA16" s="79">
        <v>1</v>
      </c>
      <c r="AB16" s="79">
        <v>0</v>
      </c>
      <c r="AC16" s="78">
        <v>761000</v>
      </c>
      <c r="AD16" s="78">
        <v>10482.758620689654</v>
      </c>
      <c r="AE16" s="78">
        <v>0.3</v>
      </c>
      <c r="AF16" s="78">
        <v>0</v>
      </c>
      <c r="AG16" s="78">
        <v>0</v>
      </c>
      <c r="AH16" s="78">
        <v>0</v>
      </c>
      <c r="AI16" s="78">
        <v>0</v>
      </c>
      <c r="AJ16" s="79">
        <v>0</v>
      </c>
      <c r="AK16" s="79">
        <v>1</v>
      </c>
      <c r="AL16" s="79">
        <v>1</v>
      </c>
      <c r="AM16" s="79">
        <v>1</v>
      </c>
      <c r="AN16" s="79">
        <v>1</v>
      </c>
      <c r="AO16" s="79">
        <v>1</v>
      </c>
      <c r="AP16" s="79">
        <v>1</v>
      </c>
      <c r="AQ16" s="79">
        <v>0</v>
      </c>
      <c r="AR16" s="79">
        <v>0</v>
      </c>
      <c r="AS16" s="81">
        <v>0.4</v>
      </c>
    </row>
    <row r="17" spans="1:45" s="56" customFormat="1" x14ac:dyDescent="0.25">
      <c r="A17" s="33" t="s">
        <v>98</v>
      </c>
      <c r="B17" s="57">
        <v>0.53</v>
      </c>
      <c r="C17" s="45"/>
      <c r="D17" s="77"/>
      <c r="E17" s="77"/>
      <c r="J17" s="79"/>
      <c r="K17" s="85"/>
      <c r="L17" s="87"/>
      <c r="M17" s="84"/>
      <c r="N17" s="79"/>
      <c r="O17" s="63"/>
      <c r="P17" s="63"/>
      <c r="Q17" s="47"/>
      <c r="R17" s="47"/>
      <c r="S17" s="47"/>
      <c r="T17" s="47"/>
      <c r="U17" s="74"/>
      <c r="V17" s="74"/>
      <c r="W17" s="47"/>
      <c r="X17" s="47"/>
      <c r="Y17" s="47"/>
      <c r="Z17" s="47"/>
      <c r="AA17" s="47"/>
      <c r="AB17" s="47"/>
      <c r="AC17" s="63"/>
      <c r="AD17" s="63"/>
      <c r="AE17" s="63"/>
      <c r="AF17" s="63"/>
      <c r="AG17" s="63"/>
      <c r="AH17" s="63"/>
      <c r="AI17" s="63"/>
      <c r="AJ17" s="47"/>
      <c r="AK17" s="47"/>
      <c r="AL17" s="47"/>
      <c r="AM17" s="47"/>
      <c r="AN17" s="47"/>
      <c r="AO17" s="47"/>
      <c r="AP17" s="47"/>
      <c r="AQ17" s="47"/>
      <c r="AR17" s="47"/>
      <c r="AS17" s="33"/>
    </row>
    <row r="18" spans="1:45" ht="22.5" customHeight="1" x14ac:dyDescent="0.25">
      <c r="A18" s="35" t="s">
        <v>25</v>
      </c>
      <c r="B18" s="65" t="s">
        <v>26</v>
      </c>
      <c r="C18" s="65" t="s">
        <v>27</v>
      </c>
      <c r="D18" s="66"/>
      <c r="E18" s="66"/>
      <c r="J18" s="79"/>
      <c r="K18" s="85"/>
      <c r="L18" s="87"/>
      <c r="M18" s="84"/>
      <c r="N18" s="79"/>
      <c r="O18" s="78"/>
      <c r="P18" s="88"/>
      <c r="Q18" s="79"/>
      <c r="R18" s="79"/>
      <c r="S18" s="79"/>
      <c r="T18" s="79"/>
      <c r="U18" s="79"/>
      <c r="V18" s="80"/>
      <c r="W18" s="88"/>
      <c r="X18" s="79"/>
      <c r="Y18" s="79"/>
      <c r="Z18" s="79"/>
      <c r="AA18" s="79"/>
      <c r="AB18" s="79"/>
      <c r="AC18" s="79"/>
      <c r="AD18" s="79"/>
      <c r="AE18" s="78"/>
      <c r="AF18" s="78"/>
      <c r="AG18" s="78"/>
      <c r="AH18" s="78"/>
      <c r="AI18" s="78"/>
      <c r="AJ18" s="79"/>
      <c r="AK18" s="79"/>
      <c r="AL18" s="79"/>
      <c r="AM18" s="79"/>
      <c r="AN18" s="79"/>
      <c r="AO18" s="79"/>
      <c r="AP18" s="79"/>
      <c r="AQ18" s="79"/>
      <c r="AR18" s="79"/>
      <c r="AS18" s="81"/>
    </row>
    <row r="19" spans="1:45" x14ac:dyDescent="0.25">
      <c r="A19" s="77" t="s">
        <v>38</v>
      </c>
      <c r="B19" s="77" t="s">
        <v>30</v>
      </c>
      <c r="C19" s="77" t="s">
        <v>59</v>
      </c>
      <c r="D19" s="43"/>
      <c r="E19" s="35"/>
      <c r="J19" s="86"/>
      <c r="K19" s="86"/>
      <c r="L19" s="84"/>
      <c r="M19" s="84"/>
      <c r="N19" s="79"/>
      <c r="O19" s="79"/>
      <c r="P19" s="79"/>
      <c r="Q19" s="79"/>
      <c r="R19" s="82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81"/>
      <c r="AF19" s="81"/>
      <c r="AG19" s="81"/>
      <c r="AH19" s="81"/>
      <c r="AI19" s="79"/>
      <c r="AJ19" s="79"/>
      <c r="AK19" s="79"/>
      <c r="AL19" s="79"/>
      <c r="AM19" s="79"/>
      <c r="AN19" s="79"/>
      <c r="AO19" s="79"/>
      <c r="AP19" s="79"/>
      <c r="AQ19" s="81"/>
      <c r="AR19" s="81"/>
      <c r="AS19" s="81"/>
    </row>
    <row r="20" spans="1:45" x14ac:dyDescent="0.25">
      <c r="A20" s="66">
        <v>1</v>
      </c>
      <c r="B20" s="66">
        <v>0</v>
      </c>
      <c r="C20" s="67">
        <v>0.09</v>
      </c>
      <c r="D20" s="43"/>
      <c r="J20" s="86"/>
      <c r="K20" s="86"/>
      <c r="L20" s="84"/>
      <c r="M20" s="84"/>
      <c r="N20" s="79"/>
      <c r="O20" s="79"/>
      <c r="P20" s="79"/>
      <c r="Q20" s="79"/>
      <c r="R20" s="82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81"/>
      <c r="AF20" s="81"/>
      <c r="AG20" s="81"/>
      <c r="AH20" s="81"/>
      <c r="AI20" s="79"/>
      <c r="AJ20" s="79"/>
      <c r="AK20" s="79"/>
      <c r="AL20" s="79"/>
      <c r="AM20" s="79"/>
      <c r="AN20" s="79"/>
      <c r="AO20" s="79"/>
      <c r="AP20" s="79"/>
      <c r="AQ20" s="81"/>
      <c r="AR20" s="81"/>
      <c r="AS20" s="81"/>
    </row>
    <row r="21" spans="1:45" x14ac:dyDescent="0.25">
      <c r="A21" s="66"/>
      <c r="B21" s="66"/>
      <c r="C21" s="67"/>
      <c r="D21" s="43"/>
      <c r="J21" s="86"/>
      <c r="K21" s="86"/>
      <c r="L21" s="84"/>
      <c r="M21" s="84"/>
      <c r="N21" s="79"/>
      <c r="O21" s="79"/>
      <c r="P21" s="79"/>
      <c r="Q21" s="79"/>
      <c r="R21" s="81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82"/>
      <c r="AE21" s="81"/>
      <c r="AF21" s="81"/>
      <c r="AG21" s="81"/>
      <c r="AH21" s="81"/>
      <c r="AI21" s="79"/>
      <c r="AJ21" s="79"/>
      <c r="AK21" s="79"/>
      <c r="AL21" s="79"/>
      <c r="AM21" s="79"/>
      <c r="AN21" s="79"/>
      <c r="AO21" s="79"/>
      <c r="AP21" s="79"/>
      <c r="AQ21" s="81"/>
      <c r="AR21" s="81"/>
      <c r="AS21" s="81"/>
    </row>
    <row r="22" spans="1:45" x14ac:dyDescent="0.25">
      <c r="A22" s="66"/>
      <c r="B22" s="66"/>
      <c r="C22" s="67"/>
      <c r="D22" s="35"/>
      <c r="J22" s="86"/>
      <c r="K22" s="86"/>
      <c r="L22" s="84"/>
      <c r="M22" s="84"/>
      <c r="N22" s="79"/>
      <c r="O22" s="79"/>
      <c r="P22" s="79"/>
      <c r="Q22" s="79"/>
      <c r="R22" s="81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82"/>
      <c r="AE22" s="81"/>
      <c r="AF22" s="81"/>
      <c r="AG22" s="81"/>
      <c r="AH22" s="81"/>
      <c r="AI22" s="79"/>
      <c r="AJ22" s="79"/>
      <c r="AK22" s="79"/>
      <c r="AL22" s="79"/>
      <c r="AM22" s="79"/>
      <c r="AN22" s="79"/>
      <c r="AO22" s="79"/>
      <c r="AP22" s="79"/>
      <c r="AQ22" s="81"/>
      <c r="AR22" s="81"/>
      <c r="AS22" s="81"/>
    </row>
    <row r="23" spans="1:45" x14ac:dyDescent="0.25">
      <c r="A23" s="66"/>
      <c r="B23" s="66"/>
      <c r="C23" s="67"/>
      <c r="D23" s="35"/>
      <c r="J23" s="86"/>
      <c r="K23" s="86"/>
      <c r="L23" s="84"/>
      <c r="M23" s="84"/>
      <c r="N23" s="79"/>
      <c r="O23" s="79"/>
      <c r="P23" s="79"/>
      <c r="Q23" s="79"/>
      <c r="R23" s="81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82"/>
      <c r="AE23" s="81"/>
      <c r="AF23" s="81"/>
      <c r="AG23" s="81"/>
      <c r="AH23" s="81"/>
      <c r="AI23" s="79"/>
      <c r="AJ23" s="79"/>
      <c r="AK23" s="79"/>
      <c r="AL23" s="79"/>
      <c r="AM23" s="79"/>
      <c r="AN23" s="79"/>
      <c r="AO23" s="79"/>
      <c r="AP23" s="79"/>
      <c r="AQ23" s="81"/>
      <c r="AR23" s="81"/>
      <c r="AS23" s="81"/>
    </row>
    <row r="24" spans="1:45" x14ac:dyDescent="0.25">
      <c r="A24" s="66"/>
      <c r="B24" s="66"/>
      <c r="C24" s="67"/>
      <c r="D24" s="35"/>
      <c r="J24" s="86"/>
      <c r="K24" s="86"/>
      <c r="L24" s="84"/>
      <c r="M24" s="84"/>
      <c r="N24" s="79"/>
      <c r="O24" s="79"/>
      <c r="P24" s="79"/>
      <c r="Q24" s="79"/>
      <c r="R24" s="81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82"/>
      <c r="AE24" s="81"/>
      <c r="AF24" s="81"/>
      <c r="AG24" s="81"/>
      <c r="AH24" s="81"/>
      <c r="AI24" s="79"/>
      <c r="AJ24" s="79"/>
      <c r="AK24" s="79"/>
      <c r="AL24" s="79"/>
      <c r="AM24" s="79"/>
      <c r="AN24" s="79"/>
      <c r="AO24" s="79"/>
      <c r="AP24" s="79"/>
      <c r="AQ24" s="81"/>
      <c r="AR24" s="81"/>
      <c r="AS24" s="81"/>
    </row>
    <row r="25" spans="1:45" x14ac:dyDescent="0.25">
      <c r="A25" s="66"/>
      <c r="B25" s="66"/>
      <c r="C25" s="67"/>
      <c r="D25" s="35"/>
      <c r="J25" s="86"/>
      <c r="K25" s="86"/>
      <c r="L25" s="84"/>
      <c r="M25" s="84"/>
      <c r="N25" s="79"/>
      <c r="O25" s="79"/>
      <c r="P25" s="79"/>
      <c r="Q25" s="79"/>
      <c r="R25" s="81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82"/>
      <c r="AE25" s="81"/>
      <c r="AF25" s="81"/>
      <c r="AG25" s="81"/>
      <c r="AH25" s="81"/>
      <c r="AI25" s="79"/>
      <c r="AJ25" s="79"/>
      <c r="AK25" s="79"/>
      <c r="AL25" s="79"/>
      <c r="AM25" s="79"/>
      <c r="AN25" s="79"/>
      <c r="AO25" s="79"/>
      <c r="AP25" s="79"/>
      <c r="AQ25" s="81"/>
      <c r="AR25" s="81"/>
      <c r="AS25" s="81"/>
    </row>
    <row r="26" spans="1:45" x14ac:dyDescent="0.25">
      <c r="A26" s="66"/>
      <c r="B26" s="66"/>
      <c r="C26" s="67"/>
      <c r="D26" s="35"/>
      <c r="J26" s="86"/>
      <c r="K26" s="86"/>
      <c r="L26" s="84"/>
      <c r="M26" s="84"/>
      <c r="N26" s="79"/>
      <c r="O26" s="79"/>
      <c r="P26" s="79"/>
      <c r="Q26" s="79"/>
      <c r="R26" s="81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82"/>
      <c r="AE26" s="81"/>
      <c r="AF26" s="81"/>
      <c r="AG26" s="81"/>
      <c r="AH26" s="81"/>
      <c r="AI26" s="79"/>
      <c r="AJ26" s="79"/>
      <c r="AK26" s="79"/>
      <c r="AL26" s="79"/>
      <c r="AM26" s="79"/>
      <c r="AN26" s="79"/>
      <c r="AO26" s="79"/>
      <c r="AP26" s="79"/>
      <c r="AQ26" s="81"/>
      <c r="AR26" s="81"/>
      <c r="AS26" s="81"/>
    </row>
    <row r="27" spans="1:45" x14ac:dyDescent="0.25">
      <c r="A27" s="66"/>
      <c r="B27" s="66"/>
      <c r="C27" s="67"/>
      <c r="D27" s="35"/>
      <c r="E27" s="33" t="s">
        <v>110</v>
      </c>
      <c r="J27" s="86"/>
      <c r="K27" s="86"/>
      <c r="L27" s="84"/>
      <c r="M27" s="84"/>
      <c r="N27" s="79"/>
      <c r="O27" s="79"/>
      <c r="P27" s="79"/>
      <c r="Q27" s="79"/>
      <c r="R27" s="81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82"/>
      <c r="AE27" s="81"/>
      <c r="AF27" s="81"/>
      <c r="AG27" s="81"/>
      <c r="AH27" s="81"/>
      <c r="AI27" s="79"/>
      <c r="AJ27" s="79"/>
      <c r="AK27" s="79"/>
      <c r="AL27" s="79"/>
      <c r="AM27" s="79"/>
      <c r="AN27" s="79"/>
      <c r="AO27" s="79"/>
      <c r="AP27" s="79"/>
      <c r="AQ27" s="81"/>
      <c r="AR27" s="81"/>
      <c r="AS27" s="81"/>
    </row>
    <row r="28" spans="1:45" x14ac:dyDescent="0.25">
      <c r="A28" s="66"/>
      <c r="B28" s="66"/>
      <c r="C28" s="67"/>
      <c r="D28" s="35"/>
      <c r="J28" s="86"/>
      <c r="K28" s="86"/>
      <c r="L28" s="84"/>
      <c r="M28" s="84"/>
      <c r="N28" s="79"/>
      <c r="O28" s="79"/>
      <c r="P28" s="79"/>
      <c r="Q28" s="79"/>
      <c r="R28" s="81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82"/>
      <c r="AE28" s="81"/>
      <c r="AF28" s="81"/>
      <c r="AG28" s="81"/>
      <c r="AH28" s="81"/>
      <c r="AI28" s="79"/>
      <c r="AJ28" s="79"/>
      <c r="AK28" s="79"/>
      <c r="AL28" s="79"/>
      <c r="AM28" s="79"/>
      <c r="AN28" s="79"/>
      <c r="AO28" s="79"/>
      <c r="AP28" s="79"/>
      <c r="AQ28" s="81"/>
      <c r="AR28" s="81"/>
      <c r="AS28" s="81"/>
    </row>
    <row r="29" spans="1:45" x14ac:dyDescent="0.25">
      <c r="A29" s="66"/>
      <c r="B29" s="66"/>
      <c r="C29" s="67"/>
      <c r="D29" s="35"/>
      <c r="L29" s="49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  <c r="AO29" s="47"/>
      <c r="AP29" s="47"/>
    </row>
    <row r="30" spans="1:45" x14ac:dyDescent="0.25">
      <c r="A30" s="66"/>
      <c r="B30" s="66"/>
      <c r="C30" s="67"/>
      <c r="D30" s="35"/>
      <c r="L30" s="49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  <c r="AO30" s="47"/>
      <c r="AP30" s="47"/>
    </row>
    <row r="31" spans="1:45" x14ac:dyDescent="0.25">
      <c r="A31" s="66"/>
      <c r="B31" s="66"/>
      <c r="C31" s="67"/>
      <c r="D31" s="35"/>
      <c r="L31" s="49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  <c r="AO31" s="47"/>
      <c r="AP31" s="47"/>
    </row>
    <row r="32" spans="1:45" x14ac:dyDescent="0.25">
      <c r="A32" s="66"/>
      <c r="B32" s="66"/>
      <c r="C32" s="67"/>
      <c r="D32" s="35"/>
      <c r="L32" s="49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  <c r="AO32" s="47"/>
      <c r="AP32" s="47"/>
    </row>
    <row r="33" spans="1:42" x14ac:dyDescent="0.25">
      <c r="A33" s="66"/>
      <c r="B33" s="66"/>
      <c r="C33" s="67"/>
      <c r="D33" s="35"/>
      <c r="L33" s="49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  <c r="AO33" s="47"/>
      <c r="AP33" s="47"/>
    </row>
    <row r="34" spans="1:42" x14ac:dyDescent="0.25">
      <c r="L34" s="49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  <c r="AO34" s="47"/>
      <c r="AP34" s="47"/>
    </row>
    <row r="35" spans="1:42" x14ac:dyDescent="0.25">
      <c r="L35" s="49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  <c r="AO35" s="47"/>
      <c r="AP35" s="47"/>
    </row>
    <row r="36" spans="1:42" x14ac:dyDescent="0.25">
      <c r="L36" s="49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  <c r="AO36" s="47"/>
      <c r="AP36" s="47"/>
    </row>
    <row r="37" spans="1:42" x14ac:dyDescent="0.25">
      <c r="L37" s="49"/>
      <c r="AE37" s="47"/>
      <c r="AF37" s="47" t="s">
        <v>104</v>
      </c>
      <c r="AG37" s="47" t="s">
        <v>105</v>
      </c>
      <c r="AH37" s="47" t="s">
        <v>66</v>
      </c>
    </row>
    <row r="38" spans="1:42" x14ac:dyDescent="0.25">
      <c r="L38" s="49"/>
      <c r="AE38" s="33" t="s">
        <v>99</v>
      </c>
      <c r="AF38" s="33" t="s">
        <v>100</v>
      </c>
      <c r="AG38" s="33" t="s">
        <v>101</v>
      </c>
    </row>
    <row r="39" spans="1:42" x14ac:dyDescent="0.25">
      <c r="L39" s="49"/>
      <c r="AE39" s="33">
        <v>15</v>
      </c>
      <c r="AF39" s="33">
        <v>48</v>
      </c>
      <c r="AG39" s="33">
        <v>1900</v>
      </c>
      <c r="AH39" s="33">
        <v>8</v>
      </c>
    </row>
    <row r="40" spans="1:42" x14ac:dyDescent="0.25">
      <c r="L40" s="49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2" x14ac:dyDescent="0.25">
      <c r="L41" s="49"/>
      <c r="AE41" s="33">
        <v>17</v>
      </c>
      <c r="AF41" s="33">
        <f t="shared" ref="AF41:AF44" si="5">AF40+3.8</f>
        <v>55.599999999999994</v>
      </c>
      <c r="AG41" s="33">
        <f t="shared" ref="AG41:AG43" si="6">AG40+200</f>
        <v>2300</v>
      </c>
      <c r="AH41" s="33">
        <f t="shared" ref="AH41:AH44" si="7">AH40+0.8</f>
        <v>9.6000000000000014</v>
      </c>
    </row>
    <row r="42" spans="1:42" x14ac:dyDescent="0.25">
      <c r="L42" s="49"/>
      <c r="AE42" s="33">
        <v>18</v>
      </c>
      <c r="AF42" s="33">
        <f t="shared" si="5"/>
        <v>59.399999999999991</v>
      </c>
      <c r="AG42" s="33">
        <f t="shared" si="6"/>
        <v>2500</v>
      </c>
      <c r="AH42" s="33">
        <f t="shared" si="7"/>
        <v>10.400000000000002</v>
      </c>
    </row>
    <row r="43" spans="1:42" x14ac:dyDescent="0.25">
      <c r="L43" s="49"/>
      <c r="AE43" s="33">
        <v>19</v>
      </c>
      <c r="AF43" s="33">
        <f t="shared" si="5"/>
        <v>63.199999999999989</v>
      </c>
      <c r="AG43" s="33">
        <f t="shared" si="6"/>
        <v>2700</v>
      </c>
      <c r="AH43" s="33">
        <f t="shared" si="7"/>
        <v>11.200000000000003</v>
      </c>
    </row>
    <row r="44" spans="1:42" x14ac:dyDescent="0.25">
      <c r="L44" s="49"/>
      <c r="AE44" s="33">
        <v>20</v>
      </c>
      <c r="AF44" s="33">
        <f t="shared" si="5"/>
        <v>66.999999999999986</v>
      </c>
      <c r="AG44" s="33">
        <f>AG43+200</f>
        <v>2900</v>
      </c>
      <c r="AH44" s="33">
        <f t="shared" si="7"/>
        <v>12.000000000000004</v>
      </c>
    </row>
    <row r="45" spans="1:42" x14ac:dyDescent="0.25">
      <c r="L45" s="49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2" x14ac:dyDescent="0.25">
      <c r="L46" s="49"/>
      <c r="AE46" s="33">
        <v>22</v>
      </c>
      <c r="AF46" s="33">
        <f t="shared" ref="AF46:AF49" si="8">AF45+2.8</f>
        <v>72.59999999999998</v>
      </c>
      <c r="AG46" s="33">
        <f t="shared" ref="AG46:AG48" si="9">AG45+380</f>
        <v>3660</v>
      </c>
      <c r="AH46" s="33">
        <f t="shared" ref="AH46:AH49" si="10">AH45+1.6</f>
        <v>15.200000000000003</v>
      </c>
    </row>
    <row r="47" spans="1:42" x14ac:dyDescent="0.25">
      <c r="L47" s="49"/>
      <c r="AE47" s="33">
        <v>23</v>
      </c>
      <c r="AF47" s="33">
        <f t="shared" si="8"/>
        <v>75.399999999999977</v>
      </c>
      <c r="AG47" s="33">
        <f t="shared" si="9"/>
        <v>4040</v>
      </c>
      <c r="AH47" s="33">
        <f t="shared" si="10"/>
        <v>16.800000000000004</v>
      </c>
    </row>
    <row r="48" spans="1:42" x14ac:dyDescent="0.25">
      <c r="L48" s="49"/>
      <c r="AE48" s="33">
        <v>24</v>
      </c>
      <c r="AF48" s="33">
        <f t="shared" si="8"/>
        <v>78.199999999999974</v>
      </c>
      <c r="AG48" s="33">
        <f t="shared" si="9"/>
        <v>4420</v>
      </c>
      <c r="AH48" s="33">
        <f t="shared" si="10"/>
        <v>18.400000000000006</v>
      </c>
    </row>
    <row r="49" spans="12:34" x14ac:dyDescent="0.25">
      <c r="L49" s="49"/>
      <c r="AE49" s="33">
        <v>25</v>
      </c>
      <c r="AF49" s="33">
        <f t="shared" si="8"/>
        <v>80.999999999999972</v>
      </c>
      <c r="AG49" s="33">
        <v>4800</v>
      </c>
      <c r="AH49" s="33">
        <f t="shared" si="10"/>
        <v>20.000000000000007</v>
      </c>
    </row>
    <row r="50" spans="12:34" x14ac:dyDescent="0.25">
      <c r="L50" s="49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9"/>
      <c r="AE51" s="33">
        <v>27</v>
      </c>
      <c r="AF51" s="33">
        <f t="shared" ref="AF51:AF54" si="11">AF50+3</f>
        <v>86.999999999999972</v>
      </c>
      <c r="AG51" s="33">
        <f t="shared" ref="AG51:AG54" si="12">AG50+960</f>
        <v>6720</v>
      </c>
      <c r="AH51" s="33">
        <f t="shared" ref="AH51:AH54" si="13">AH50+4</f>
        <v>28.000000000000007</v>
      </c>
    </row>
    <row r="52" spans="12:34" x14ac:dyDescent="0.25">
      <c r="L52" s="49"/>
      <c r="AE52" s="33">
        <v>28</v>
      </c>
      <c r="AF52" s="33">
        <f t="shared" si="11"/>
        <v>89.999999999999972</v>
      </c>
      <c r="AG52" s="33">
        <f t="shared" si="12"/>
        <v>7680</v>
      </c>
      <c r="AH52" s="33">
        <f t="shared" si="13"/>
        <v>32.000000000000007</v>
      </c>
    </row>
    <row r="53" spans="12:34" x14ac:dyDescent="0.25">
      <c r="L53" s="49"/>
      <c r="AE53" s="33">
        <v>29</v>
      </c>
      <c r="AF53" s="33">
        <f t="shared" si="11"/>
        <v>92.999999999999972</v>
      </c>
      <c r="AG53" s="33">
        <f t="shared" si="12"/>
        <v>8640</v>
      </c>
      <c r="AH53" s="33">
        <f t="shared" si="13"/>
        <v>36.000000000000007</v>
      </c>
    </row>
    <row r="54" spans="12:34" x14ac:dyDescent="0.25">
      <c r="L54" s="49"/>
      <c r="AE54" s="33">
        <v>30</v>
      </c>
      <c r="AF54" s="33">
        <f t="shared" si="11"/>
        <v>95.999999999999972</v>
      </c>
      <c r="AG54" s="33">
        <f t="shared" si="12"/>
        <v>9600</v>
      </c>
      <c r="AH54" s="33">
        <f t="shared" si="13"/>
        <v>40.000000000000007</v>
      </c>
    </row>
    <row r="55" spans="12:34" x14ac:dyDescent="0.25">
      <c r="L55" s="49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9"/>
      <c r="AE56" s="33">
        <v>32</v>
      </c>
      <c r="AF56" s="33">
        <f t="shared" ref="AF56:AF59" si="14">AF55+3.8</f>
        <v>103.59999999999997</v>
      </c>
      <c r="AG56" s="33">
        <f t="shared" ref="AG56:AG59" si="15">AG55+480</f>
        <v>10560</v>
      </c>
      <c r="AH56" s="33">
        <f t="shared" ref="AH56:AH59" si="16">AH55+2</f>
        <v>44.000000000000007</v>
      </c>
    </row>
    <row r="57" spans="12:34" x14ac:dyDescent="0.25">
      <c r="L57" s="49"/>
      <c r="AE57" s="33">
        <v>33</v>
      </c>
      <c r="AF57" s="33">
        <f t="shared" si="14"/>
        <v>107.39999999999996</v>
      </c>
      <c r="AG57" s="33">
        <f t="shared" si="15"/>
        <v>11040</v>
      </c>
      <c r="AH57" s="33">
        <f t="shared" si="16"/>
        <v>46.000000000000007</v>
      </c>
    </row>
    <row r="58" spans="12:34" x14ac:dyDescent="0.25">
      <c r="L58" s="49"/>
      <c r="AE58" s="33">
        <v>34</v>
      </c>
      <c r="AF58" s="33">
        <f t="shared" si="14"/>
        <v>111.19999999999996</v>
      </c>
      <c r="AG58" s="33">
        <f t="shared" si="15"/>
        <v>11520</v>
      </c>
      <c r="AH58" s="33">
        <f t="shared" si="16"/>
        <v>48.000000000000007</v>
      </c>
    </row>
    <row r="59" spans="12:34" x14ac:dyDescent="0.25">
      <c r="L59" s="49"/>
      <c r="AE59" s="33">
        <v>35</v>
      </c>
      <c r="AF59" s="33">
        <f t="shared" si="14"/>
        <v>114.99999999999996</v>
      </c>
      <c r="AG59" s="33">
        <f t="shared" si="15"/>
        <v>12000</v>
      </c>
      <c r="AH59" s="33">
        <f t="shared" si="16"/>
        <v>50.000000000000007</v>
      </c>
    </row>
    <row r="60" spans="12:34" x14ac:dyDescent="0.25">
      <c r="L60" s="49"/>
    </row>
    <row r="61" spans="12:34" x14ac:dyDescent="0.25">
      <c r="L61" s="49"/>
    </row>
    <row r="62" spans="12:34" x14ac:dyDescent="0.25">
      <c r="L62" s="49"/>
    </row>
    <row r="63" spans="12:34" x14ac:dyDescent="0.25">
      <c r="L63" s="49"/>
    </row>
    <row r="64" spans="12:34" x14ac:dyDescent="0.25">
      <c r="L64" s="49"/>
    </row>
    <row r="65" spans="12:12" x14ac:dyDescent="0.25">
      <c r="L65" s="49"/>
    </row>
    <row r="66" spans="12:12" x14ac:dyDescent="0.25">
      <c r="L66" s="49"/>
    </row>
    <row r="67" spans="12:12" x14ac:dyDescent="0.25">
      <c r="L67" s="49"/>
    </row>
    <row r="68" spans="12:12" x14ac:dyDescent="0.25">
      <c r="L68" s="49"/>
    </row>
    <row r="69" spans="12:12" x14ac:dyDescent="0.25">
      <c r="L69" s="49"/>
    </row>
    <row r="70" spans="12:12" x14ac:dyDescent="0.25">
      <c r="L70" s="49"/>
    </row>
    <row r="71" spans="12:12" x14ac:dyDescent="0.25">
      <c r="L71" s="49"/>
    </row>
    <row r="72" spans="12:12" x14ac:dyDescent="0.25">
      <c r="L72" s="49"/>
    </row>
    <row r="73" spans="12:12" x14ac:dyDescent="0.25">
      <c r="L73" s="49"/>
    </row>
    <row r="74" spans="12:12" x14ac:dyDescent="0.25">
      <c r="L74" s="49"/>
    </row>
    <row r="75" spans="12:12" x14ac:dyDescent="0.25">
      <c r="L75" s="49"/>
    </row>
    <row r="76" spans="12:12" x14ac:dyDescent="0.25">
      <c r="L76" s="49"/>
    </row>
    <row r="77" spans="12:12" x14ac:dyDescent="0.25">
      <c r="L77" s="49"/>
    </row>
    <row r="78" spans="12:12" x14ac:dyDescent="0.25">
      <c r="L78" s="49"/>
    </row>
    <row r="79" spans="12:12" x14ac:dyDescent="0.25">
      <c r="L79" s="49"/>
    </row>
    <row r="80" spans="12:12" x14ac:dyDescent="0.25">
      <c r="L80" s="49"/>
    </row>
    <row r="81" spans="12:12" x14ac:dyDescent="0.25">
      <c r="L81" s="49"/>
    </row>
    <row r="82" spans="12:12" x14ac:dyDescent="0.25">
      <c r="L82" s="49"/>
    </row>
    <row r="83" spans="12:12" x14ac:dyDescent="0.25">
      <c r="L83" s="49"/>
    </row>
    <row r="84" spans="12:12" x14ac:dyDescent="0.25">
      <c r="L84" s="49"/>
    </row>
    <row r="85" spans="12:12" x14ac:dyDescent="0.25">
      <c r="L85" s="49"/>
    </row>
    <row r="86" spans="12:12" x14ac:dyDescent="0.25">
      <c r="L86" s="49"/>
    </row>
    <row r="87" spans="12:12" x14ac:dyDescent="0.25">
      <c r="L87" s="49"/>
    </row>
    <row r="88" spans="12:12" x14ac:dyDescent="0.25">
      <c r="L88" s="49"/>
    </row>
    <row r="89" spans="12:12" x14ac:dyDescent="0.25">
      <c r="L89" s="49"/>
    </row>
    <row r="90" spans="12:12" x14ac:dyDescent="0.25">
      <c r="L90" s="49"/>
    </row>
    <row r="91" spans="12:12" x14ac:dyDescent="0.25">
      <c r="L91" s="49"/>
    </row>
    <row r="92" spans="12:12" x14ac:dyDescent="0.25">
      <c r="L92" s="49"/>
    </row>
    <row r="93" spans="12:12" x14ac:dyDescent="0.25">
      <c r="L93" s="49"/>
    </row>
    <row r="94" spans="12:12" x14ac:dyDescent="0.25">
      <c r="L94" s="49"/>
    </row>
    <row r="95" spans="12:12" x14ac:dyDescent="0.25">
      <c r="L95" s="49"/>
    </row>
    <row r="96" spans="12:12" x14ac:dyDescent="0.25">
      <c r="L96" s="49"/>
    </row>
    <row r="97" spans="12:12" x14ac:dyDescent="0.25">
      <c r="L97" s="49"/>
    </row>
    <row r="98" spans="12:12" x14ac:dyDescent="0.25">
      <c r="L98" s="49"/>
    </row>
    <row r="99" spans="12:12" x14ac:dyDescent="0.25">
      <c r="L99" s="49"/>
    </row>
    <row r="100" spans="12:12" x14ac:dyDescent="0.25">
      <c r="L100" s="49"/>
    </row>
    <row r="101" spans="12:12" x14ac:dyDescent="0.25">
      <c r="L101" s="49"/>
    </row>
    <row r="102" spans="12:12" x14ac:dyDescent="0.25">
      <c r="L102" s="49"/>
    </row>
    <row r="103" spans="12:12" x14ac:dyDescent="0.25">
      <c r="L103" s="49"/>
    </row>
    <row r="104" spans="12:12" x14ac:dyDescent="0.25">
      <c r="L104" s="49"/>
    </row>
    <row r="105" spans="12:12" x14ac:dyDescent="0.25">
      <c r="L105" s="49"/>
    </row>
    <row r="106" spans="12:12" x14ac:dyDescent="0.25">
      <c r="L106" s="49"/>
    </row>
    <row r="107" spans="12:12" x14ac:dyDescent="0.25">
      <c r="L107" s="49"/>
    </row>
    <row r="108" spans="12:12" x14ac:dyDescent="0.25">
      <c r="L108" s="49"/>
    </row>
    <row r="109" spans="12:12" x14ac:dyDescent="0.25">
      <c r="L109" s="49"/>
    </row>
    <row r="110" spans="12:12" x14ac:dyDescent="0.25">
      <c r="L110" s="49"/>
    </row>
    <row r="111" spans="12:12" x14ac:dyDescent="0.25">
      <c r="L111" s="49"/>
    </row>
    <row r="112" spans="12:12" x14ac:dyDescent="0.25">
      <c r="L112" s="49"/>
    </row>
    <row r="113" spans="12:12" x14ac:dyDescent="0.25">
      <c r="L113" s="49"/>
    </row>
    <row r="114" spans="12:12" x14ac:dyDescent="0.25">
      <c r="L114" s="49"/>
    </row>
    <row r="115" spans="12:12" x14ac:dyDescent="0.25">
      <c r="L115" s="49"/>
    </row>
    <row r="116" spans="12:12" x14ac:dyDescent="0.25">
      <c r="L116" s="49"/>
    </row>
    <row r="117" spans="12:12" x14ac:dyDescent="0.25">
      <c r="L117" s="49"/>
    </row>
    <row r="118" spans="12:12" x14ac:dyDescent="0.25">
      <c r="L118" s="49"/>
    </row>
    <row r="119" spans="12:12" x14ac:dyDescent="0.25">
      <c r="L119" s="49"/>
    </row>
    <row r="120" spans="12:12" x14ac:dyDescent="0.25">
      <c r="L120" s="49"/>
    </row>
    <row r="121" spans="12:12" x14ac:dyDescent="0.25">
      <c r="L121" s="49"/>
    </row>
    <row r="122" spans="12:12" x14ac:dyDescent="0.25">
      <c r="L122" s="49"/>
    </row>
    <row r="123" spans="12:12" x14ac:dyDescent="0.25">
      <c r="L123" s="49"/>
    </row>
    <row r="124" spans="12:12" x14ac:dyDescent="0.25">
      <c r="L124" s="49"/>
    </row>
    <row r="125" spans="12:12" x14ac:dyDescent="0.25">
      <c r="L125" s="49"/>
    </row>
    <row r="126" spans="12:12" x14ac:dyDescent="0.25">
      <c r="L126" s="49"/>
    </row>
    <row r="127" spans="12:12" x14ac:dyDescent="0.25">
      <c r="L127" s="49"/>
    </row>
    <row r="128" spans="12:12" x14ac:dyDescent="0.25">
      <c r="L128" s="49"/>
    </row>
    <row r="129" spans="12:12" x14ac:dyDescent="0.25">
      <c r="L129" s="49"/>
    </row>
    <row r="130" spans="12:12" x14ac:dyDescent="0.25">
      <c r="L130" s="49"/>
    </row>
    <row r="131" spans="12:12" x14ac:dyDescent="0.25">
      <c r="L131" s="49"/>
    </row>
    <row r="132" spans="12:12" x14ac:dyDescent="0.25">
      <c r="L132" s="49"/>
    </row>
    <row r="133" spans="12:12" x14ac:dyDescent="0.25">
      <c r="L133" s="49"/>
    </row>
    <row r="134" spans="12:12" x14ac:dyDescent="0.25">
      <c r="L134" s="49"/>
    </row>
    <row r="135" spans="12:12" x14ac:dyDescent="0.25">
      <c r="L135" s="49"/>
    </row>
    <row r="136" spans="12:12" x14ac:dyDescent="0.25">
      <c r="L136" s="49"/>
    </row>
    <row r="137" spans="12:12" x14ac:dyDescent="0.25">
      <c r="L137" s="49"/>
    </row>
    <row r="138" spans="12:12" x14ac:dyDescent="0.25">
      <c r="L138" s="49"/>
    </row>
    <row r="139" spans="12:12" x14ac:dyDescent="0.25">
      <c r="L139" s="49"/>
    </row>
    <row r="140" spans="12:12" x14ac:dyDescent="0.25">
      <c r="L140" s="49"/>
    </row>
    <row r="141" spans="12:12" x14ac:dyDescent="0.25">
      <c r="L141" s="49"/>
    </row>
    <row r="142" spans="12:12" x14ac:dyDescent="0.25">
      <c r="L142" s="49"/>
    </row>
    <row r="143" spans="12:12" x14ac:dyDescent="0.25">
      <c r="L143" s="49"/>
    </row>
    <row r="144" spans="12:12" x14ac:dyDescent="0.25">
      <c r="L144" s="49"/>
    </row>
    <row r="145" spans="12:12" x14ac:dyDescent="0.25">
      <c r="L145" s="49"/>
    </row>
    <row r="146" spans="12:12" x14ac:dyDescent="0.25">
      <c r="L146" s="49"/>
    </row>
    <row r="147" spans="12:12" x14ac:dyDescent="0.25">
      <c r="L147" s="49"/>
    </row>
    <row r="148" spans="12:12" x14ac:dyDescent="0.25">
      <c r="L148" s="49"/>
    </row>
    <row r="149" spans="12:12" x14ac:dyDescent="0.25">
      <c r="L149" s="49"/>
    </row>
    <row r="150" spans="12:12" x14ac:dyDescent="0.25">
      <c r="L150" s="49"/>
    </row>
    <row r="151" spans="12:12" x14ac:dyDescent="0.25">
      <c r="L151" s="49"/>
    </row>
    <row r="152" spans="12:12" x14ac:dyDescent="0.25">
      <c r="L152" s="49"/>
    </row>
    <row r="153" spans="12:12" x14ac:dyDescent="0.25">
      <c r="L153" s="49"/>
    </row>
    <row r="154" spans="12:12" x14ac:dyDescent="0.25">
      <c r="L154" s="49"/>
    </row>
    <row r="155" spans="12:12" x14ac:dyDescent="0.25">
      <c r="L155" s="49"/>
    </row>
    <row r="156" spans="12:12" x14ac:dyDescent="0.25">
      <c r="L156" s="49"/>
    </row>
    <row r="157" spans="12:12" x14ac:dyDescent="0.25">
      <c r="L157" s="49"/>
    </row>
    <row r="158" spans="12:12" x14ac:dyDescent="0.25">
      <c r="L158" s="49"/>
    </row>
    <row r="159" spans="12:12" x14ac:dyDescent="0.25">
      <c r="L159" s="49"/>
    </row>
    <row r="160" spans="12:12" x14ac:dyDescent="0.25">
      <c r="L160" s="49"/>
    </row>
    <row r="161" spans="12:12" x14ac:dyDescent="0.25">
      <c r="L161" s="49"/>
    </row>
    <row r="162" spans="12:12" x14ac:dyDescent="0.25">
      <c r="L162" s="49"/>
    </row>
    <row r="163" spans="12:12" x14ac:dyDescent="0.25">
      <c r="L163" s="49"/>
    </row>
    <row r="164" spans="12:12" x14ac:dyDescent="0.25">
      <c r="L164" s="49"/>
    </row>
    <row r="165" spans="12:12" x14ac:dyDescent="0.25">
      <c r="L165" s="49"/>
    </row>
    <row r="166" spans="12:12" x14ac:dyDescent="0.25">
      <c r="L166" s="49"/>
    </row>
    <row r="167" spans="12:12" x14ac:dyDescent="0.25">
      <c r="L167" s="49"/>
    </row>
    <row r="168" spans="12:12" x14ac:dyDescent="0.25">
      <c r="L168" s="49"/>
    </row>
    <row r="169" spans="12:12" x14ac:dyDescent="0.25">
      <c r="L169" s="49"/>
    </row>
    <row r="170" spans="12:12" x14ac:dyDescent="0.25">
      <c r="L170" s="49"/>
    </row>
    <row r="171" spans="12:12" x14ac:dyDescent="0.25">
      <c r="L171" s="49"/>
    </row>
    <row r="172" spans="12:12" x14ac:dyDescent="0.25">
      <c r="L172" s="49"/>
    </row>
    <row r="173" spans="12:12" x14ac:dyDescent="0.25">
      <c r="L173" s="49"/>
    </row>
    <row r="174" spans="12:12" x14ac:dyDescent="0.25">
      <c r="L174" s="49"/>
    </row>
    <row r="175" spans="12:12" x14ac:dyDescent="0.25">
      <c r="L175" s="49"/>
    </row>
    <row r="176" spans="12:12" x14ac:dyDescent="0.25">
      <c r="L176" s="49"/>
    </row>
    <row r="177" spans="12:12" x14ac:dyDescent="0.25">
      <c r="L177" s="49"/>
    </row>
    <row r="178" spans="12:12" x14ac:dyDescent="0.25">
      <c r="L178" s="49"/>
    </row>
    <row r="179" spans="12:12" x14ac:dyDescent="0.25">
      <c r="L179" s="49"/>
    </row>
    <row r="180" spans="12:12" x14ac:dyDescent="0.25">
      <c r="L180" s="49"/>
    </row>
    <row r="181" spans="12:12" x14ac:dyDescent="0.25">
      <c r="L181" s="49"/>
    </row>
    <row r="182" spans="12:12" x14ac:dyDescent="0.25">
      <c r="L182" s="49"/>
    </row>
    <row r="183" spans="12:12" x14ac:dyDescent="0.25">
      <c r="L183" s="49"/>
    </row>
    <row r="184" spans="12:12" x14ac:dyDescent="0.25">
      <c r="L184" s="49"/>
    </row>
    <row r="185" spans="12:12" x14ac:dyDescent="0.25">
      <c r="L185" s="49"/>
    </row>
    <row r="186" spans="12:12" x14ac:dyDescent="0.25">
      <c r="L186" s="49"/>
    </row>
    <row r="187" spans="12:12" x14ac:dyDescent="0.25">
      <c r="L187" s="49"/>
    </row>
    <row r="188" spans="12:12" x14ac:dyDescent="0.25">
      <c r="L188" s="49"/>
    </row>
    <row r="189" spans="12:12" x14ac:dyDescent="0.25">
      <c r="L189" s="49"/>
    </row>
    <row r="190" spans="12:12" x14ac:dyDescent="0.25">
      <c r="L190" s="49"/>
    </row>
    <row r="191" spans="12:12" x14ac:dyDescent="0.25">
      <c r="L191" s="49"/>
    </row>
    <row r="192" spans="12:12" x14ac:dyDescent="0.25">
      <c r="L192" s="49"/>
    </row>
    <row r="193" spans="12:12" x14ac:dyDescent="0.25">
      <c r="L193" s="49"/>
    </row>
    <row r="194" spans="12:12" x14ac:dyDescent="0.25">
      <c r="L194" s="49"/>
    </row>
    <row r="195" spans="12:12" x14ac:dyDescent="0.25">
      <c r="L195" s="49"/>
    </row>
    <row r="196" spans="12:12" x14ac:dyDescent="0.25">
      <c r="L196" s="49"/>
    </row>
    <row r="197" spans="12:12" x14ac:dyDescent="0.25">
      <c r="L197" s="49"/>
    </row>
    <row r="198" spans="12:12" x14ac:dyDescent="0.25">
      <c r="L198" s="49"/>
    </row>
    <row r="199" spans="12:12" x14ac:dyDescent="0.25">
      <c r="L199" s="49"/>
    </row>
    <row r="200" spans="12:12" x14ac:dyDescent="0.25">
      <c r="L200" s="49"/>
    </row>
    <row r="201" spans="12:12" x14ac:dyDescent="0.25">
      <c r="L201" s="49"/>
    </row>
    <row r="202" spans="12:12" x14ac:dyDescent="0.25">
      <c r="L202" s="49"/>
    </row>
    <row r="203" spans="12:12" x14ac:dyDescent="0.25">
      <c r="L203" s="49"/>
    </row>
    <row r="204" spans="12:12" x14ac:dyDescent="0.25">
      <c r="L204" s="49"/>
    </row>
    <row r="205" spans="12:12" x14ac:dyDescent="0.25">
      <c r="L205" s="49"/>
    </row>
    <row r="206" spans="12:12" x14ac:dyDescent="0.25">
      <c r="L206" s="49"/>
    </row>
    <row r="207" spans="12:12" x14ac:dyDescent="0.25">
      <c r="L207" s="49"/>
    </row>
    <row r="208" spans="12:12" x14ac:dyDescent="0.25">
      <c r="L208" s="49"/>
    </row>
    <row r="209" spans="12:12" x14ac:dyDescent="0.25">
      <c r="L209" s="49"/>
    </row>
    <row r="210" spans="12:12" x14ac:dyDescent="0.25">
      <c r="L210" s="49"/>
    </row>
    <row r="211" spans="12:12" x14ac:dyDescent="0.25">
      <c r="L211" s="49"/>
    </row>
    <row r="212" spans="12:12" x14ac:dyDescent="0.25">
      <c r="L212" s="49"/>
    </row>
    <row r="213" spans="12:12" x14ac:dyDescent="0.25">
      <c r="L213" s="49"/>
    </row>
    <row r="214" spans="12:12" x14ac:dyDescent="0.25">
      <c r="L214" s="49"/>
    </row>
    <row r="215" spans="12:12" x14ac:dyDescent="0.25">
      <c r="L215" s="49"/>
    </row>
    <row r="216" spans="12:12" x14ac:dyDescent="0.25">
      <c r="L216" s="49"/>
    </row>
    <row r="217" spans="12:12" x14ac:dyDescent="0.25">
      <c r="L217" s="49"/>
    </row>
    <row r="218" spans="12:12" x14ac:dyDescent="0.25">
      <c r="L218" s="49"/>
    </row>
    <row r="219" spans="12:12" x14ac:dyDescent="0.25">
      <c r="L219" s="49"/>
    </row>
    <row r="220" spans="12:12" x14ac:dyDescent="0.25">
      <c r="L220" s="49"/>
    </row>
    <row r="221" spans="12:12" x14ac:dyDescent="0.25">
      <c r="L221" s="49"/>
    </row>
    <row r="222" spans="12:12" x14ac:dyDescent="0.25">
      <c r="L222" s="49"/>
    </row>
    <row r="223" spans="12:12" x14ac:dyDescent="0.25">
      <c r="L223" s="49"/>
    </row>
    <row r="224" spans="12:12" x14ac:dyDescent="0.25">
      <c r="L224" s="49"/>
    </row>
    <row r="225" spans="12:12" x14ac:dyDescent="0.25">
      <c r="L225" s="49"/>
    </row>
    <row r="226" spans="12:12" x14ac:dyDescent="0.25">
      <c r="L226" s="49"/>
    </row>
    <row r="227" spans="12:12" x14ac:dyDescent="0.25">
      <c r="L227" s="49"/>
    </row>
    <row r="228" spans="12:12" x14ac:dyDescent="0.25">
      <c r="L228" s="49"/>
    </row>
    <row r="229" spans="12:12" x14ac:dyDescent="0.25">
      <c r="L229" s="49"/>
    </row>
    <row r="230" spans="12:12" x14ac:dyDescent="0.25">
      <c r="L230" s="49"/>
    </row>
    <row r="231" spans="12:12" x14ac:dyDescent="0.25">
      <c r="L231" s="49"/>
    </row>
    <row r="232" spans="12:12" x14ac:dyDescent="0.25">
      <c r="L232" s="49"/>
    </row>
    <row r="233" spans="12:12" x14ac:dyDescent="0.25">
      <c r="L233" s="49"/>
    </row>
    <row r="234" spans="12:12" x14ac:dyDescent="0.25">
      <c r="L234" s="49"/>
    </row>
    <row r="235" spans="12:12" x14ac:dyDescent="0.25">
      <c r="L235" s="49"/>
    </row>
    <row r="236" spans="12:12" x14ac:dyDescent="0.25">
      <c r="L236" s="49"/>
    </row>
    <row r="237" spans="12:12" x14ac:dyDescent="0.25">
      <c r="L237" s="49"/>
    </row>
    <row r="238" spans="12:12" x14ac:dyDescent="0.25">
      <c r="L238" s="49"/>
    </row>
    <row r="239" spans="12:12" x14ac:dyDescent="0.25">
      <c r="L239" s="49"/>
    </row>
    <row r="240" spans="12:12" x14ac:dyDescent="0.25">
      <c r="L240" s="49"/>
    </row>
    <row r="241" spans="12:12" x14ac:dyDescent="0.25">
      <c r="L241" s="49"/>
    </row>
    <row r="242" spans="12:12" x14ac:dyDescent="0.25">
      <c r="L242" s="49"/>
    </row>
    <row r="243" spans="12:12" x14ac:dyDescent="0.25">
      <c r="L243" s="49"/>
    </row>
    <row r="244" spans="12:12" x14ac:dyDescent="0.25">
      <c r="L244" s="49"/>
    </row>
    <row r="245" spans="12:12" x14ac:dyDescent="0.25">
      <c r="L245" s="49"/>
    </row>
    <row r="246" spans="12:12" x14ac:dyDescent="0.25">
      <c r="L246" s="49"/>
    </row>
    <row r="247" spans="12:12" x14ac:dyDescent="0.25">
      <c r="L247" s="49"/>
    </row>
    <row r="248" spans="12:12" x14ac:dyDescent="0.25">
      <c r="L248" s="49"/>
    </row>
    <row r="249" spans="12:12" x14ac:dyDescent="0.25">
      <c r="L249" s="49"/>
    </row>
    <row r="250" spans="12:12" x14ac:dyDescent="0.25">
      <c r="L250" s="49"/>
    </row>
    <row r="251" spans="12:12" x14ac:dyDescent="0.25">
      <c r="L251" s="49"/>
    </row>
    <row r="252" spans="12:12" x14ac:dyDescent="0.25">
      <c r="L252" s="49"/>
    </row>
    <row r="253" spans="12:12" x14ac:dyDescent="0.25">
      <c r="L253" s="49"/>
    </row>
    <row r="254" spans="12:12" x14ac:dyDescent="0.25">
      <c r="L254" s="49"/>
    </row>
    <row r="255" spans="12:12" x14ac:dyDescent="0.25">
      <c r="L255" s="49"/>
    </row>
  </sheetData>
  <mergeCells count="2">
    <mergeCell ref="R3:S3"/>
    <mergeCell ref="U3:V3"/>
  </mergeCells>
  <conditionalFormatting sqref="T17 AJ17 R17 AB17 Y17:Z17 AM17:AQ17 AM29:AP36">
    <cfRule type="expression" dxfId="105" priority="52">
      <formula>$L17="API sand"</formula>
    </cfRule>
  </conditionalFormatting>
  <conditionalFormatting sqref="R29:S36 AB29:AB35 AK17:AL17">
    <cfRule type="expression" dxfId="104" priority="51">
      <formula>$M17="API sand"</formula>
    </cfRule>
  </conditionalFormatting>
  <conditionalFormatting sqref="R29:T36 AB29:AB35 AK17:AL17">
    <cfRule type="expression" dxfId="103" priority="50">
      <formula>$M17="API clay"</formula>
    </cfRule>
  </conditionalFormatting>
  <conditionalFormatting sqref="U29:W36 AA17 AE17:AI17 V17 AM17:AP17 AM29:AP36">
    <cfRule type="expression" dxfId="102" priority="47">
      <formula>$L17="Stiff clay w/o free water"</formula>
    </cfRule>
    <cfRule type="expression" dxfId="101" priority="49">
      <formula>$L17="API clay"</formula>
    </cfRule>
  </conditionalFormatting>
  <conditionalFormatting sqref="U29:Y36 AA17 AE17:AI17 V17 AM17:AP17 AM29:AP36">
    <cfRule type="expression" dxfId="100" priority="48">
      <formula>$L17="Kirsch soft clay"</formula>
    </cfRule>
  </conditionalFormatting>
  <conditionalFormatting sqref="U29:Y36 AA17 AE17:AI17 V17 AM17:AP17 AM29:AP36">
    <cfRule type="expression" dxfId="99" priority="46">
      <formula>$L17="Kirsch stiff clay"</formula>
    </cfRule>
  </conditionalFormatting>
  <conditionalFormatting sqref="T17 AJ17 R17 AB17 Y17:Z17 AM17:AQ17 AM29:AP36">
    <cfRule type="expression" dxfId="98" priority="45">
      <formula>$L17="Kirsch sand"</formula>
    </cfRule>
  </conditionalFormatting>
  <conditionalFormatting sqref="AM17:AP17 AM29:AP36">
    <cfRule type="expression" dxfId="97" priority="44">
      <formula>$L17="Modified Weak rock"</formula>
    </cfRule>
  </conditionalFormatting>
  <conditionalFormatting sqref="U29:V36 AA17 AE17:AI17 V17 AM17:AP17 AM29:AP36">
    <cfRule type="expression" dxfId="96" priority="43">
      <formula>$L17="Reese stiff clay"</formula>
    </cfRule>
  </conditionalFormatting>
  <conditionalFormatting sqref="N30:N36 Q29:Q36">
    <cfRule type="expression" dxfId="95" priority="42">
      <formula>$L29="API sand"</formula>
    </cfRule>
  </conditionalFormatting>
  <conditionalFormatting sqref="N30:N36 AB36 AJ29:AL36 Z29:Z36">
    <cfRule type="expression" dxfId="94" priority="41">
      <formula>$M29="API sand"</formula>
    </cfRule>
  </conditionalFormatting>
  <conditionalFormatting sqref="Z36:AB36 AK29:AL36 N30:N36 Z29:AA35">
    <cfRule type="expression" dxfId="93" priority="40">
      <formula>$M29="API clay"</formula>
    </cfRule>
  </conditionalFormatting>
  <conditionalFormatting sqref="N30:P36 O29:P29">
    <cfRule type="expression" dxfId="92" priority="37">
      <formula>$L29="Stiff clay w/o free water"</formula>
    </cfRule>
    <cfRule type="expression" dxfId="91" priority="39">
      <formula>$L29="API clay"</formula>
    </cfRule>
  </conditionalFormatting>
  <conditionalFormatting sqref="N30:P36 O29:P29">
    <cfRule type="expression" dxfId="90" priority="38">
      <formula>$L29="Kirsch soft clay"</formula>
    </cfRule>
  </conditionalFormatting>
  <conditionalFormatting sqref="N30:P36 O29:P29">
    <cfRule type="expression" dxfId="89" priority="36">
      <formula>$L29="Kirsch stiff clay"</formula>
    </cfRule>
  </conditionalFormatting>
  <conditionalFormatting sqref="N30:N36 Q29:Q36 X29:Y36">
    <cfRule type="expression" dxfId="88" priority="35">
      <formula>$L29="Kirsch sand"</formula>
    </cfRule>
  </conditionalFormatting>
  <conditionalFormatting sqref="N30:N36 AC29:AD36 AI29:AI36">
    <cfRule type="expression" dxfId="87" priority="34">
      <formula>$L29="Modified Weak rock"</formula>
    </cfRule>
  </conditionalFormatting>
  <conditionalFormatting sqref="N30:P36 O29:P29">
    <cfRule type="expression" dxfId="86" priority="33">
      <formula>$L29="Reese stiff clay"</formula>
    </cfRule>
  </conditionalFormatting>
  <conditionalFormatting sqref="AA17 AE17:AI17 V17 AM17:AP17">
    <cfRule type="expression" dxfId="85" priority="32">
      <formula>$L17="PISA clay"</formula>
    </cfRule>
  </conditionalFormatting>
  <conditionalFormatting sqref="AM17:AP17">
    <cfRule type="expression" dxfId="84" priority="31">
      <formula>$L17="PISA sand"</formula>
    </cfRule>
  </conditionalFormatting>
  <conditionalFormatting sqref="AE37:AH37">
    <cfRule type="expression" dxfId="83" priority="53">
      <formula>$L19="Modified Weak rock"</formula>
    </cfRule>
  </conditionalFormatting>
  <conditionalFormatting sqref="Q17 S17 W17">
    <cfRule type="expression" dxfId="82" priority="30">
      <formula>$L17="API sand"</formula>
    </cfRule>
  </conditionalFormatting>
  <conditionalFormatting sqref="O17:P17">
    <cfRule type="expression" dxfId="81" priority="27">
      <formula>$L17="Stiff clay w/o free water"</formula>
    </cfRule>
    <cfRule type="expression" dxfId="80" priority="29">
      <formula>$L17="API clay"</formula>
    </cfRule>
  </conditionalFormatting>
  <conditionalFormatting sqref="O17:P17">
    <cfRule type="expression" dxfId="79" priority="28">
      <formula>$L17="Kirsch soft clay"</formula>
    </cfRule>
  </conditionalFormatting>
  <conditionalFormatting sqref="O17:P17">
    <cfRule type="expression" dxfId="78" priority="26">
      <formula>$L17="Kirsch stiff clay"</formula>
    </cfRule>
  </conditionalFormatting>
  <conditionalFormatting sqref="Q17 S17 W17">
    <cfRule type="expression" dxfId="77" priority="25">
      <formula>$L17="Kirsch sand"</formula>
    </cfRule>
  </conditionalFormatting>
  <conditionalFormatting sqref="O17:P17">
    <cfRule type="expression" dxfId="76" priority="24">
      <formula>$L17="Reese stiff clay"</formula>
    </cfRule>
  </conditionalFormatting>
  <conditionalFormatting sqref="O17:P17">
    <cfRule type="expression" dxfId="75" priority="23">
      <formula>$L17="PISA clay"</formula>
    </cfRule>
  </conditionalFormatting>
  <conditionalFormatting sqref="AD17">
    <cfRule type="expression" dxfId="74" priority="20">
      <formula>$L17="Stiff clay w/o free water"</formula>
    </cfRule>
    <cfRule type="expression" dxfId="73" priority="22">
      <formula>$L17="API clay"</formula>
    </cfRule>
  </conditionalFormatting>
  <conditionalFormatting sqref="AD17">
    <cfRule type="expression" dxfId="72" priority="21">
      <formula>$L17="Kirsch soft clay"</formula>
    </cfRule>
  </conditionalFormatting>
  <conditionalFormatting sqref="AD17">
    <cfRule type="expression" dxfId="71" priority="19">
      <formula>$L17="Kirsch stiff clay"</formula>
    </cfRule>
  </conditionalFormatting>
  <conditionalFormatting sqref="AD17">
    <cfRule type="expression" dxfId="70" priority="18">
      <formula>$L17="Reese stiff clay"</formula>
    </cfRule>
  </conditionalFormatting>
  <conditionalFormatting sqref="AD17">
    <cfRule type="expression" dxfId="69" priority="17">
      <formula>$L17="PISA clay"</formula>
    </cfRule>
  </conditionalFormatting>
  <conditionalFormatting sqref="AC17">
    <cfRule type="expression" dxfId="68" priority="14">
      <formula>$L17="Stiff clay w/o free water"</formula>
    </cfRule>
    <cfRule type="expression" dxfId="67" priority="16">
      <formula>$L17="API clay"</formula>
    </cfRule>
  </conditionalFormatting>
  <conditionalFormatting sqref="AC17">
    <cfRule type="expression" dxfId="66" priority="15">
      <formula>$L17="Kirsch soft clay"</formula>
    </cfRule>
  </conditionalFormatting>
  <conditionalFormatting sqref="AC17">
    <cfRule type="expression" dxfId="65" priority="13">
      <formula>$L17="Kirsch stiff clay"</formula>
    </cfRule>
  </conditionalFormatting>
  <conditionalFormatting sqref="AC17">
    <cfRule type="expression" dxfId="64" priority="12">
      <formula>$L17="Reese stiff clay"</formula>
    </cfRule>
  </conditionalFormatting>
  <conditionalFormatting sqref="AC17">
    <cfRule type="expression" dxfId="63" priority="11">
      <formula>$L17="PISA clay"</formula>
    </cfRule>
  </conditionalFormatting>
  <conditionalFormatting sqref="X17">
    <cfRule type="expression" dxfId="62" priority="10">
      <formula>$L17="API sand"</formula>
    </cfRule>
  </conditionalFormatting>
  <conditionalFormatting sqref="X17">
    <cfRule type="expression" dxfId="61" priority="9">
      <formula>$L17="Kirsch sand"</formula>
    </cfRule>
  </conditionalFormatting>
  <conditionalFormatting sqref="U17">
    <cfRule type="expression" dxfId="60" priority="6">
      <formula>$L17="Stiff clay w/o free water"</formula>
    </cfRule>
    <cfRule type="expression" dxfId="59" priority="8">
      <formula>$L17="API clay"</formula>
    </cfRule>
  </conditionalFormatting>
  <conditionalFormatting sqref="U17">
    <cfRule type="expression" dxfId="58" priority="7">
      <formula>$L17="Kirsch soft clay"</formula>
    </cfRule>
  </conditionalFormatting>
  <conditionalFormatting sqref="U17">
    <cfRule type="expression" dxfId="57" priority="5">
      <formula>$L17="Kirsch stiff clay"</formula>
    </cfRule>
  </conditionalFormatting>
  <conditionalFormatting sqref="U17">
    <cfRule type="expression" dxfId="56" priority="4">
      <formula>$L17="Reese stiff clay"</formula>
    </cfRule>
  </conditionalFormatting>
  <conditionalFormatting sqref="U17">
    <cfRule type="expression" dxfId="55" priority="3">
      <formula>$L17="PISA clay"</formula>
    </cfRule>
  </conditionalFormatting>
  <conditionalFormatting sqref="AR17">
    <cfRule type="expression" dxfId="54" priority="2">
      <formula>$L17="API sand"</formula>
    </cfRule>
  </conditionalFormatting>
  <conditionalFormatting sqref="AR17">
    <cfRule type="expression" dxfId="53" priority="1">
      <formula>$L17="Kirsch sand"</formula>
    </cfRule>
  </conditionalFormatting>
  <dataValidations count="3">
    <dataValidation type="list" showInputMessage="1" showErrorMessage="1" sqref="M18:M36" xr:uid="{F3DBA693-DE2C-4F52-B30C-6FB24BBD5061}">
      <formula1>"',API sand,API clay"</formula1>
    </dataValidation>
    <dataValidation type="list" showInputMessage="1" showErrorMessage="1" sqref="L19:L255" xr:uid="{77090DA8-1D79-4988-82BB-C8DBBCD0D964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6:M17" xr:uid="{4534E029-CF7F-4D0B-B7F7-F14DF269E15F}">
      <formula1>"Zero soil,API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17EA-2CB2-494B-AE6C-54318414A5FE}">
  <sheetPr>
    <tabColor theme="2"/>
  </sheetPr>
  <dimension ref="A1:AO255"/>
  <sheetViews>
    <sheetView topLeftCell="Q1" zoomScaleNormal="100" workbookViewId="0">
      <selection activeCell="AE19" sqref="AE19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140625" style="33" customWidth="1"/>
    <col min="11" max="11" width="11.5703125" style="33" bestFit="1" customWidth="1"/>
    <col min="12" max="12" width="18.140625" style="33" customWidth="1"/>
    <col min="13" max="13" width="11.855468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140625" style="33" customWidth="1"/>
    <col min="22" max="22" width="19.42578125" style="33" customWidth="1"/>
    <col min="23" max="23" width="6.5703125" style="33" customWidth="1"/>
    <col min="24" max="24" width="11.855468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85546875" style="33" customWidth="1"/>
    <col min="30" max="30" width="11.85546875" style="33" customWidth="1"/>
    <col min="31" max="31" width="10.28515625" style="33" customWidth="1"/>
    <col min="32" max="32" width="8.140625" style="33" customWidth="1"/>
    <col min="33" max="33" width="13.7109375" style="33" customWidth="1"/>
    <col min="34" max="34" width="8.42578125" style="33" customWidth="1"/>
    <col min="35" max="35" width="7.855468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16384" width="9.140625" style="33"/>
  </cols>
  <sheetData>
    <row r="1" spans="1:41" x14ac:dyDescent="0.25">
      <c r="A1" s="34" t="str">
        <f ca="1">TRIM(MID(CELL("filename",A1),FIND("]",CELL("filename",A1),1)+1,255))</f>
        <v>Zone_2_HE</v>
      </c>
      <c r="D1" s="34"/>
    </row>
    <row r="3" spans="1:41" s="35" customFormat="1" ht="45" customHeight="1" x14ac:dyDescent="0.25">
      <c r="F3" s="36" t="s">
        <v>39</v>
      </c>
      <c r="J3" s="37" t="s">
        <v>22</v>
      </c>
      <c r="Q3" s="72"/>
      <c r="R3" s="91"/>
      <c r="S3" s="91"/>
      <c r="T3" s="72"/>
      <c r="U3" s="91"/>
      <c r="V3" s="91"/>
      <c r="W3" s="72"/>
      <c r="X3" s="69"/>
      <c r="Y3" s="72"/>
      <c r="Z3" s="72"/>
      <c r="AA3" s="72"/>
      <c r="AB3" s="72"/>
      <c r="AC3" s="69"/>
      <c r="AD3" s="39"/>
      <c r="AE3" s="39"/>
      <c r="AF3" s="39"/>
      <c r="AG3" s="39"/>
      <c r="AH3" s="39"/>
      <c r="AI3" s="39"/>
      <c r="AJ3" s="72"/>
      <c r="AK3" s="72"/>
      <c r="AL3" s="72"/>
      <c r="AM3" s="72"/>
      <c r="AN3" s="72"/>
    </row>
    <row r="4" spans="1:41" s="41" customFormat="1" x14ac:dyDescent="0.25">
      <c r="A4" s="40" t="s">
        <v>60</v>
      </c>
      <c r="B4" s="41">
        <f>COUNTIF(J:J,"&gt;0")</f>
        <v>7</v>
      </c>
      <c r="C4" s="42" t="s">
        <v>58</v>
      </c>
      <c r="D4" s="43"/>
      <c r="F4" s="41" t="s">
        <v>40</v>
      </c>
      <c r="G4" s="44">
        <v>0</v>
      </c>
      <c r="H4" s="42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68" t="s">
        <v>102</v>
      </c>
    </row>
    <row r="5" spans="1:41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44">
        <v>0</v>
      </c>
      <c r="H5" s="45" t="s">
        <v>28</v>
      </c>
      <c r="J5" s="38" t="s">
        <v>38</v>
      </c>
      <c r="K5" s="38" t="s">
        <v>30</v>
      </c>
      <c r="L5" s="38" t="s">
        <v>31</v>
      </c>
      <c r="M5" s="38" t="s">
        <v>31</v>
      </c>
      <c r="N5" s="38" t="s">
        <v>32</v>
      </c>
      <c r="O5" s="38" t="s">
        <v>33</v>
      </c>
      <c r="P5" s="38" t="s">
        <v>35</v>
      </c>
      <c r="Q5" s="38" t="s">
        <v>36</v>
      </c>
      <c r="R5" s="38" t="s">
        <v>36</v>
      </c>
      <c r="S5" s="38" t="s">
        <v>34</v>
      </c>
      <c r="T5" s="38" t="s">
        <v>33</v>
      </c>
      <c r="U5" s="38" t="s">
        <v>34</v>
      </c>
      <c r="V5" s="38" t="s">
        <v>62</v>
      </c>
      <c r="W5" s="38" t="s">
        <v>34</v>
      </c>
      <c r="X5" s="38" t="s">
        <v>33</v>
      </c>
      <c r="Y5" s="38" t="s">
        <v>35</v>
      </c>
      <c r="Z5" s="38" t="s">
        <v>33</v>
      </c>
      <c r="AA5" s="38" t="s">
        <v>34</v>
      </c>
      <c r="AB5" s="38" t="s">
        <v>33</v>
      </c>
      <c r="AC5" s="38" t="s">
        <v>33</v>
      </c>
      <c r="AD5" s="38" t="s">
        <v>35</v>
      </c>
      <c r="AE5" s="38" t="s">
        <v>34</v>
      </c>
      <c r="AF5" s="38" t="s">
        <v>33</v>
      </c>
      <c r="AG5" s="38" t="s">
        <v>35</v>
      </c>
      <c r="AH5" s="38" t="s">
        <v>34</v>
      </c>
      <c r="AI5" s="38" t="s">
        <v>34</v>
      </c>
      <c r="AJ5" s="38" t="s">
        <v>34</v>
      </c>
      <c r="AK5" s="38" t="s">
        <v>34</v>
      </c>
      <c r="AL5" s="38" t="s">
        <v>34</v>
      </c>
      <c r="AM5" s="38" t="s">
        <v>34</v>
      </c>
      <c r="AN5" s="38" t="s">
        <v>34</v>
      </c>
      <c r="AO5" s="38" t="s">
        <v>103</v>
      </c>
    </row>
    <row r="6" spans="1:41" x14ac:dyDescent="0.25">
      <c r="C6" s="45"/>
      <c r="F6" s="33" t="s">
        <v>67</v>
      </c>
      <c r="G6" s="46">
        <v>23</v>
      </c>
      <c r="H6" s="45" t="s">
        <v>28</v>
      </c>
      <c r="J6" s="47">
        <v>1</v>
      </c>
      <c r="K6" s="47">
        <v>0</v>
      </c>
      <c r="L6" s="70" t="s">
        <v>106</v>
      </c>
      <c r="M6" s="49" t="s">
        <v>64</v>
      </c>
      <c r="N6" s="50">
        <v>9.8000000000000007</v>
      </c>
      <c r="O6" s="51"/>
      <c r="P6" s="51"/>
      <c r="Q6" s="50">
        <v>45</v>
      </c>
      <c r="R6" s="50">
        <f>Q6-5</f>
        <v>40</v>
      </c>
      <c r="S6" s="50">
        <v>0.5</v>
      </c>
      <c r="T6" s="50">
        <v>0</v>
      </c>
      <c r="U6" s="52"/>
      <c r="V6" s="52"/>
      <c r="W6" s="50">
        <v>0.5</v>
      </c>
      <c r="X6" s="50">
        <v>26200</v>
      </c>
      <c r="Y6" s="50">
        <v>0</v>
      </c>
      <c r="Z6" s="50">
        <f>VLOOKUP(R6,$AE$39:$AF$59,2)</f>
        <v>114.99999999999996</v>
      </c>
      <c r="AA6" s="53"/>
      <c r="AB6" s="50">
        <f>VLOOKUP(R6,$AE$39:$AG$59,3)</f>
        <v>12000</v>
      </c>
      <c r="AC6" s="51"/>
      <c r="AD6" s="51"/>
      <c r="AE6" s="51"/>
      <c r="AF6" s="51"/>
      <c r="AG6" s="51"/>
      <c r="AH6" s="51"/>
      <c r="AI6" s="51"/>
      <c r="AJ6" s="50">
        <f>VLOOKUP(R6,$AE$39:$AH$59,4)</f>
        <v>50.000000000000007</v>
      </c>
      <c r="AK6" s="50">
        <v>1</v>
      </c>
      <c r="AL6" s="50">
        <v>1</v>
      </c>
      <c r="AM6" s="50">
        <v>1</v>
      </c>
      <c r="AN6" s="50">
        <v>1</v>
      </c>
      <c r="AO6" s="50">
        <v>0</v>
      </c>
    </row>
    <row r="7" spans="1:41" x14ac:dyDescent="0.25">
      <c r="A7" s="54" t="s">
        <v>23</v>
      </c>
      <c r="C7" s="45"/>
      <c r="F7" s="55" t="s">
        <v>48</v>
      </c>
      <c r="G7" s="56"/>
      <c r="H7" s="39"/>
      <c r="I7" s="56"/>
      <c r="J7" s="47">
        <v>2</v>
      </c>
      <c r="K7" s="47">
        <v>-1.5</v>
      </c>
      <c r="L7" s="33" t="s">
        <v>107</v>
      </c>
      <c r="M7" s="49" t="s">
        <v>65</v>
      </c>
      <c r="N7" s="50">
        <v>9.8000000000000007</v>
      </c>
      <c r="O7" s="51">
        <v>123</v>
      </c>
      <c r="P7" s="51">
        <v>0</v>
      </c>
      <c r="Q7" s="50"/>
      <c r="R7" s="50"/>
      <c r="S7" s="50"/>
      <c r="T7" s="50"/>
      <c r="U7" s="52">
        <v>1.7999999999999999E-2</v>
      </c>
      <c r="V7" s="52">
        <v>0</v>
      </c>
      <c r="W7" s="50"/>
      <c r="X7" s="50"/>
      <c r="Y7" s="50"/>
      <c r="Z7" s="50"/>
      <c r="AA7" s="53">
        <f>VLOOKUP(R6,$AE$39:$AF$59,2)</f>
        <v>114.99999999999996</v>
      </c>
      <c r="AB7" s="50"/>
      <c r="AC7" s="51">
        <v>77860</v>
      </c>
      <c r="AD7" s="51">
        <v>0</v>
      </c>
      <c r="AE7" s="51">
        <v>0.46</v>
      </c>
      <c r="AF7" s="51">
        <v>0</v>
      </c>
      <c r="AG7" s="51">
        <v>0</v>
      </c>
      <c r="AH7" s="51">
        <v>0</v>
      </c>
      <c r="AI7" s="51">
        <v>0</v>
      </c>
      <c r="AJ7" s="50"/>
      <c r="AK7" s="50">
        <v>1</v>
      </c>
      <c r="AL7" s="50">
        <v>1</v>
      </c>
      <c r="AM7" s="50">
        <v>1</v>
      </c>
      <c r="AN7" s="50">
        <v>1</v>
      </c>
      <c r="AO7" s="50">
        <v>0</v>
      </c>
    </row>
    <row r="8" spans="1:41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2278.1</v>
      </c>
      <c r="H8" s="45" t="s">
        <v>53</v>
      </c>
      <c r="J8" s="47">
        <v>3</v>
      </c>
      <c r="K8" s="47">
        <v>-1.8</v>
      </c>
      <c r="L8" s="70" t="s">
        <v>106</v>
      </c>
      <c r="M8" s="49" t="s">
        <v>64</v>
      </c>
      <c r="N8" s="50">
        <v>9.8000000000000007</v>
      </c>
      <c r="O8" s="51"/>
      <c r="P8" s="51"/>
      <c r="Q8" s="50">
        <v>44</v>
      </c>
      <c r="R8" s="50">
        <f>Q8-5</f>
        <v>39</v>
      </c>
      <c r="S8" s="50">
        <v>2.4</v>
      </c>
      <c r="T8" s="50">
        <v>0</v>
      </c>
      <c r="U8" s="52"/>
      <c r="V8" s="52"/>
      <c r="W8" s="50">
        <v>0.5</v>
      </c>
      <c r="X8" s="50">
        <v>12700</v>
      </c>
      <c r="Y8" s="50">
        <v>0</v>
      </c>
      <c r="Z8" s="50">
        <f>VLOOKUP(R8,$AE$39:$AF$59,2)</f>
        <v>114.99999999999996</v>
      </c>
      <c r="AA8" s="53"/>
      <c r="AB8" s="50">
        <f t="shared" ref="AB8:AB9" si="0">VLOOKUP(R8,$AE$39:$AG$59,3)</f>
        <v>12000</v>
      </c>
      <c r="AC8" s="51"/>
      <c r="AD8" s="51"/>
      <c r="AE8" s="51"/>
      <c r="AF8" s="51"/>
      <c r="AG8" s="51"/>
      <c r="AH8" s="51"/>
      <c r="AI8" s="51"/>
      <c r="AJ8" s="50">
        <f t="shared" ref="AJ8:AJ11" si="1">VLOOKUP(R8,$AE$39:$AH$59,4)</f>
        <v>50.000000000000007</v>
      </c>
      <c r="AK8" s="50">
        <v>1</v>
      </c>
      <c r="AL8" s="50">
        <v>1</v>
      </c>
      <c r="AM8" s="50">
        <v>1</v>
      </c>
      <c r="AN8" s="50">
        <v>1</v>
      </c>
      <c r="AO8" s="50">
        <v>0</v>
      </c>
    </row>
    <row r="9" spans="1:41" x14ac:dyDescent="0.25">
      <c r="A9" s="33" t="s">
        <v>68</v>
      </c>
      <c r="B9" s="57">
        <v>33</v>
      </c>
      <c r="C9" s="45" t="s">
        <v>28</v>
      </c>
      <c r="D9" s="57">
        <v>28</v>
      </c>
      <c r="F9" s="33" t="s">
        <v>96</v>
      </c>
      <c r="G9" s="71">
        <v>-122786</v>
      </c>
      <c r="H9" s="45" t="s">
        <v>54</v>
      </c>
      <c r="J9" s="47">
        <v>4</v>
      </c>
      <c r="K9" s="47">
        <v>-5</v>
      </c>
      <c r="L9" s="70" t="s">
        <v>106</v>
      </c>
      <c r="M9" s="49" t="s">
        <v>64</v>
      </c>
      <c r="N9" s="50">
        <v>9.8000000000000007</v>
      </c>
      <c r="O9" s="51"/>
      <c r="P9" s="51"/>
      <c r="Q9" s="50">
        <v>43</v>
      </c>
      <c r="R9" s="50">
        <f>Q9-5</f>
        <v>38</v>
      </c>
      <c r="S9" s="50">
        <v>1.6</v>
      </c>
      <c r="T9" s="50">
        <v>0</v>
      </c>
      <c r="U9" s="52"/>
      <c r="V9" s="52"/>
      <c r="W9" s="50">
        <v>0.5</v>
      </c>
      <c r="X9" s="50">
        <v>22500</v>
      </c>
      <c r="Y9" s="50">
        <v>0</v>
      </c>
      <c r="Z9" s="50">
        <f t="shared" ref="Z9:Z11" si="2">VLOOKUP(R9,$AE$39:$AF$59,2)</f>
        <v>114.99999999999996</v>
      </c>
      <c r="AA9" s="53"/>
      <c r="AB9" s="50">
        <f t="shared" si="0"/>
        <v>12000</v>
      </c>
      <c r="AC9" s="51"/>
      <c r="AD9" s="51"/>
      <c r="AE9" s="51"/>
      <c r="AF9" s="51"/>
      <c r="AG9" s="51"/>
      <c r="AH9" s="51"/>
      <c r="AI9" s="51"/>
      <c r="AJ9" s="50">
        <f t="shared" si="1"/>
        <v>50.000000000000007</v>
      </c>
      <c r="AK9" s="50">
        <v>1</v>
      </c>
      <c r="AL9" s="50">
        <v>1</v>
      </c>
      <c r="AM9" s="50">
        <v>1</v>
      </c>
      <c r="AN9" s="50">
        <v>1</v>
      </c>
      <c r="AO9" s="50">
        <v>0</v>
      </c>
    </row>
    <row r="10" spans="1:41" s="56" customFormat="1" x14ac:dyDescent="0.25">
      <c r="A10" s="56" t="s">
        <v>69</v>
      </c>
      <c r="B10" s="58">
        <v>33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/>
      <c r="J10" s="47">
        <v>5</v>
      </c>
      <c r="K10" s="47">
        <v>-17</v>
      </c>
      <c r="L10" s="33" t="s">
        <v>107</v>
      </c>
      <c r="M10" s="49" t="s">
        <v>65</v>
      </c>
      <c r="N10" s="50">
        <v>8.6</v>
      </c>
      <c r="O10" s="51">
        <v>483.2</v>
      </c>
      <c r="P10" s="51">
        <v>-0.93</v>
      </c>
      <c r="Q10" s="50"/>
      <c r="R10" s="50"/>
      <c r="S10" s="50"/>
      <c r="T10" s="50"/>
      <c r="U10" s="52">
        <v>1.7999999999999999E-2</v>
      </c>
      <c r="V10" s="52">
        <v>0</v>
      </c>
      <c r="W10" s="50"/>
      <c r="X10" s="50"/>
      <c r="Y10" s="50"/>
      <c r="Z10" s="50"/>
      <c r="AA10" s="53">
        <f t="shared" ref="AA10:AA12" si="3">VLOOKUP(R9,$AE$39:$AF$59,2)</f>
        <v>114.99999999999996</v>
      </c>
      <c r="AB10" s="50"/>
      <c r="AC10" s="51">
        <v>602500</v>
      </c>
      <c r="AD10" s="51">
        <v>0</v>
      </c>
      <c r="AE10" s="51">
        <v>0.46</v>
      </c>
      <c r="AF10" s="51">
        <v>0</v>
      </c>
      <c r="AG10" s="51">
        <v>0</v>
      </c>
      <c r="AH10" s="51">
        <v>0</v>
      </c>
      <c r="AI10" s="51">
        <v>0</v>
      </c>
      <c r="AJ10" s="50"/>
      <c r="AK10" s="50">
        <v>1</v>
      </c>
      <c r="AL10" s="50">
        <v>1</v>
      </c>
      <c r="AM10" s="50">
        <v>1</v>
      </c>
      <c r="AN10" s="50">
        <v>1</v>
      </c>
      <c r="AO10" s="50">
        <v>0</v>
      </c>
    </row>
    <row r="11" spans="1:41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J11" s="47">
        <v>6</v>
      </c>
      <c r="K11" s="47">
        <v>-27</v>
      </c>
      <c r="L11" s="33" t="s">
        <v>106</v>
      </c>
      <c r="M11" s="49" t="s">
        <v>64</v>
      </c>
      <c r="N11" s="50">
        <v>8.6999999999999993</v>
      </c>
      <c r="O11" s="51"/>
      <c r="P11" s="51"/>
      <c r="Q11" s="50">
        <v>42</v>
      </c>
      <c r="R11" s="50">
        <f t="shared" ref="R11" si="4">Q11-5</f>
        <v>37</v>
      </c>
      <c r="S11" s="50">
        <v>0.8</v>
      </c>
      <c r="T11" s="50">
        <v>0</v>
      </c>
      <c r="U11" s="52"/>
      <c r="V11" s="52"/>
      <c r="W11" s="50">
        <v>0.5</v>
      </c>
      <c r="X11" s="50">
        <v>28900</v>
      </c>
      <c r="Y11" s="50">
        <v>0</v>
      </c>
      <c r="Z11" s="50">
        <f t="shared" si="2"/>
        <v>114.99999999999996</v>
      </c>
      <c r="AA11" s="53"/>
      <c r="AB11" s="50">
        <v>0</v>
      </c>
      <c r="AC11" s="51"/>
      <c r="AD11" s="51"/>
      <c r="AE11" s="51"/>
      <c r="AF11" s="51"/>
      <c r="AG11" s="51"/>
      <c r="AH11" s="51"/>
      <c r="AI11" s="51"/>
      <c r="AJ11" s="50">
        <f t="shared" si="1"/>
        <v>50.000000000000007</v>
      </c>
      <c r="AK11" s="50">
        <v>1</v>
      </c>
      <c r="AL11" s="50">
        <v>1</v>
      </c>
      <c r="AM11" s="50">
        <v>1</v>
      </c>
      <c r="AN11" s="50">
        <v>1</v>
      </c>
      <c r="AO11" s="50">
        <v>0</v>
      </c>
    </row>
    <row r="12" spans="1:41" x14ac:dyDescent="0.25">
      <c r="A12" s="33" t="s">
        <v>74</v>
      </c>
      <c r="B12" s="46">
        <v>5.5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/>
      <c r="J12" s="47">
        <v>7</v>
      </c>
      <c r="K12" s="47">
        <v>-31</v>
      </c>
      <c r="L12" s="33" t="s">
        <v>107</v>
      </c>
      <c r="M12" s="49" t="s">
        <v>65</v>
      </c>
      <c r="N12" s="50">
        <v>9</v>
      </c>
      <c r="O12" s="51">
        <v>720.1</v>
      </c>
      <c r="P12" s="51">
        <v>26.83</v>
      </c>
      <c r="Q12" s="50">
        <v>0</v>
      </c>
      <c r="R12" s="50"/>
      <c r="S12" s="50"/>
      <c r="T12" s="50"/>
      <c r="U12" s="52">
        <v>1.7999999999999999E-2</v>
      </c>
      <c r="V12" s="52">
        <v>0</v>
      </c>
      <c r="W12" s="50"/>
      <c r="X12" s="50"/>
      <c r="Y12" s="50"/>
      <c r="Z12" s="50"/>
      <c r="AA12" s="53">
        <f t="shared" si="3"/>
        <v>114.99999999999996</v>
      </c>
      <c r="AB12" s="50"/>
      <c r="AC12" s="51">
        <v>1021000</v>
      </c>
      <c r="AD12" s="51">
        <v>49333</v>
      </c>
      <c r="AE12" s="51">
        <v>0.46</v>
      </c>
      <c r="AF12" s="51">
        <v>0</v>
      </c>
      <c r="AG12" s="51">
        <v>0</v>
      </c>
      <c r="AH12" s="51">
        <v>0</v>
      </c>
      <c r="AI12" s="51">
        <v>0</v>
      </c>
      <c r="AJ12" s="50"/>
      <c r="AK12" s="50">
        <v>1</v>
      </c>
      <c r="AL12" s="50">
        <v>1</v>
      </c>
      <c r="AM12" s="50">
        <v>1</v>
      </c>
      <c r="AN12" s="50">
        <v>1</v>
      </c>
      <c r="AO12" s="50">
        <v>0</v>
      </c>
    </row>
    <row r="13" spans="1:41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J13" s="47"/>
      <c r="K13" s="47"/>
      <c r="M13" s="49"/>
      <c r="N13" s="50"/>
      <c r="O13" s="51"/>
      <c r="P13" s="51"/>
      <c r="Q13" s="50"/>
      <c r="R13" s="50"/>
      <c r="S13" s="50"/>
      <c r="T13" s="50"/>
      <c r="U13" s="52"/>
      <c r="V13" s="52"/>
      <c r="W13" s="50"/>
      <c r="X13" s="50"/>
      <c r="Y13" s="50"/>
      <c r="Z13" s="50"/>
      <c r="AA13" s="53"/>
      <c r="AB13" s="50"/>
      <c r="AC13" s="51"/>
      <c r="AD13" s="51"/>
      <c r="AE13" s="51"/>
      <c r="AF13" s="51"/>
      <c r="AG13" s="51"/>
      <c r="AH13" s="51"/>
      <c r="AI13" s="51"/>
      <c r="AJ13" s="50"/>
      <c r="AK13" s="50"/>
      <c r="AL13" s="50"/>
      <c r="AM13" s="50"/>
      <c r="AN13" s="50"/>
      <c r="AO13" s="50"/>
    </row>
    <row r="14" spans="1:41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47"/>
      <c r="K14" s="47"/>
      <c r="M14" s="49"/>
      <c r="N14" s="50"/>
      <c r="O14" s="51"/>
      <c r="P14" s="51"/>
      <c r="Q14" s="50"/>
      <c r="R14" s="50"/>
      <c r="S14" s="50"/>
      <c r="T14" s="50"/>
      <c r="U14" s="52"/>
      <c r="V14" s="52"/>
      <c r="W14" s="50"/>
      <c r="X14" s="50"/>
      <c r="Y14" s="50"/>
      <c r="Z14" s="50"/>
      <c r="AA14" s="53"/>
      <c r="AB14" s="50"/>
      <c r="AC14" s="51"/>
      <c r="AD14" s="51"/>
      <c r="AE14" s="51"/>
      <c r="AF14" s="51"/>
      <c r="AG14" s="51"/>
      <c r="AH14" s="51"/>
      <c r="AI14" s="51"/>
      <c r="AJ14" s="50"/>
      <c r="AK14" s="50"/>
      <c r="AL14" s="50"/>
      <c r="AM14" s="50"/>
      <c r="AN14" s="50"/>
      <c r="AO14" s="50"/>
    </row>
    <row r="15" spans="1:41" x14ac:dyDescent="0.25">
      <c r="A15" s="33" t="s">
        <v>44</v>
      </c>
      <c r="B15" s="61">
        <v>207000000</v>
      </c>
      <c r="C15" s="45" t="s">
        <v>47</v>
      </c>
      <c r="J15" s="47"/>
      <c r="K15" s="47"/>
      <c r="M15" s="49"/>
      <c r="N15" s="50"/>
      <c r="O15" s="51"/>
      <c r="P15" s="51"/>
      <c r="Q15" s="50"/>
      <c r="R15" s="50"/>
      <c r="S15" s="50"/>
      <c r="T15" s="50"/>
      <c r="U15" s="52"/>
      <c r="V15" s="52"/>
      <c r="W15" s="50"/>
      <c r="X15" s="50"/>
      <c r="Y15" s="50"/>
      <c r="Z15" s="50"/>
      <c r="AA15" s="53"/>
      <c r="AB15" s="50"/>
      <c r="AC15" s="51"/>
      <c r="AD15" s="51"/>
      <c r="AE15" s="51"/>
      <c r="AF15" s="51"/>
      <c r="AG15" s="51"/>
      <c r="AH15" s="51"/>
      <c r="AI15" s="51"/>
      <c r="AJ15" s="50"/>
      <c r="AK15" s="50"/>
      <c r="AL15" s="50"/>
      <c r="AM15" s="50"/>
      <c r="AN15" s="50"/>
      <c r="AO15" s="50"/>
    </row>
    <row r="16" spans="1:41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/>
      <c r="J16" s="47"/>
      <c r="K16" s="47"/>
      <c r="M16" s="49"/>
      <c r="N16" s="50"/>
      <c r="O16" s="51"/>
      <c r="P16" s="51"/>
      <c r="Q16" s="50"/>
      <c r="R16" s="50"/>
      <c r="S16" s="50"/>
      <c r="T16" s="50"/>
      <c r="U16" s="52"/>
      <c r="V16" s="52"/>
      <c r="W16" s="50"/>
      <c r="X16" s="50"/>
      <c r="Y16" s="50"/>
      <c r="Z16" s="50"/>
      <c r="AA16" s="53"/>
      <c r="AB16" s="50"/>
      <c r="AC16" s="51"/>
      <c r="AD16" s="51"/>
      <c r="AE16" s="51"/>
      <c r="AF16" s="51"/>
      <c r="AG16" s="51"/>
      <c r="AH16" s="51"/>
      <c r="AI16" s="51"/>
      <c r="AJ16" s="50"/>
      <c r="AK16" s="50"/>
      <c r="AL16" s="50"/>
      <c r="AM16" s="50"/>
      <c r="AN16" s="50"/>
      <c r="AO16" s="50"/>
    </row>
    <row r="17" spans="1:41" s="56" customFormat="1" x14ac:dyDescent="0.25">
      <c r="A17" s="33" t="s">
        <v>98</v>
      </c>
      <c r="B17" s="57">
        <v>0.53</v>
      </c>
      <c r="C17" s="45"/>
      <c r="D17" s="38"/>
      <c r="E17" s="38"/>
      <c r="J17" s="47"/>
      <c r="K17" s="47"/>
      <c r="L17" s="33"/>
      <c r="M17" s="49"/>
      <c r="N17" s="50"/>
      <c r="O17" s="51"/>
      <c r="P17" s="51"/>
      <c r="Q17" s="50"/>
      <c r="R17" s="50"/>
      <c r="S17" s="50"/>
      <c r="T17" s="50"/>
      <c r="U17" s="52"/>
      <c r="V17" s="52"/>
      <c r="W17" s="50"/>
      <c r="X17" s="50"/>
      <c r="Y17" s="50"/>
      <c r="Z17" s="50"/>
      <c r="AA17" s="53"/>
      <c r="AB17" s="50"/>
      <c r="AC17" s="51"/>
      <c r="AD17" s="51"/>
      <c r="AE17" s="51"/>
      <c r="AF17" s="51"/>
      <c r="AG17" s="51"/>
      <c r="AH17" s="51"/>
      <c r="AI17" s="51"/>
      <c r="AJ17" s="50"/>
      <c r="AK17" s="50"/>
      <c r="AL17" s="50"/>
      <c r="AM17" s="50"/>
      <c r="AN17" s="50"/>
      <c r="AO17" s="50"/>
    </row>
    <row r="18" spans="1:41" ht="30" x14ac:dyDescent="0.25">
      <c r="A18" s="35" t="s">
        <v>25</v>
      </c>
      <c r="B18" s="65" t="s">
        <v>26</v>
      </c>
      <c r="C18" s="65" t="s">
        <v>27</v>
      </c>
      <c r="D18" s="66"/>
      <c r="E18" s="66"/>
      <c r="J18" s="47"/>
      <c r="L18" s="48"/>
      <c r="M18" s="49" t="s">
        <v>94</v>
      </c>
      <c r="N18" s="47"/>
      <c r="O18" s="63"/>
      <c r="P18" s="47"/>
      <c r="Q18" s="47"/>
      <c r="R18" s="64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1" x14ac:dyDescent="0.25">
      <c r="A19" s="38" t="s">
        <v>38</v>
      </c>
      <c r="B19" s="38" t="s">
        <v>30</v>
      </c>
      <c r="C19" s="38" t="s">
        <v>59</v>
      </c>
      <c r="D19" s="43"/>
      <c r="E19" s="35"/>
      <c r="L19" s="48"/>
      <c r="M19" s="49" t="s">
        <v>94</v>
      </c>
      <c r="N19" s="47"/>
      <c r="O19" s="50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I19" s="47"/>
      <c r="AJ19" s="47"/>
      <c r="AK19" s="47"/>
      <c r="AL19" s="47"/>
      <c r="AM19" s="47"/>
      <c r="AN19" s="47"/>
    </row>
    <row r="20" spans="1:41" x14ac:dyDescent="0.25">
      <c r="A20" s="66">
        <v>1</v>
      </c>
      <c r="B20" s="66">
        <v>0</v>
      </c>
      <c r="C20" s="67">
        <v>0.09</v>
      </c>
      <c r="D20" s="43"/>
      <c r="L20" s="48"/>
      <c r="M20" s="49" t="s">
        <v>94</v>
      </c>
      <c r="N20" s="47"/>
      <c r="O20" s="50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I20" s="47"/>
      <c r="AJ20" s="47"/>
      <c r="AK20" s="47"/>
      <c r="AL20" s="47"/>
      <c r="AM20" s="47"/>
      <c r="AN20" s="47"/>
    </row>
    <row r="21" spans="1:41" x14ac:dyDescent="0.25">
      <c r="A21" s="66"/>
      <c r="B21" s="66"/>
      <c r="C21" s="67"/>
      <c r="D21" s="43"/>
      <c r="L21" s="48"/>
      <c r="M21" s="49" t="s">
        <v>94</v>
      </c>
      <c r="N21" s="47"/>
      <c r="O21" s="50"/>
      <c r="P21" s="47"/>
      <c r="Q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64"/>
      <c r="AI21" s="47"/>
      <c r="AJ21" s="47"/>
      <c r="AK21" s="47"/>
      <c r="AL21" s="47"/>
      <c r="AM21" s="47"/>
      <c r="AN21" s="47"/>
    </row>
    <row r="22" spans="1:41" x14ac:dyDescent="0.25">
      <c r="A22" s="66"/>
      <c r="B22" s="66"/>
      <c r="C22" s="67"/>
      <c r="D22" s="35"/>
      <c r="L22" s="48"/>
      <c r="M22" s="49" t="s">
        <v>94</v>
      </c>
      <c r="N22" s="47"/>
      <c r="O22" s="50"/>
      <c r="P22" s="47"/>
      <c r="Q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64"/>
      <c r="AI22" s="47"/>
      <c r="AJ22" s="47"/>
      <c r="AK22" s="47"/>
      <c r="AL22" s="47"/>
      <c r="AM22" s="47"/>
      <c r="AN22" s="47"/>
    </row>
    <row r="23" spans="1:41" x14ac:dyDescent="0.25">
      <c r="A23" s="66"/>
      <c r="B23" s="66"/>
      <c r="C23" s="67"/>
      <c r="D23" s="35"/>
      <c r="L23" s="48"/>
      <c r="M23" s="49" t="s">
        <v>94</v>
      </c>
      <c r="N23" s="47"/>
      <c r="O23" s="50"/>
      <c r="P23" s="47"/>
      <c r="Q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64"/>
      <c r="AI23" s="47"/>
      <c r="AJ23" s="47"/>
      <c r="AK23" s="47"/>
      <c r="AL23" s="47"/>
      <c r="AM23" s="47"/>
      <c r="AN23" s="47"/>
    </row>
    <row r="24" spans="1:41" x14ac:dyDescent="0.25">
      <c r="A24" s="66"/>
      <c r="B24" s="66"/>
      <c r="C24" s="67"/>
      <c r="D24" s="35"/>
      <c r="L24" s="48"/>
      <c r="M24" s="49" t="s">
        <v>94</v>
      </c>
      <c r="N24" s="47"/>
      <c r="O24" s="50"/>
      <c r="P24" s="47"/>
      <c r="Q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64"/>
      <c r="AI24" s="47"/>
      <c r="AJ24" s="47"/>
      <c r="AK24" s="47"/>
      <c r="AL24" s="47"/>
      <c r="AM24" s="47"/>
      <c r="AN24" s="47"/>
    </row>
    <row r="25" spans="1:41" x14ac:dyDescent="0.25">
      <c r="A25" s="66"/>
      <c r="B25" s="66"/>
      <c r="C25" s="67"/>
      <c r="D25" s="35"/>
      <c r="L25" s="48"/>
      <c r="M25" s="49" t="s">
        <v>94</v>
      </c>
      <c r="N25" s="47"/>
      <c r="O25" s="50"/>
      <c r="P25" s="47"/>
      <c r="Q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64"/>
      <c r="AI25" s="47"/>
      <c r="AJ25" s="47"/>
      <c r="AK25" s="47"/>
      <c r="AL25" s="47"/>
      <c r="AM25" s="47"/>
      <c r="AN25" s="47"/>
    </row>
    <row r="26" spans="1:41" x14ac:dyDescent="0.25">
      <c r="A26" s="66"/>
      <c r="B26" s="66"/>
      <c r="C26" s="67"/>
      <c r="D26" s="35"/>
      <c r="L26" s="48"/>
      <c r="M26" s="49" t="s">
        <v>94</v>
      </c>
      <c r="N26" s="47"/>
      <c r="O26" s="50"/>
      <c r="P26" s="47"/>
      <c r="Q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64"/>
      <c r="AI26" s="47"/>
      <c r="AJ26" s="47"/>
      <c r="AK26" s="47"/>
      <c r="AL26" s="47"/>
      <c r="AM26" s="47"/>
      <c r="AN26" s="47"/>
    </row>
    <row r="27" spans="1:41" x14ac:dyDescent="0.25">
      <c r="A27" s="66"/>
      <c r="B27" s="66"/>
      <c r="C27" s="67"/>
      <c r="D27" s="35"/>
      <c r="L27" s="48"/>
      <c r="M27" s="49" t="s">
        <v>94</v>
      </c>
      <c r="N27" s="47"/>
      <c r="O27" s="50"/>
      <c r="P27" s="47"/>
      <c r="Q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64"/>
      <c r="AI27" s="47"/>
      <c r="AJ27" s="47"/>
      <c r="AK27" s="47"/>
      <c r="AL27" s="47"/>
      <c r="AM27" s="47"/>
      <c r="AN27" s="47"/>
    </row>
    <row r="28" spans="1:41" x14ac:dyDescent="0.25">
      <c r="A28" s="66"/>
      <c r="B28" s="66"/>
      <c r="C28" s="67"/>
      <c r="D28" s="35"/>
      <c r="L28" s="48"/>
      <c r="M28" s="49" t="s">
        <v>94</v>
      </c>
      <c r="N28" s="47"/>
      <c r="O28" s="50"/>
      <c r="P28" s="47"/>
      <c r="Q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64"/>
      <c r="AI28" s="47"/>
      <c r="AJ28" s="47"/>
      <c r="AK28" s="47"/>
      <c r="AL28" s="47"/>
      <c r="AM28" s="47"/>
      <c r="AN28" s="47"/>
    </row>
    <row r="29" spans="1:41" x14ac:dyDescent="0.25">
      <c r="A29" s="66"/>
      <c r="B29" s="66"/>
      <c r="C29" s="67"/>
      <c r="D29" s="35"/>
      <c r="L29" s="48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</row>
    <row r="30" spans="1:41" x14ac:dyDescent="0.25">
      <c r="A30" s="66"/>
      <c r="B30" s="66"/>
      <c r="C30" s="67"/>
      <c r="D30" s="35"/>
      <c r="L30" s="48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</row>
    <row r="31" spans="1:41" x14ac:dyDescent="0.25">
      <c r="A31" s="66"/>
      <c r="B31" s="66"/>
      <c r="C31" s="67"/>
      <c r="D31" s="35"/>
      <c r="L31" s="48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</row>
    <row r="32" spans="1:41" x14ac:dyDescent="0.25">
      <c r="A32" s="66"/>
      <c r="B32" s="66"/>
      <c r="C32" s="67"/>
      <c r="D32" s="35"/>
      <c r="L32" s="48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</row>
    <row r="33" spans="1:40" x14ac:dyDescent="0.25">
      <c r="A33" s="66"/>
      <c r="B33" s="66"/>
      <c r="C33" s="67"/>
      <c r="D33" s="35"/>
      <c r="L33" s="48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</row>
    <row r="34" spans="1:40" x14ac:dyDescent="0.25">
      <c r="L34" s="48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</row>
    <row r="35" spans="1:40" x14ac:dyDescent="0.25">
      <c r="L35" s="48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</row>
    <row r="36" spans="1:40" x14ac:dyDescent="0.25">
      <c r="L36" s="48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</row>
    <row r="37" spans="1:40" x14ac:dyDescent="0.25">
      <c r="L37" s="48"/>
      <c r="AE37" s="47"/>
      <c r="AF37" s="47" t="s">
        <v>104</v>
      </c>
      <c r="AG37" s="47" t="s">
        <v>105</v>
      </c>
      <c r="AH37" s="47" t="s">
        <v>66</v>
      </c>
    </row>
    <row r="38" spans="1:40" x14ac:dyDescent="0.25">
      <c r="L38" s="48"/>
      <c r="AE38" s="33" t="s">
        <v>99</v>
      </c>
      <c r="AF38" s="33" t="s">
        <v>100</v>
      </c>
      <c r="AG38" s="33" t="s">
        <v>101</v>
      </c>
    </row>
    <row r="39" spans="1:40" x14ac:dyDescent="0.25">
      <c r="L39" s="48"/>
      <c r="AE39" s="33">
        <v>15</v>
      </c>
      <c r="AF39" s="33">
        <v>48</v>
      </c>
      <c r="AG39" s="33">
        <v>1900</v>
      </c>
      <c r="AH39" s="33">
        <v>8</v>
      </c>
    </row>
    <row r="40" spans="1:40" x14ac:dyDescent="0.25">
      <c r="L40" s="48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0" x14ac:dyDescent="0.25">
      <c r="L41" s="48"/>
      <c r="AE41" s="33">
        <v>17</v>
      </c>
      <c r="AF41" s="33">
        <f t="shared" ref="AF41:AF44" si="5">AF40+3.8</f>
        <v>55.599999999999994</v>
      </c>
      <c r="AG41" s="33">
        <f t="shared" ref="AG41:AG43" si="6">AG40+200</f>
        <v>2300</v>
      </c>
      <c r="AH41" s="33">
        <f t="shared" ref="AH41:AH44" si="7">AH40+0.8</f>
        <v>9.6000000000000014</v>
      </c>
    </row>
    <row r="42" spans="1:40" x14ac:dyDescent="0.25">
      <c r="L42" s="48"/>
      <c r="AE42" s="33">
        <v>18</v>
      </c>
      <c r="AF42" s="33">
        <f t="shared" si="5"/>
        <v>59.399999999999991</v>
      </c>
      <c r="AG42" s="33">
        <f t="shared" si="6"/>
        <v>2500</v>
      </c>
      <c r="AH42" s="33">
        <f t="shared" si="7"/>
        <v>10.400000000000002</v>
      </c>
    </row>
    <row r="43" spans="1:40" x14ac:dyDescent="0.25">
      <c r="L43" s="48"/>
      <c r="AE43" s="33">
        <v>19</v>
      </c>
      <c r="AF43" s="33">
        <f t="shared" si="5"/>
        <v>63.199999999999989</v>
      </c>
      <c r="AG43" s="33">
        <f t="shared" si="6"/>
        <v>2700</v>
      </c>
      <c r="AH43" s="33">
        <f t="shared" si="7"/>
        <v>11.200000000000003</v>
      </c>
    </row>
    <row r="44" spans="1:40" x14ac:dyDescent="0.25">
      <c r="L44" s="48"/>
      <c r="AE44" s="33">
        <v>20</v>
      </c>
      <c r="AF44" s="33">
        <f t="shared" si="5"/>
        <v>66.999999999999986</v>
      </c>
      <c r="AG44" s="33">
        <f>AG43+200</f>
        <v>2900</v>
      </c>
      <c r="AH44" s="33">
        <f t="shared" si="7"/>
        <v>12.000000000000004</v>
      </c>
    </row>
    <row r="45" spans="1:40" x14ac:dyDescent="0.25">
      <c r="L45" s="48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0" x14ac:dyDescent="0.25">
      <c r="L46" s="48"/>
      <c r="AE46" s="33">
        <v>22</v>
      </c>
      <c r="AF46" s="33">
        <f t="shared" ref="AF46:AF49" si="8">AF45+2.8</f>
        <v>72.59999999999998</v>
      </c>
      <c r="AG46" s="33">
        <f t="shared" ref="AG46:AG48" si="9">AG45+380</f>
        <v>3660</v>
      </c>
      <c r="AH46" s="33">
        <f t="shared" ref="AH46:AH49" si="10">AH45+1.6</f>
        <v>15.200000000000003</v>
      </c>
    </row>
    <row r="47" spans="1:40" x14ac:dyDescent="0.25">
      <c r="L47" s="48"/>
      <c r="AE47" s="33">
        <v>23</v>
      </c>
      <c r="AF47" s="33">
        <f t="shared" si="8"/>
        <v>75.399999999999977</v>
      </c>
      <c r="AG47" s="33">
        <f t="shared" si="9"/>
        <v>4040</v>
      </c>
      <c r="AH47" s="33">
        <f t="shared" si="10"/>
        <v>16.800000000000004</v>
      </c>
    </row>
    <row r="48" spans="1:40" x14ac:dyDescent="0.25">
      <c r="L48" s="48"/>
      <c r="AE48" s="33">
        <v>24</v>
      </c>
      <c r="AF48" s="33">
        <f t="shared" si="8"/>
        <v>78.199999999999974</v>
      </c>
      <c r="AG48" s="33">
        <f t="shared" si="9"/>
        <v>4420</v>
      </c>
      <c r="AH48" s="33">
        <f t="shared" si="10"/>
        <v>18.400000000000006</v>
      </c>
    </row>
    <row r="49" spans="12:34" x14ac:dyDescent="0.25">
      <c r="L49" s="48"/>
      <c r="AE49" s="33">
        <v>25</v>
      </c>
      <c r="AF49" s="33">
        <f t="shared" si="8"/>
        <v>80.999999999999972</v>
      </c>
      <c r="AG49" s="33">
        <v>4800</v>
      </c>
      <c r="AH49" s="33">
        <f t="shared" si="10"/>
        <v>20.000000000000007</v>
      </c>
    </row>
    <row r="50" spans="12:34" x14ac:dyDescent="0.25">
      <c r="L50" s="48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8"/>
      <c r="AE51" s="33">
        <v>27</v>
      </c>
      <c r="AF51" s="33">
        <f t="shared" ref="AF51:AF54" si="11">AF50+3</f>
        <v>86.999999999999972</v>
      </c>
      <c r="AG51" s="33">
        <f t="shared" ref="AG51:AG54" si="12">AG50+960</f>
        <v>6720</v>
      </c>
      <c r="AH51" s="33">
        <f t="shared" ref="AH51:AH54" si="13">AH50+4</f>
        <v>28.000000000000007</v>
      </c>
    </row>
    <row r="52" spans="12:34" x14ac:dyDescent="0.25">
      <c r="L52" s="48"/>
      <c r="AE52" s="33">
        <v>28</v>
      </c>
      <c r="AF52" s="33">
        <f t="shared" si="11"/>
        <v>89.999999999999972</v>
      </c>
      <c r="AG52" s="33">
        <f t="shared" si="12"/>
        <v>7680</v>
      </c>
      <c r="AH52" s="33">
        <f t="shared" si="13"/>
        <v>32.000000000000007</v>
      </c>
    </row>
    <row r="53" spans="12:34" x14ac:dyDescent="0.25">
      <c r="L53" s="48"/>
      <c r="AE53" s="33">
        <v>29</v>
      </c>
      <c r="AF53" s="33">
        <f t="shared" si="11"/>
        <v>92.999999999999972</v>
      </c>
      <c r="AG53" s="33">
        <f t="shared" si="12"/>
        <v>8640</v>
      </c>
      <c r="AH53" s="33">
        <f t="shared" si="13"/>
        <v>36.000000000000007</v>
      </c>
    </row>
    <row r="54" spans="12:34" x14ac:dyDescent="0.25">
      <c r="L54" s="48"/>
      <c r="AE54" s="33">
        <v>30</v>
      </c>
      <c r="AF54" s="33">
        <f t="shared" si="11"/>
        <v>95.999999999999972</v>
      </c>
      <c r="AG54" s="33">
        <f t="shared" si="12"/>
        <v>9600</v>
      </c>
      <c r="AH54" s="33">
        <f t="shared" si="13"/>
        <v>40.000000000000007</v>
      </c>
    </row>
    <row r="55" spans="12:34" x14ac:dyDescent="0.25">
      <c r="L55" s="48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8"/>
      <c r="AE56" s="33">
        <v>32</v>
      </c>
      <c r="AF56" s="33">
        <f t="shared" ref="AF56:AF59" si="14">AF55+3.8</f>
        <v>103.59999999999997</v>
      </c>
      <c r="AG56" s="33">
        <f t="shared" ref="AG56:AG59" si="15">AG55+480</f>
        <v>10560</v>
      </c>
      <c r="AH56" s="33">
        <f t="shared" ref="AH56:AH59" si="16">AH55+2</f>
        <v>44.000000000000007</v>
      </c>
    </row>
    <row r="57" spans="12:34" x14ac:dyDescent="0.25">
      <c r="L57" s="48"/>
      <c r="AE57" s="33">
        <v>33</v>
      </c>
      <c r="AF57" s="33">
        <f t="shared" si="14"/>
        <v>107.39999999999996</v>
      </c>
      <c r="AG57" s="33">
        <f t="shared" si="15"/>
        <v>11040</v>
      </c>
      <c r="AH57" s="33">
        <f t="shared" si="16"/>
        <v>46.000000000000007</v>
      </c>
    </row>
    <row r="58" spans="12:34" x14ac:dyDescent="0.25">
      <c r="L58" s="48"/>
      <c r="AE58" s="33">
        <v>34</v>
      </c>
      <c r="AF58" s="33">
        <f t="shared" si="14"/>
        <v>111.19999999999996</v>
      </c>
      <c r="AG58" s="33">
        <f t="shared" si="15"/>
        <v>11520</v>
      </c>
      <c r="AH58" s="33">
        <f t="shared" si="16"/>
        <v>48.000000000000007</v>
      </c>
    </row>
    <row r="59" spans="12:34" x14ac:dyDescent="0.25">
      <c r="L59" s="48"/>
      <c r="AE59" s="33">
        <v>35</v>
      </c>
      <c r="AF59" s="33">
        <f t="shared" si="14"/>
        <v>114.99999999999996</v>
      </c>
      <c r="AG59" s="33">
        <f t="shared" si="15"/>
        <v>12000</v>
      </c>
      <c r="AH59" s="33">
        <f t="shared" si="16"/>
        <v>50.000000000000007</v>
      </c>
    </row>
    <row r="60" spans="12:34" x14ac:dyDescent="0.25">
      <c r="L60" s="48"/>
      <c r="AE60" s="33">
        <v>36</v>
      </c>
    </row>
    <row r="61" spans="12:34" x14ac:dyDescent="0.25">
      <c r="L61" s="48"/>
      <c r="AE61" s="33">
        <v>37</v>
      </c>
    </row>
    <row r="62" spans="12:34" x14ac:dyDescent="0.25">
      <c r="L62" s="48"/>
    </row>
    <row r="63" spans="12:34" x14ac:dyDescent="0.25">
      <c r="L63" s="48"/>
    </row>
    <row r="64" spans="12:34" x14ac:dyDescent="0.25">
      <c r="L64" s="48"/>
    </row>
    <row r="65" spans="12:12" x14ac:dyDescent="0.25">
      <c r="L65" s="48"/>
    </row>
    <row r="66" spans="12:12" x14ac:dyDescent="0.25">
      <c r="L66" s="48"/>
    </row>
    <row r="67" spans="12:12" x14ac:dyDescent="0.25">
      <c r="L67" s="48"/>
    </row>
    <row r="68" spans="12:12" x14ac:dyDescent="0.25">
      <c r="L68" s="48"/>
    </row>
    <row r="69" spans="12:12" x14ac:dyDescent="0.25">
      <c r="L69" s="48"/>
    </row>
    <row r="70" spans="12:12" x14ac:dyDescent="0.25">
      <c r="L70" s="48"/>
    </row>
    <row r="71" spans="12:12" x14ac:dyDescent="0.25">
      <c r="L71" s="48"/>
    </row>
    <row r="72" spans="12:12" x14ac:dyDescent="0.25">
      <c r="L72" s="48"/>
    </row>
    <row r="73" spans="12:12" x14ac:dyDescent="0.25">
      <c r="L73" s="48"/>
    </row>
    <row r="74" spans="12:12" x14ac:dyDescent="0.25">
      <c r="L74" s="48"/>
    </row>
    <row r="75" spans="12:12" x14ac:dyDescent="0.25">
      <c r="L75" s="48"/>
    </row>
    <row r="76" spans="12:12" x14ac:dyDescent="0.25">
      <c r="L76" s="48"/>
    </row>
    <row r="77" spans="12:12" x14ac:dyDescent="0.25">
      <c r="L77" s="48"/>
    </row>
    <row r="78" spans="12:12" x14ac:dyDescent="0.25">
      <c r="L78" s="48"/>
    </row>
    <row r="79" spans="12:12" x14ac:dyDescent="0.25">
      <c r="L79" s="48"/>
    </row>
    <row r="80" spans="12:12" x14ac:dyDescent="0.25">
      <c r="L80" s="48"/>
    </row>
    <row r="81" spans="12:12" x14ac:dyDescent="0.25">
      <c r="L81" s="48"/>
    </row>
    <row r="82" spans="12:12" x14ac:dyDescent="0.25">
      <c r="L82" s="48"/>
    </row>
    <row r="83" spans="12:12" x14ac:dyDescent="0.25">
      <c r="L83" s="48"/>
    </row>
    <row r="84" spans="12:12" x14ac:dyDescent="0.25">
      <c r="L84" s="48"/>
    </row>
    <row r="85" spans="12:12" x14ac:dyDescent="0.25">
      <c r="L85" s="48"/>
    </row>
    <row r="86" spans="12:12" x14ac:dyDescent="0.25">
      <c r="L86" s="48"/>
    </row>
    <row r="87" spans="12:12" x14ac:dyDescent="0.25">
      <c r="L87" s="48"/>
    </row>
    <row r="88" spans="12:12" x14ac:dyDescent="0.25">
      <c r="L88" s="48"/>
    </row>
    <row r="89" spans="12:12" x14ac:dyDescent="0.25">
      <c r="L89" s="48"/>
    </row>
    <row r="90" spans="12:12" x14ac:dyDescent="0.25">
      <c r="L90" s="48"/>
    </row>
    <row r="91" spans="12:12" x14ac:dyDescent="0.25">
      <c r="L91" s="48"/>
    </row>
    <row r="92" spans="12:12" x14ac:dyDescent="0.25">
      <c r="L92" s="48"/>
    </row>
    <row r="93" spans="12:12" x14ac:dyDescent="0.25">
      <c r="L93" s="48"/>
    </row>
    <row r="94" spans="12:12" x14ac:dyDescent="0.25">
      <c r="L94" s="48"/>
    </row>
    <row r="95" spans="12:12" x14ac:dyDescent="0.25">
      <c r="L95" s="48"/>
    </row>
    <row r="96" spans="12:12" x14ac:dyDescent="0.25">
      <c r="L96" s="48"/>
    </row>
    <row r="97" spans="12:12" x14ac:dyDescent="0.25">
      <c r="L97" s="48"/>
    </row>
    <row r="98" spans="12:12" x14ac:dyDescent="0.25">
      <c r="L98" s="48"/>
    </row>
    <row r="99" spans="12:12" x14ac:dyDescent="0.25">
      <c r="L99" s="48"/>
    </row>
    <row r="100" spans="12:12" x14ac:dyDescent="0.25">
      <c r="L100" s="48"/>
    </row>
    <row r="101" spans="12:12" x14ac:dyDescent="0.25">
      <c r="L101" s="48"/>
    </row>
    <row r="102" spans="12:12" x14ac:dyDescent="0.25">
      <c r="L102" s="48"/>
    </row>
    <row r="103" spans="12:12" x14ac:dyDescent="0.25">
      <c r="L103" s="48"/>
    </row>
    <row r="104" spans="12:12" x14ac:dyDescent="0.25">
      <c r="L104" s="48"/>
    </row>
    <row r="105" spans="12:12" x14ac:dyDescent="0.25">
      <c r="L105" s="48"/>
    </row>
    <row r="106" spans="12:12" x14ac:dyDescent="0.25">
      <c r="L106" s="48"/>
    </row>
    <row r="107" spans="12:12" x14ac:dyDescent="0.25">
      <c r="L107" s="48"/>
    </row>
    <row r="108" spans="12:12" x14ac:dyDescent="0.25">
      <c r="L108" s="48"/>
    </row>
    <row r="109" spans="12:12" x14ac:dyDescent="0.25">
      <c r="L109" s="48"/>
    </row>
    <row r="110" spans="12:12" x14ac:dyDescent="0.25">
      <c r="L110" s="48"/>
    </row>
    <row r="111" spans="12:12" x14ac:dyDescent="0.25">
      <c r="L111" s="48"/>
    </row>
    <row r="112" spans="12:12" x14ac:dyDescent="0.25">
      <c r="L112" s="48"/>
    </row>
    <row r="113" spans="12:12" x14ac:dyDescent="0.25">
      <c r="L113" s="48"/>
    </row>
    <row r="114" spans="12:12" x14ac:dyDescent="0.25">
      <c r="L114" s="48"/>
    </row>
    <row r="115" spans="12:12" x14ac:dyDescent="0.25">
      <c r="L115" s="48"/>
    </row>
    <row r="116" spans="12:12" x14ac:dyDescent="0.25">
      <c r="L116" s="48"/>
    </row>
    <row r="117" spans="12:12" x14ac:dyDescent="0.25">
      <c r="L117" s="48"/>
    </row>
    <row r="118" spans="12:12" x14ac:dyDescent="0.25">
      <c r="L118" s="48"/>
    </row>
    <row r="119" spans="12:12" x14ac:dyDescent="0.25">
      <c r="L119" s="48"/>
    </row>
    <row r="120" spans="12:12" x14ac:dyDescent="0.25">
      <c r="L120" s="48"/>
    </row>
    <row r="121" spans="12:12" x14ac:dyDescent="0.25">
      <c r="L121" s="48"/>
    </row>
    <row r="122" spans="12:12" x14ac:dyDescent="0.25">
      <c r="L122" s="48"/>
    </row>
    <row r="123" spans="12:12" x14ac:dyDescent="0.25">
      <c r="L123" s="48"/>
    </row>
    <row r="124" spans="12:12" x14ac:dyDescent="0.25">
      <c r="L124" s="48"/>
    </row>
    <row r="125" spans="12:12" x14ac:dyDescent="0.25">
      <c r="L125" s="48"/>
    </row>
    <row r="126" spans="12:12" x14ac:dyDescent="0.25">
      <c r="L126" s="48"/>
    </row>
    <row r="127" spans="12:12" x14ac:dyDescent="0.25">
      <c r="L127" s="48"/>
    </row>
    <row r="128" spans="12:12" x14ac:dyDescent="0.25">
      <c r="L128" s="48"/>
    </row>
    <row r="129" spans="12:12" x14ac:dyDescent="0.25">
      <c r="L129" s="48"/>
    </row>
    <row r="130" spans="12:12" x14ac:dyDescent="0.25">
      <c r="L130" s="48"/>
    </row>
    <row r="131" spans="12:12" x14ac:dyDescent="0.25">
      <c r="L131" s="48"/>
    </row>
    <row r="132" spans="12:12" x14ac:dyDescent="0.25">
      <c r="L132" s="48"/>
    </row>
    <row r="133" spans="12:12" x14ac:dyDescent="0.25">
      <c r="L133" s="48"/>
    </row>
    <row r="134" spans="12:12" x14ac:dyDescent="0.25">
      <c r="L134" s="48"/>
    </row>
    <row r="135" spans="12:12" x14ac:dyDescent="0.25">
      <c r="L135" s="48"/>
    </row>
    <row r="136" spans="12:12" x14ac:dyDescent="0.25">
      <c r="L136" s="48"/>
    </row>
    <row r="137" spans="12:12" x14ac:dyDescent="0.25">
      <c r="L137" s="48"/>
    </row>
    <row r="138" spans="12:12" x14ac:dyDescent="0.25">
      <c r="L138" s="48"/>
    </row>
    <row r="139" spans="12:12" x14ac:dyDescent="0.25">
      <c r="L139" s="48"/>
    </row>
    <row r="140" spans="12:12" x14ac:dyDescent="0.25">
      <c r="L140" s="48"/>
    </row>
    <row r="141" spans="12:12" x14ac:dyDescent="0.25">
      <c r="L141" s="48"/>
    </row>
    <row r="142" spans="12:12" x14ac:dyDescent="0.25">
      <c r="L142" s="48"/>
    </row>
    <row r="143" spans="12:12" x14ac:dyDescent="0.25">
      <c r="L143" s="48"/>
    </row>
    <row r="144" spans="12:12" x14ac:dyDescent="0.25">
      <c r="L144" s="48"/>
    </row>
    <row r="145" spans="12:12" x14ac:dyDescent="0.25">
      <c r="L145" s="48"/>
    </row>
    <row r="146" spans="12:12" x14ac:dyDescent="0.25">
      <c r="L146" s="48"/>
    </row>
    <row r="147" spans="12:12" x14ac:dyDescent="0.25">
      <c r="L147" s="48"/>
    </row>
    <row r="148" spans="12:12" x14ac:dyDescent="0.25">
      <c r="L148" s="48"/>
    </row>
    <row r="149" spans="12:12" x14ac:dyDescent="0.25">
      <c r="L149" s="48"/>
    </row>
    <row r="150" spans="12:12" x14ac:dyDescent="0.25">
      <c r="L150" s="48"/>
    </row>
    <row r="151" spans="12:12" x14ac:dyDescent="0.25">
      <c r="L151" s="48"/>
    </row>
    <row r="152" spans="12:12" x14ac:dyDescent="0.25">
      <c r="L152" s="48"/>
    </row>
    <row r="153" spans="12:12" x14ac:dyDescent="0.25">
      <c r="L153" s="48"/>
    </row>
    <row r="154" spans="12:12" x14ac:dyDescent="0.25">
      <c r="L154" s="48"/>
    </row>
    <row r="155" spans="12:12" x14ac:dyDescent="0.25">
      <c r="L155" s="48"/>
    </row>
    <row r="156" spans="12:12" x14ac:dyDescent="0.25">
      <c r="L156" s="48"/>
    </row>
    <row r="157" spans="12:12" x14ac:dyDescent="0.25">
      <c r="L157" s="48"/>
    </row>
    <row r="158" spans="12:12" x14ac:dyDescent="0.25">
      <c r="L158" s="48"/>
    </row>
    <row r="159" spans="12:12" x14ac:dyDescent="0.25">
      <c r="L159" s="48"/>
    </row>
    <row r="160" spans="12:12" x14ac:dyDescent="0.25">
      <c r="L160" s="48"/>
    </row>
    <row r="161" spans="12:12" x14ac:dyDescent="0.25">
      <c r="L161" s="48"/>
    </row>
    <row r="162" spans="12:12" x14ac:dyDescent="0.25">
      <c r="L162" s="48"/>
    </row>
    <row r="163" spans="12:12" x14ac:dyDescent="0.25">
      <c r="L163" s="48"/>
    </row>
    <row r="164" spans="12:12" x14ac:dyDescent="0.25">
      <c r="L164" s="48"/>
    </row>
    <row r="165" spans="12:12" x14ac:dyDescent="0.25">
      <c r="L165" s="48"/>
    </row>
    <row r="166" spans="12:12" x14ac:dyDescent="0.25">
      <c r="L166" s="48"/>
    </row>
    <row r="167" spans="12:12" x14ac:dyDescent="0.25">
      <c r="L167" s="48"/>
    </row>
    <row r="168" spans="12:12" x14ac:dyDescent="0.25">
      <c r="L168" s="48"/>
    </row>
    <row r="169" spans="12:12" x14ac:dyDescent="0.25">
      <c r="L169" s="48"/>
    </row>
    <row r="170" spans="12:12" x14ac:dyDescent="0.25">
      <c r="L170" s="48"/>
    </row>
    <row r="171" spans="12:12" x14ac:dyDescent="0.25">
      <c r="L171" s="48"/>
    </row>
    <row r="172" spans="12:12" x14ac:dyDescent="0.25">
      <c r="L172" s="48"/>
    </row>
    <row r="173" spans="12:12" x14ac:dyDescent="0.25">
      <c r="L173" s="48"/>
    </row>
    <row r="174" spans="12:12" x14ac:dyDescent="0.25">
      <c r="L174" s="48"/>
    </row>
    <row r="175" spans="12:12" x14ac:dyDescent="0.25">
      <c r="L175" s="48"/>
    </row>
    <row r="176" spans="12:12" x14ac:dyDescent="0.25">
      <c r="L176" s="48"/>
    </row>
    <row r="177" spans="12:12" x14ac:dyDescent="0.25">
      <c r="L177" s="48"/>
    </row>
    <row r="178" spans="12:12" x14ac:dyDescent="0.25">
      <c r="L178" s="48"/>
    </row>
    <row r="179" spans="12:12" x14ac:dyDescent="0.25">
      <c r="L179" s="48"/>
    </row>
    <row r="180" spans="12:12" x14ac:dyDescent="0.25">
      <c r="L180" s="48"/>
    </row>
    <row r="181" spans="12:12" x14ac:dyDescent="0.25">
      <c r="L181" s="48"/>
    </row>
    <row r="182" spans="12:12" x14ac:dyDescent="0.25">
      <c r="L182" s="48"/>
    </row>
    <row r="183" spans="12:12" x14ac:dyDescent="0.25">
      <c r="L183" s="48"/>
    </row>
    <row r="184" spans="12:12" x14ac:dyDescent="0.25">
      <c r="L184" s="48"/>
    </row>
    <row r="185" spans="12:12" x14ac:dyDescent="0.25">
      <c r="L185" s="48"/>
    </row>
    <row r="186" spans="12:12" x14ac:dyDescent="0.25">
      <c r="L186" s="48"/>
    </row>
    <row r="187" spans="12:12" x14ac:dyDescent="0.25">
      <c r="L187" s="48"/>
    </row>
    <row r="188" spans="12:12" x14ac:dyDescent="0.25">
      <c r="L188" s="48"/>
    </row>
    <row r="189" spans="12:12" x14ac:dyDescent="0.25">
      <c r="L189" s="48"/>
    </row>
    <row r="190" spans="12:12" x14ac:dyDescent="0.25">
      <c r="L190" s="48"/>
    </row>
    <row r="191" spans="12:12" x14ac:dyDescent="0.25">
      <c r="L191" s="48"/>
    </row>
    <row r="192" spans="12:12" x14ac:dyDescent="0.25">
      <c r="L192" s="48"/>
    </row>
    <row r="193" spans="12:12" x14ac:dyDescent="0.25">
      <c r="L193" s="48"/>
    </row>
    <row r="194" spans="12:12" x14ac:dyDescent="0.25">
      <c r="L194" s="48"/>
    </row>
    <row r="195" spans="12:12" x14ac:dyDescent="0.25">
      <c r="L195" s="48"/>
    </row>
    <row r="196" spans="12:12" x14ac:dyDescent="0.25">
      <c r="L196" s="48"/>
    </row>
    <row r="197" spans="12:12" x14ac:dyDescent="0.25">
      <c r="L197" s="48"/>
    </row>
    <row r="198" spans="12:12" x14ac:dyDescent="0.25">
      <c r="L198" s="48"/>
    </row>
    <row r="199" spans="12:12" x14ac:dyDescent="0.25">
      <c r="L199" s="48"/>
    </row>
    <row r="200" spans="12:12" x14ac:dyDescent="0.25">
      <c r="L200" s="48"/>
    </row>
    <row r="201" spans="12:12" x14ac:dyDescent="0.25">
      <c r="L201" s="48"/>
    </row>
    <row r="202" spans="12:12" x14ac:dyDescent="0.25">
      <c r="L202" s="48"/>
    </row>
    <row r="203" spans="12:12" x14ac:dyDescent="0.25">
      <c r="L203" s="48"/>
    </row>
    <row r="204" spans="12:12" x14ac:dyDescent="0.25">
      <c r="L204" s="48"/>
    </row>
    <row r="205" spans="12:12" x14ac:dyDescent="0.25">
      <c r="L205" s="48"/>
    </row>
    <row r="206" spans="12:12" x14ac:dyDescent="0.25">
      <c r="L206" s="48"/>
    </row>
    <row r="207" spans="12:12" x14ac:dyDescent="0.25">
      <c r="L207" s="48"/>
    </row>
    <row r="208" spans="12:12" x14ac:dyDescent="0.25">
      <c r="L208" s="48"/>
    </row>
    <row r="209" spans="12:12" x14ac:dyDescent="0.25">
      <c r="L209" s="48"/>
    </row>
    <row r="210" spans="12:12" x14ac:dyDescent="0.25">
      <c r="L210" s="48"/>
    </row>
    <row r="211" spans="12:12" x14ac:dyDescent="0.25">
      <c r="L211" s="48"/>
    </row>
    <row r="212" spans="12:12" x14ac:dyDescent="0.25">
      <c r="L212" s="48"/>
    </row>
    <row r="213" spans="12:12" x14ac:dyDescent="0.25">
      <c r="L213" s="48"/>
    </row>
    <row r="214" spans="12:12" x14ac:dyDescent="0.25">
      <c r="L214" s="48"/>
    </row>
    <row r="215" spans="12:12" x14ac:dyDescent="0.25">
      <c r="L215" s="48"/>
    </row>
    <row r="216" spans="12:12" x14ac:dyDescent="0.25">
      <c r="L216" s="48"/>
    </row>
    <row r="217" spans="12:12" x14ac:dyDescent="0.25">
      <c r="L217" s="48"/>
    </row>
    <row r="218" spans="12:12" x14ac:dyDescent="0.25">
      <c r="L218" s="48"/>
    </row>
    <row r="219" spans="12:12" x14ac:dyDescent="0.25">
      <c r="L219" s="48"/>
    </row>
    <row r="220" spans="12:12" x14ac:dyDescent="0.25">
      <c r="L220" s="48"/>
    </row>
    <row r="221" spans="12:12" x14ac:dyDescent="0.25">
      <c r="L221" s="48"/>
    </row>
    <row r="222" spans="12:12" x14ac:dyDescent="0.25">
      <c r="L222" s="48"/>
    </row>
    <row r="223" spans="12:12" x14ac:dyDescent="0.25">
      <c r="L223" s="48"/>
    </row>
    <row r="224" spans="12:12" x14ac:dyDescent="0.25">
      <c r="L224" s="48"/>
    </row>
    <row r="225" spans="12:12" x14ac:dyDescent="0.25">
      <c r="L225" s="48"/>
    </row>
    <row r="226" spans="12:12" x14ac:dyDescent="0.25">
      <c r="L226" s="48"/>
    </row>
    <row r="227" spans="12:12" x14ac:dyDescent="0.25">
      <c r="L227" s="48"/>
    </row>
    <row r="228" spans="12:12" x14ac:dyDescent="0.25">
      <c r="L228" s="48"/>
    </row>
    <row r="229" spans="12:12" x14ac:dyDescent="0.25">
      <c r="L229" s="48"/>
    </row>
    <row r="230" spans="12:12" x14ac:dyDescent="0.25">
      <c r="L230" s="48"/>
    </row>
    <row r="231" spans="12:12" x14ac:dyDescent="0.25">
      <c r="L231" s="48"/>
    </row>
    <row r="232" spans="12:12" x14ac:dyDescent="0.25">
      <c r="L232" s="48"/>
    </row>
    <row r="233" spans="12:12" x14ac:dyDescent="0.25">
      <c r="L233" s="48"/>
    </row>
    <row r="234" spans="12:12" x14ac:dyDescent="0.25">
      <c r="L234" s="48"/>
    </row>
    <row r="235" spans="12:12" x14ac:dyDescent="0.25">
      <c r="L235" s="48"/>
    </row>
    <row r="236" spans="12:12" x14ac:dyDescent="0.25">
      <c r="L236" s="48"/>
    </row>
    <row r="237" spans="12:12" x14ac:dyDescent="0.25">
      <c r="L237" s="48"/>
    </row>
    <row r="238" spans="12:12" x14ac:dyDescent="0.25">
      <c r="L238" s="48"/>
    </row>
    <row r="239" spans="12:12" x14ac:dyDescent="0.25">
      <c r="L239" s="48"/>
    </row>
    <row r="240" spans="12:12" x14ac:dyDescent="0.25">
      <c r="L240" s="48"/>
    </row>
    <row r="241" spans="12:12" x14ac:dyDescent="0.25">
      <c r="L241" s="48"/>
    </row>
    <row r="242" spans="12:12" x14ac:dyDescent="0.25">
      <c r="L242" s="48"/>
    </row>
    <row r="243" spans="12:12" x14ac:dyDescent="0.25">
      <c r="L243" s="48"/>
    </row>
    <row r="244" spans="12:12" x14ac:dyDescent="0.25">
      <c r="L244" s="48"/>
    </row>
    <row r="245" spans="12:12" x14ac:dyDescent="0.25">
      <c r="L245" s="48"/>
    </row>
    <row r="246" spans="12:12" x14ac:dyDescent="0.25">
      <c r="L246" s="48"/>
    </row>
    <row r="247" spans="12:12" x14ac:dyDescent="0.25">
      <c r="L247" s="48"/>
    </row>
    <row r="248" spans="12:12" x14ac:dyDescent="0.25">
      <c r="L248" s="48"/>
    </row>
    <row r="249" spans="12:12" x14ac:dyDescent="0.25">
      <c r="L249" s="48"/>
    </row>
    <row r="250" spans="12:12" x14ac:dyDescent="0.25">
      <c r="L250" s="48"/>
    </row>
    <row r="251" spans="12:12" x14ac:dyDescent="0.25">
      <c r="L251" s="48"/>
    </row>
    <row r="252" spans="12:12" x14ac:dyDescent="0.25">
      <c r="L252" s="48"/>
    </row>
    <row r="253" spans="12:12" x14ac:dyDescent="0.25">
      <c r="L253" s="48"/>
    </row>
    <row r="254" spans="12:12" x14ac:dyDescent="0.25">
      <c r="L254" s="48"/>
    </row>
    <row r="255" spans="12:12" x14ac:dyDescent="0.25">
      <c r="L255" s="48"/>
    </row>
  </sheetData>
  <mergeCells count="2">
    <mergeCell ref="R3:S3"/>
    <mergeCell ref="U3:V3"/>
  </mergeCells>
  <conditionalFormatting sqref="W10:Y13 AB6:AB15 N6:N14 AM6:AO14 S10:T13 Q6:R14 Z6:Z15 AJ6:AJ15">
    <cfRule type="expression" dxfId="1116" priority="202">
      <formula>$L6="API sand"</formula>
    </cfRule>
  </conditionalFormatting>
  <conditionalFormatting sqref="R18:S20 R29:S36 S21:S28 AD21:AD28 AB18:AB35 AK6:AL14 N6:N14">
    <cfRule type="expression" dxfId="1115" priority="201">
      <formula>$M6="API sand"</formula>
    </cfRule>
  </conditionalFormatting>
  <conditionalFormatting sqref="R18:T20 R29:T36 S21:T28 AD21:AD28 AB18:AB35 AK6:AL14 N6:N14">
    <cfRule type="expression" dxfId="1114" priority="200">
      <formula>$M6="API clay"</formula>
    </cfRule>
  </conditionalFormatting>
  <conditionalFormatting sqref="U18:W36 AM6:AN14 N6:P14 AC6:AI13 U6:V14 AA6:AA14">
    <cfRule type="expression" dxfId="1113" priority="197">
      <formula>$L6="Stiff clay w/o free water"</formula>
    </cfRule>
    <cfRule type="expression" dxfId="1112" priority="199">
      <formula>$L6="API clay"</formula>
    </cfRule>
  </conditionalFormatting>
  <conditionalFormatting sqref="U18:Y36 AM6:AN14 N6:P14 AC6:AI13 U6:V14 AA6:AA14">
    <cfRule type="expression" dxfId="1111" priority="198">
      <formula>$L6="Kirsch soft clay"</formula>
    </cfRule>
  </conditionalFormatting>
  <conditionalFormatting sqref="U18:Y36 AM6:AN14 N6:P14 AC6:AI13 U6:V14 AA6:AA14">
    <cfRule type="expression" dxfId="1110" priority="196">
      <formula>$L6="Kirsch stiff clay"</formula>
    </cfRule>
  </conditionalFormatting>
  <conditionalFormatting sqref="W10:Y13 AB6:AB15 N6:N14 AM6:AO14 S10:T13 Q6:R14 Z6:Z15 AJ6:AJ15">
    <cfRule type="expression" dxfId="1109" priority="195">
      <formula>$L6="Kirsch sand"</formula>
    </cfRule>
  </conditionalFormatting>
  <conditionalFormatting sqref="AC18:AI18 AC19:AD19 AI19 AM6:AN14 N6:N14">
    <cfRule type="expression" dxfId="1108" priority="194">
      <formula>$L6="Modified Weak rock"</formula>
    </cfRule>
  </conditionalFormatting>
  <conditionalFormatting sqref="U18:V36 AM6:AN14 N6:P14 AC6:AI13 U6:V14 AA6:AA14">
    <cfRule type="expression" dxfId="1107" priority="193">
      <formula>$L6="Reese stiff clay"</formula>
    </cfRule>
  </conditionalFormatting>
  <conditionalFormatting sqref="N18:N36 Q18:Q36 AM18:AN36">
    <cfRule type="expression" dxfId="1106" priority="192">
      <formula>$L18="API sand"</formula>
    </cfRule>
  </conditionalFormatting>
  <conditionalFormatting sqref="N18:N36 AB36 AJ18:AL36 Z18:Z36">
    <cfRule type="expression" dxfId="1105" priority="191">
      <formula>$M18="API sand"</formula>
    </cfRule>
  </conditionalFormatting>
  <conditionalFormatting sqref="Z36:AB36 AK18:AL36 N18:N36 Z18:AA35">
    <cfRule type="expression" dxfId="1104" priority="190">
      <formula>$M18="API clay"</formula>
    </cfRule>
  </conditionalFormatting>
  <conditionalFormatting sqref="N18:P18 AM18:AN36 N29:P36 N19:N28 P19:P28">
    <cfRule type="expression" dxfId="1103" priority="187">
      <formula>$L18="Stiff clay w/o free water"</formula>
    </cfRule>
    <cfRule type="expression" dxfId="1102" priority="189">
      <formula>$L18="API clay"</formula>
    </cfRule>
  </conditionalFormatting>
  <conditionalFormatting sqref="N18:P18 AM18:AN36 N29:P36 N19:N28 P19:P28">
    <cfRule type="expression" dxfId="1101" priority="188">
      <formula>$L18="Kirsch soft clay"</formula>
    </cfRule>
  </conditionalFormatting>
  <conditionalFormatting sqref="N18:P18 AM18:AN36 N29:P36 N19:N28 P19:P28">
    <cfRule type="expression" dxfId="1100" priority="186">
      <formula>$L18="Kirsch stiff clay"</formula>
    </cfRule>
  </conditionalFormatting>
  <conditionalFormatting sqref="N18:N36 Q18:Q36 X18:Y36 AM18:AN36">
    <cfRule type="expression" dxfId="1099" priority="185">
      <formula>$L18="Kirsch sand"</formula>
    </cfRule>
  </conditionalFormatting>
  <conditionalFormatting sqref="N18:N36 AM18:AN36 AC20:AD36 AI20:AI36">
    <cfRule type="expression" dxfId="1098" priority="184">
      <formula>$L18="Modified Weak rock"</formula>
    </cfRule>
  </conditionalFormatting>
  <conditionalFormatting sqref="N18:P18 AM18:AN36 N29:P36 N19:N28 P19:P28">
    <cfRule type="expression" dxfId="1097" priority="183">
      <formula>$L18="Reese stiff clay"</formula>
    </cfRule>
  </conditionalFormatting>
  <conditionalFormatting sqref="AM6:AN14 N6:P14 AC6:AI13 U6:V14 AA6:AA14">
    <cfRule type="expression" dxfId="1096" priority="182">
      <formula>$L6="PISA clay"</formula>
    </cfRule>
  </conditionalFormatting>
  <conditionalFormatting sqref="AM6:AN14 N6:N14">
    <cfRule type="expression" dxfId="1095" priority="181">
      <formula>$L6="PISA sand"</formula>
    </cfRule>
  </conditionalFormatting>
  <conditionalFormatting sqref="O19:O21">
    <cfRule type="expression" dxfId="1094" priority="180">
      <formula>$L19="API sand"</formula>
    </cfRule>
  </conditionalFormatting>
  <conditionalFormatting sqref="O19:O21">
    <cfRule type="expression" dxfId="1093" priority="179">
      <formula>$L19="Kirsch sand"</formula>
    </cfRule>
  </conditionalFormatting>
  <conditionalFormatting sqref="O22:O28">
    <cfRule type="expression" dxfId="1092" priority="178">
      <formula>$L22="API sand"</formula>
    </cfRule>
  </conditionalFormatting>
  <conditionalFormatting sqref="O22:O28">
    <cfRule type="expression" dxfId="1091" priority="177">
      <formula>$L22="Kirsch sand"</formula>
    </cfRule>
  </conditionalFormatting>
  <conditionalFormatting sqref="S6:T9 W6:Y9">
    <cfRule type="expression" dxfId="1090" priority="176">
      <formula>$L6="API sand"</formula>
    </cfRule>
  </conditionalFormatting>
  <conditionalFormatting sqref="S6:T9 W6:Y9">
    <cfRule type="expression" dxfId="1089" priority="175">
      <formula>$L6="Kirsch sand"</formula>
    </cfRule>
  </conditionalFormatting>
  <conditionalFormatting sqref="AE37:AH37">
    <cfRule type="expression" dxfId="1088" priority="203">
      <formula>$L19="Modified Weak rock"</formula>
    </cfRule>
  </conditionalFormatting>
  <conditionalFormatting sqref="S14:T14 W14:Y14">
    <cfRule type="expression" dxfId="1087" priority="174">
      <formula>$L14="API sand"</formula>
    </cfRule>
  </conditionalFormatting>
  <conditionalFormatting sqref="S14:T14 W14:Y14">
    <cfRule type="expression" dxfId="1086" priority="173">
      <formula>$L14="Kirsch sand"</formula>
    </cfRule>
  </conditionalFormatting>
  <conditionalFormatting sqref="AD14:AI14">
    <cfRule type="expression" dxfId="1085" priority="170">
      <formula>$L14="Stiff clay w/o free water"</formula>
    </cfRule>
    <cfRule type="expression" dxfId="1084" priority="172">
      <formula>$L14="API clay"</formula>
    </cfRule>
  </conditionalFormatting>
  <conditionalFormatting sqref="AD14:AI14">
    <cfRule type="expression" dxfId="1083" priority="171">
      <formula>$L14="Kirsch soft clay"</formula>
    </cfRule>
  </conditionalFormatting>
  <conditionalFormatting sqref="AD14:AI14">
    <cfRule type="expression" dxfId="1082" priority="169">
      <formula>$L14="Kirsch stiff clay"</formula>
    </cfRule>
  </conditionalFormatting>
  <conditionalFormatting sqref="AD14:AI14">
    <cfRule type="expression" dxfId="1081" priority="168">
      <formula>$L14="Reese stiff clay"</formula>
    </cfRule>
  </conditionalFormatting>
  <conditionalFormatting sqref="AD14:AI14">
    <cfRule type="expression" dxfId="1080" priority="167">
      <formula>$L14="PISA clay"</formula>
    </cfRule>
  </conditionalFormatting>
  <conditionalFormatting sqref="AM15:AN15">
    <cfRule type="expression" dxfId="1079" priority="166">
      <formula>$L15="API sand"</formula>
    </cfRule>
  </conditionalFormatting>
  <conditionalFormatting sqref="AK15:AL15">
    <cfRule type="expression" dxfId="1078" priority="165">
      <formula>$M15="API sand"</formula>
    </cfRule>
  </conditionalFormatting>
  <conditionalFormatting sqref="AK15:AL15">
    <cfRule type="expression" dxfId="1077" priority="164">
      <formula>$M15="API clay"</formula>
    </cfRule>
  </conditionalFormatting>
  <conditionalFormatting sqref="AM15:AN15">
    <cfRule type="expression" dxfId="1076" priority="161">
      <formula>$L15="Stiff clay w/o free water"</formula>
    </cfRule>
    <cfRule type="expression" dxfId="1075" priority="163">
      <formula>$L15="API clay"</formula>
    </cfRule>
  </conditionalFormatting>
  <conditionalFormatting sqref="AM15:AN15">
    <cfRule type="expression" dxfId="1074" priority="162">
      <formula>$L15="Kirsch soft clay"</formula>
    </cfRule>
  </conditionalFormatting>
  <conditionalFormatting sqref="AM15:AN15">
    <cfRule type="expression" dxfId="1073" priority="160">
      <formula>$L15="Kirsch stiff clay"</formula>
    </cfRule>
  </conditionalFormatting>
  <conditionalFormatting sqref="AM15:AN15">
    <cfRule type="expression" dxfId="1072" priority="159">
      <formula>$L15="Kirsch sand"</formula>
    </cfRule>
  </conditionalFormatting>
  <conditionalFormatting sqref="AM15:AN15">
    <cfRule type="expression" dxfId="1071" priority="158">
      <formula>$L15="Modified Weak rock"</formula>
    </cfRule>
  </conditionalFormatting>
  <conditionalFormatting sqref="AM15:AN15">
    <cfRule type="expression" dxfId="1070" priority="157">
      <formula>$L15="Reese stiff clay"</formula>
    </cfRule>
  </conditionalFormatting>
  <conditionalFormatting sqref="AM15:AN15">
    <cfRule type="expression" dxfId="1069" priority="156">
      <formula>$L15="PISA clay"</formula>
    </cfRule>
  </conditionalFormatting>
  <conditionalFormatting sqref="AM15:AN15">
    <cfRule type="expression" dxfId="1068" priority="155">
      <formula>$L15="PISA sand"</formula>
    </cfRule>
  </conditionalFormatting>
  <conditionalFormatting sqref="N15 Q15 S15:T15 W15 Y15">
    <cfRule type="expression" dxfId="1067" priority="154">
      <formula>$L15="API sand"</formula>
    </cfRule>
  </conditionalFormatting>
  <conditionalFormatting sqref="N15">
    <cfRule type="expression" dxfId="1066" priority="153">
      <formula>$M15="API sand"</formula>
    </cfRule>
  </conditionalFormatting>
  <conditionalFormatting sqref="N15">
    <cfRule type="expression" dxfId="1065" priority="152">
      <formula>$M15="API clay"</formula>
    </cfRule>
  </conditionalFormatting>
  <conditionalFormatting sqref="N15:P15">
    <cfRule type="expression" dxfId="1064" priority="149">
      <formula>$L15="Stiff clay w/o free water"</formula>
    </cfRule>
    <cfRule type="expression" dxfId="1063" priority="151">
      <formula>$L15="API clay"</formula>
    </cfRule>
  </conditionalFormatting>
  <conditionalFormatting sqref="N15:P15">
    <cfRule type="expression" dxfId="1062" priority="150">
      <formula>$L15="Kirsch soft clay"</formula>
    </cfRule>
  </conditionalFormatting>
  <conditionalFormatting sqref="N15:P15">
    <cfRule type="expression" dxfId="1061" priority="148">
      <formula>$L15="Kirsch stiff clay"</formula>
    </cfRule>
  </conditionalFormatting>
  <conditionalFormatting sqref="N15 Q15 S15:T15 W15 Y15">
    <cfRule type="expression" dxfId="1060" priority="147">
      <formula>$L15="Kirsch sand"</formula>
    </cfRule>
  </conditionalFormatting>
  <conditionalFormatting sqref="N15">
    <cfRule type="expression" dxfId="1059" priority="146">
      <formula>$L15="Modified Weak rock"</formula>
    </cfRule>
  </conditionalFormatting>
  <conditionalFormatting sqref="N15:P15">
    <cfRule type="expression" dxfId="1058" priority="145">
      <formula>$L15="Reese stiff clay"</formula>
    </cfRule>
  </conditionalFormatting>
  <conditionalFormatting sqref="N15:P15">
    <cfRule type="expression" dxfId="1057" priority="144">
      <formula>$L15="PISA clay"</formula>
    </cfRule>
  </conditionalFormatting>
  <conditionalFormatting sqref="N15">
    <cfRule type="expression" dxfId="1056" priority="143">
      <formula>$L15="PISA sand"</formula>
    </cfRule>
  </conditionalFormatting>
  <conditionalFormatting sqref="R15">
    <cfRule type="expression" dxfId="1055" priority="142">
      <formula>$L15="API sand"</formula>
    </cfRule>
  </conditionalFormatting>
  <conditionalFormatting sqref="R15">
    <cfRule type="expression" dxfId="1054" priority="141">
      <formula>$L15="Kirsch sand"</formula>
    </cfRule>
  </conditionalFormatting>
  <conditionalFormatting sqref="AD15:AI15">
    <cfRule type="expression" dxfId="1053" priority="138">
      <formula>$L15="Stiff clay w/o free water"</formula>
    </cfRule>
    <cfRule type="expression" dxfId="1052" priority="140">
      <formula>$L15="API clay"</formula>
    </cfRule>
  </conditionalFormatting>
  <conditionalFormatting sqref="AD15:AI15">
    <cfRule type="expression" dxfId="1051" priority="139">
      <formula>$L15="Kirsch soft clay"</formula>
    </cfRule>
  </conditionalFormatting>
  <conditionalFormatting sqref="AD15:AI15">
    <cfRule type="expression" dxfId="1050" priority="137">
      <formula>$L15="Kirsch stiff clay"</formula>
    </cfRule>
  </conditionalFormatting>
  <conditionalFormatting sqref="AD15:AI15">
    <cfRule type="expression" dxfId="1049" priority="136">
      <formula>$L15="Reese stiff clay"</formula>
    </cfRule>
  </conditionalFormatting>
  <conditionalFormatting sqref="AD15:AI15">
    <cfRule type="expression" dxfId="1048" priority="135">
      <formula>$L15="PISA clay"</formula>
    </cfRule>
  </conditionalFormatting>
  <conditionalFormatting sqref="AA15">
    <cfRule type="expression" dxfId="1047" priority="132">
      <formula>$L15="Stiff clay w/o free water"</formula>
    </cfRule>
    <cfRule type="expression" dxfId="1046" priority="134">
      <formula>$L15="API clay"</formula>
    </cfRule>
  </conditionalFormatting>
  <conditionalFormatting sqref="AA15">
    <cfRule type="expression" dxfId="1045" priority="133">
      <formula>$L15="Kirsch soft clay"</formula>
    </cfRule>
  </conditionalFormatting>
  <conditionalFormatting sqref="AA15">
    <cfRule type="expression" dxfId="1044" priority="131">
      <formula>$L15="Kirsch stiff clay"</formula>
    </cfRule>
  </conditionalFormatting>
  <conditionalFormatting sqref="AA15">
    <cfRule type="expression" dxfId="1043" priority="130">
      <formula>$L15="Reese stiff clay"</formula>
    </cfRule>
  </conditionalFormatting>
  <conditionalFormatting sqref="AA15">
    <cfRule type="expression" dxfId="1042" priority="129">
      <formula>$L15="PISA clay"</formula>
    </cfRule>
  </conditionalFormatting>
  <conditionalFormatting sqref="AC15">
    <cfRule type="expression" dxfId="1041" priority="126">
      <formula>$L15="Stiff clay w/o free water"</formula>
    </cfRule>
    <cfRule type="expression" dxfId="1040" priority="128">
      <formula>$L15="API clay"</formula>
    </cfRule>
  </conditionalFormatting>
  <conditionalFormatting sqref="AC15">
    <cfRule type="expression" dxfId="1039" priority="127">
      <formula>$L15="Kirsch soft clay"</formula>
    </cfRule>
  </conditionalFormatting>
  <conditionalFormatting sqref="AC15">
    <cfRule type="expression" dxfId="1038" priority="125">
      <formula>$L15="Kirsch stiff clay"</formula>
    </cfRule>
  </conditionalFormatting>
  <conditionalFormatting sqref="AC15">
    <cfRule type="expression" dxfId="1037" priority="124">
      <formula>$L15="Reese stiff clay"</formula>
    </cfRule>
  </conditionalFormatting>
  <conditionalFormatting sqref="AC15">
    <cfRule type="expression" dxfId="1036" priority="123">
      <formula>$L15="PISA clay"</formula>
    </cfRule>
  </conditionalFormatting>
  <conditionalFormatting sqref="X15">
    <cfRule type="expression" dxfId="1035" priority="122">
      <formula>$L15="API sand"</formula>
    </cfRule>
  </conditionalFormatting>
  <conditionalFormatting sqref="X15">
    <cfRule type="expression" dxfId="1034" priority="121">
      <formula>$L15="Kirsch sand"</formula>
    </cfRule>
  </conditionalFormatting>
  <conditionalFormatting sqref="AM16:AN16">
    <cfRule type="expression" dxfId="1033" priority="120">
      <formula>$L16="API sand"</formula>
    </cfRule>
  </conditionalFormatting>
  <conditionalFormatting sqref="AK16:AL16">
    <cfRule type="expression" dxfId="1032" priority="119">
      <formula>$M16="API sand"</formula>
    </cfRule>
  </conditionalFormatting>
  <conditionalFormatting sqref="AK16:AL16">
    <cfRule type="expression" dxfId="1031" priority="118">
      <formula>$M16="API clay"</formula>
    </cfRule>
  </conditionalFormatting>
  <conditionalFormatting sqref="AM16:AN16">
    <cfRule type="expression" dxfId="1030" priority="115">
      <formula>$L16="Stiff clay w/o free water"</formula>
    </cfRule>
    <cfRule type="expression" dxfId="1029" priority="117">
      <formula>$L16="API clay"</formula>
    </cfRule>
  </conditionalFormatting>
  <conditionalFormatting sqref="AM16:AN16">
    <cfRule type="expression" dxfId="1028" priority="116">
      <formula>$L16="Kirsch soft clay"</formula>
    </cfRule>
  </conditionalFormatting>
  <conditionalFormatting sqref="AM16:AN16">
    <cfRule type="expression" dxfId="1027" priority="114">
      <formula>$L16="Kirsch stiff clay"</formula>
    </cfRule>
  </conditionalFormatting>
  <conditionalFormatting sqref="AM16:AN16">
    <cfRule type="expression" dxfId="1026" priority="113">
      <formula>$L16="Kirsch sand"</formula>
    </cfRule>
  </conditionalFormatting>
  <conditionalFormatting sqref="AM16:AN16">
    <cfRule type="expression" dxfId="1025" priority="112">
      <formula>$L16="Modified Weak rock"</formula>
    </cfRule>
  </conditionalFormatting>
  <conditionalFormatting sqref="AM16:AN16">
    <cfRule type="expression" dxfId="1024" priority="111">
      <formula>$L16="Reese stiff clay"</formula>
    </cfRule>
  </conditionalFormatting>
  <conditionalFormatting sqref="AM16:AN16">
    <cfRule type="expression" dxfId="1023" priority="110">
      <formula>$L16="PISA clay"</formula>
    </cfRule>
  </conditionalFormatting>
  <conditionalFormatting sqref="AM16:AN16">
    <cfRule type="expression" dxfId="1022" priority="109">
      <formula>$L16="PISA sand"</formula>
    </cfRule>
  </conditionalFormatting>
  <conditionalFormatting sqref="N16 Q16 S16:T16 W16:Y16">
    <cfRule type="expression" dxfId="1021" priority="108">
      <formula>$L16="API sand"</formula>
    </cfRule>
  </conditionalFormatting>
  <conditionalFormatting sqref="N16">
    <cfRule type="expression" dxfId="1020" priority="107">
      <formula>$M16="API sand"</formula>
    </cfRule>
  </conditionalFormatting>
  <conditionalFormatting sqref="N16">
    <cfRule type="expression" dxfId="1019" priority="106">
      <formula>$M16="API clay"</formula>
    </cfRule>
  </conditionalFormatting>
  <conditionalFormatting sqref="N16:P16">
    <cfRule type="expression" dxfId="1018" priority="103">
      <formula>$L16="Stiff clay w/o free water"</formula>
    </cfRule>
    <cfRule type="expression" dxfId="1017" priority="105">
      <formula>$L16="API clay"</formula>
    </cfRule>
  </conditionalFormatting>
  <conditionalFormatting sqref="N16:P16">
    <cfRule type="expression" dxfId="1016" priority="104">
      <formula>$L16="Kirsch soft clay"</formula>
    </cfRule>
  </conditionalFormatting>
  <conditionalFormatting sqref="N16:P16">
    <cfRule type="expression" dxfId="1015" priority="102">
      <formula>$L16="Kirsch stiff clay"</formula>
    </cfRule>
  </conditionalFormatting>
  <conditionalFormatting sqref="N16 Q16 S16:T16 W16:Y16">
    <cfRule type="expression" dxfId="1014" priority="101">
      <formula>$L16="Kirsch sand"</formula>
    </cfRule>
  </conditionalFormatting>
  <conditionalFormatting sqref="N16">
    <cfRule type="expression" dxfId="1013" priority="100">
      <formula>$L16="Modified Weak rock"</formula>
    </cfRule>
  </conditionalFormatting>
  <conditionalFormatting sqref="N16:P16">
    <cfRule type="expression" dxfId="1012" priority="99">
      <formula>$L16="Reese stiff clay"</formula>
    </cfRule>
  </conditionalFormatting>
  <conditionalFormatting sqref="N16:P16">
    <cfRule type="expression" dxfId="1011" priority="98">
      <formula>$L16="PISA clay"</formula>
    </cfRule>
  </conditionalFormatting>
  <conditionalFormatting sqref="N16">
    <cfRule type="expression" dxfId="1010" priority="97">
      <formula>$L16="PISA sand"</formula>
    </cfRule>
  </conditionalFormatting>
  <conditionalFormatting sqref="R16">
    <cfRule type="expression" dxfId="1009" priority="96">
      <formula>$L16="API sand"</formula>
    </cfRule>
  </conditionalFormatting>
  <conditionalFormatting sqref="R16">
    <cfRule type="expression" dxfId="1008" priority="95">
      <formula>$L16="Kirsch sand"</formula>
    </cfRule>
  </conditionalFormatting>
  <conditionalFormatting sqref="AC16:AI16">
    <cfRule type="expression" dxfId="1007" priority="92">
      <formula>$L16="Stiff clay w/o free water"</formula>
    </cfRule>
    <cfRule type="expression" dxfId="1006" priority="94">
      <formula>$L16="API clay"</formula>
    </cfRule>
  </conditionalFormatting>
  <conditionalFormatting sqref="AC16:AI16">
    <cfRule type="expression" dxfId="1005" priority="93">
      <formula>$L16="Kirsch soft clay"</formula>
    </cfRule>
  </conditionalFormatting>
  <conditionalFormatting sqref="AC16:AI16">
    <cfRule type="expression" dxfId="1004" priority="91">
      <formula>$L16="Kirsch stiff clay"</formula>
    </cfRule>
  </conditionalFormatting>
  <conditionalFormatting sqref="AC16:AI16">
    <cfRule type="expression" dxfId="1003" priority="90">
      <formula>$L16="Reese stiff clay"</formula>
    </cfRule>
  </conditionalFormatting>
  <conditionalFormatting sqref="AC16:AI16">
    <cfRule type="expression" dxfId="1002" priority="89">
      <formula>$L16="PISA clay"</formula>
    </cfRule>
  </conditionalFormatting>
  <conditionalFormatting sqref="AA16">
    <cfRule type="expression" dxfId="1001" priority="86">
      <formula>$L16="Stiff clay w/o free water"</formula>
    </cfRule>
    <cfRule type="expression" dxfId="1000" priority="88">
      <formula>$L16="API clay"</formula>
    </cfRule>
  </conditionalFormatting>
  <conditionalFormatting sqref="AA16">
    <cfRule type="expression" dxfId="999" priority="87">
      <formula>$L16="Kirsch soft clay"</formula>
    </cfRule>
  </conditionalFormatting>
  <conditionalFormatting sqref="AA16">
    <cfRule type="expression" dxfId="998" priority="85">
      <formula>$L16="Kirsch stiff clay"</formula>
    </cfRule>
  </conditionalFormatting>
  <conditionalFormatting sqref="AA16">
    <cfRule type="expression" dxfId="997" priority="84">
      <formula>$L16="Reese stiff clay"</formula>
    </cfRule>
  </conditionalFormatting>
  <conditionalFormatting sqref="AA16">
    <cfRule type="expression" dxfId="996" priority="83">
      <formula>$L16="PISA clay"</formula>
    </cfRule>
  </conditionalFormatting>
  <conditionalFormatting sqref="AM17:AN17">
    <cfRule type="expression" dxfId="995" priority="82">
      <formula>$L17="API sand"</formula>
    </cfRule>
  </conditionalFormatting>
  <conditionalFormatting sqref="AK17:AL17">
    <cfRule type="expression" dxfId="994" priority="81">
      <formula>$M17="API sand"</formula>
    </cfRule>
  </conditionalFormatting>
  <conditionalFormatting sqref="AK17:AL17">
    <cfRule type="expression" dxfId="993" priority="80">
      <formula>$M17="API clay"</formula>
    </cfRule>
  </conditionalFormatting>
  <conditionalFormatting sqref="AM17:AN17">
    <cfRule type="expression" dxfId="992" priority="77">
      <formula>$L17="Stiff clay w/o free water"</formula>
    </cfRule>
    <cfRule type="expression" dxfId="991" priority="79">
      <formula>$L17="API clay"</formula>
    </cfRule>
  </conditionalFormatting>
  <conditionalFormatting sqref="AM17:AN17">
    <cfRule type="expression" dxfId="990" priority="78">
      <formula>$L17="Kirsch soft clay"</formula>
    </cfRule>
  </conditionalFormatting>
  <conditionalFormatting sqref="AM17:AN17">
    <cfRule type="expression" dxfId="989" priority="76">
      <formula>$L17="Kirsch stiff clay"</formula>
    </cfRule>
  </conditionalFormatting>
  <conditionalFormatting sqref="AM17:AN17">
    <cfRule type="expression" dxfId="988" priority="75">
      <formula>$L17="Kirsch sand"</formula>
    </cfRule>
  </conditionalFormatting>
  <conditionalFormatting sqref="AM17:AN17">
    <cfRule type="expression" dxfId="987" priority="74">
      <formula>$L17="Modified Weak rock"</formula>
    </cfRule>
  </conditionalFormatting>
  <conditionalFormatting sqref="AM17:AN17">
    <cfRule type="expression" dxfId="986" priority="73">
      <formula>$L17="Reese stiff clay"</formula>
    </cfRule>
  </conditionalFormatting>
  <conditionalFormatting sqref="AM17:AN17">
    <cfRule type="expression" dxfId="985" priority="72">
      <formula>$L17="PISA clay"</formula>
    </cfRule>
  </conditionalFormatting>
  <conditionalFormatting sqref="AM17:AN17">
    <cfRule type="expression" dxfId="984" priority="71">
      <formula>$L17="PISA sand"</formula>
    </cfRule>
  </conditionalFormatting>
  <conditionalFormatting sqref="N17 Q17 S17:T17 W17 Y17">
    <cfRule type="expression" dxfId="983" priority="70">
      <formula>$L17="API sand"</formula>
    </cfRule>
  </conditionalFormatting>
  <conditionalFormatting sqref="N17">
    <cfRule type="expression" dxfId="982" priority="69">
      <formula>$M17="API sand"</formula>
    </cfRule>
  </conditionalFormatting>
  <conditionalFormatting sqref="N17">
    <cfRule type="expression" dxfId="981" priority="68">
      <formula>$M17="API clay"</formula>
    </cfRule>
  </conditionalFormatting>
  <conditionalFormatting sqref="N17:P17">
    <cfRule type="expression" dxfId="980" priority="65">
      <formula>$L17="Stiff clay w/o free water"</formula>
    </cfRule>
    <cfRule type="expression" dxfId="979" priority="67">
      <formula>$L17="API clay"</formula>
    </cfRule>
  </conditionalFormatting>
  <conditionalFormatting sqref="N17:P17">
    <cfRule type="expression" dxfId="978" priority="66">
      <formula>$L17="Kirsch soft clay"</formula>
    </cfRule>
  </conditionalFormatting>
  <conditionalFormatting sqref="N17:P17">
    <cfRule type="expression" dxfId="977" priority="64">
      <formula>$L17="Kirsch stiff clay"</formula>
    </cfRule>
  </conditionalFormatting>
  <conditionalFormatting sqref="N17 Q17 S17:T17 W17 Y17">
    <cfRule type="expression" dxfId="976" priority="63">
      <formula>$L17="Kirsch sand"</formula>
    </cfRule>
  </conditionalFormatting>
  <conditionalFormatting sqref="N17">
    <cfRule type="expression" dxfId="975" priority="62">
      <formula>$L17="Modified Weak rock"</formula>
    </cfRule>
  </conditionalFormatting>
  <conditionalFormatting sqref="N17:P17">
    <cfRule type="expression" dxfId="974" priority="61">
      <formula>$L17="Reese stiff clay"</formula>
    </cfRule>
  </conditionalFormatting>
  <conditionalFormatting sqref="N17:P17">
    <cfRule type="expression" dxfId="973" priority="60">
      <formula>$L17="PISA clay"</formula>
    </cfRule>
  </conditionalFormatting>
  <conditionalFormatting sqref="N17">
    <cfRule type="expression" dxfId="972" priority="59">
      <formula>$L17="PISA sand"</formula>
    </cfRule>
  </conditionalFormatting>
  <conditionalFormatting sqref="R17">
    <cfRule type="expression" dxfId="971" priority="58">
      <formula>$L17="API sand"</formula>
    </cfRule>
  </conditionalFormatting>
  <conditionalFormatting sqref="R17">
    <cfRule type="expression" dxfId="970" priority="57">
      <formula>$L17="Kirsch sand"</formula>
    </cfRule>
  </conditionalFormatting>
  <conditionalFormatting sqref="AD17:AI17">
    <cfRule type="expression" dxfId="969" priority="54">
      <formula>$L17="Stiff clay w/o free water"</formula>
    </cfRule>
    <cfRule type="expression" dxfId="968" priority="56">
      <formula>$L17="API clay"</formula>
    </cfRule>
  </conditionalFormatting>
  <conditionalFormatting sqref="AD17:AI17">
    <cfRule type="expression" dxfId="967" priority="55">
      <formula>$L17="Kirsch soft clay"</formula>
    </cfRule>
  </conditionalFormatting>
  <conditionalFormatting sqref="AD17:AI17">
    <cfRule type="expression" dxfId="966" priority="53">
      <formula>$L17="Kirsch stiff clay"</formula>
    </cfRule>
  </conditionalFormatting>
  <conditionalFormatting sqref="AD17:AI17">
    <cfRule type="expression" dxfId="965" priority="52">
      <formula>$L17="Reese stiff clay"</formula>
    </cfRule>
  </conditionalFormatting>
  <conditionalFormatting sqref="AD17:AI17">
    <cfRule type="expression" dxfId="964" priority="51">
      <formula>$L17="PISA clay"</formula>
    </cfRule>
  </conditionalFormatting>
  <conditionalFormatting sqref="AA17">
    <cfRule type="expression" dxfId="963" priority="48">
      <formula>$L17="Stiff clay w/o free water"</formula>
    </cfRule>
    <cfRule type="expression" dxfId="962" priority="50">
      <formula>$L17="API clay"</formula>
    </cfRule>
  </conditionalFormatting>
  <conditionalFormatting sqref="AA17">
    <cfRule type="expression" dxfId="961" priority="49">
      <formula>$L17="Kirsch soft clay"</formula>
    </cfRule>
  </conditionalFormatting>
  <conditionalFormatting sqref="AA17">
    <cfRule type="expression" dxfId="960" priority="47">
      <formula>$L17="Kirsch stiff clay"</formula>
    </cfRule>
  </conditionalFormatting>
  <conditionalFormatting sqref="AA17">
    <cfRule type="expression" dxfId="959" priority="46">
      <formula>$L17="Reese stiff clay"</formula>
    </cfRule>
  </conditionalFormatting>
  <conditionalFormatting sqref="AA17">
    <cfRule type="expression" dxfId="958" priority="45">
      <formula>$L17="PISA clay"</formula>
    </cfRule>
  </conditionalFormatting>
  <conditionalFormatting sqref="AC17">
    <cfRule type="expression" dxfId="957" priority="42">
      <formula>$L17="Stiff clay w/o free water"</formula>
    </cfRule>
    <cfRule type="expression" dxfId="956" priority="44">
      <formula>$L17="API clay"</formula>
    </cfRule>
  </conditionalFormatting>
  <conditionalFormatting sqref="AC17">
    <cfRule type="expression" dxfId="955" priority="43">
      <formula>$L17="Kirsch soft clay"</formula>
    </cfRule>
  </conditionalFormatting>
  <conditionalFormatting sqref="AC17">
    <cfRule type="expression" dxfId="954" priority="41">
      <formula>$L17="Kirsch stiff clay"</formula>
    </cfRule>
  </conditionalFormatting>
  <conditionalFormatting sqref="AC17">
    <cfRule type="expression" dxfId="953" priority="40">
      <formula>$L17="Reese stiff clay"</formula>
    </cfRule>
  </conditionalFormatting>
  <conditionalFormatting sqref="AC17">
    <cfRule type="expression" dxfId="952" priority="39">
      <formula>$L17="PISA clay"</formula>
    </cfRule>
  </conditionalFormatting>
  <conditionalFormatting sqref="X17">
    <cfRule type="expression" dxfId="951" priority="38">
      <formula>$L17="API sand"</formula>
    </cfRule>
  </conditionalFormatting>
  <conditionalFormatting sqref="X17">
    <cfRule type="expression" dxfId="950" priority="37">
      <formula>$L17="Kirsch sand"</formula>
    </cfRule>
  </conditionalFormatting>
  <conditionalFormatting sqref="Z16:Z17">
    <cfRule type="expression" dxfId="949" priority="36">
      <formula>$L16="API sand"</formula>
    </cfRule>
  </conditionalFormatting>
  <conditionalFormatting sqref="Z16:Z17">
    <cfRule type="expression" dxfId="948" priority="35">
      <formula>$L16="Kirsch sand"</formula>
    </cfRule>
  </conditionalFormatting>
  <conditionalFormatting sqref="AB16:AB17">
    <cfRule type="expression" dxfId="947" priority="34">
      <formula>$L16="API sand"</formula>
    </cfRule>
  </conditionalFormatting>
  <conditionalFormatting sqref="AB16:AB17">
    <cfRule type="expression" dxfId="946" priority="33">
      <formula>$L16="Kirsch sand"</formula>
    </cfRule>
  </conditionalFormatting>
  <conditionalFormatting sqref="AJ16:AJ17">
    <cfRule type="expression" dxfId="945" priority="32">
      <formula>$L16="API sand"</formula>
    </cfRule>
  </conditionalFormatting>
  <conditionalFormatting sqref="AJ16:AJ17">
    <cfRule type="expression" dxfId="944" priority="31">
      <formula>$L16="Kirsch sand"</formula>
    </cfRule>
  </conditionalFormatting>
  <conditionalFormatting sqref="U15:V15">
    <cfRule type="expression" dxfId="943" priority="28">
      <formula>$L15="Stiff clay w/o free water"</formula>
    </cfRule>
    <cfRule type="expression" dxfId="942" priority="30">
      <formula>$L15="API clay"</formula>
    </cfRule>
  </conditionalFormatting>
  <conditionalFormatting sqref="U15:V15">
    <cfRule type="expression" dxfId="941" priority="29">
      <formula>$L15="Kirsch soft clay"</formula>
    </cfRule>
  </conditionalFormatting>
  <conditionalFormatting sqref="U15:V15">
    <cfRule type="expression" dxfId="940" priority="27">
      <formula>$L15="Kirsch stiff clay"</formula>
    </cfRule>
  </conditionalFormatting>
  <conditionalFormatting sqref="U15:V15">
    <cfRule type="expression" dxfId="939" priority="26">
      <formula>$L15="Reese stiff clay"</formula>
    </cfRule>
  </conditionalFormatting>
  <conditionalFormatting sqref="U15:V15">
    <cfRule type="expression" dxfId="938" priority="25">
      <formula>$L15="PISA clay"</formula>
    </cfRule>
  </conditionalFormatting>
  <conditionalFormatting sqref="U16:V16">
    <cfRule type="expression" dxfId="937" priority="22">
      <formula>$L16="Stiff clay w/o free water"</formula>
    </cfRule>
    <cfRule type="expression" dxfId="936" priority="24">
      <formula>$L16="API clay"</formula>
    </cfRule>
  </conditionalFormatting>
  <conditionalFormatting sqref="U16:V16">
    <cfRule type="expression" dxfId="935" priority="23">
      <formula>$L16="Kirsch soft clay"</formula>
    </cfRule>
  </conditionalFormatting>
  <conditionalFormatting sqref="U16:V16">
    <cfRule type="expression" dxfId="934" priority="21">
      <formula>$L16="Kirsch stiff clay"</formula>
    </cfRule>
  </conditionalFormatting>
  <conditionalFormatting sqref="U16:V16">
    <cfRule type="expression" dxfId="933" priority="20">
      <formula>$L16="Reese stiff clay"</formula>
    </cfRule>
  </conditionalFormatting>
  <conditionalFormatting sqref="U16:V16">
    <cfRule type="expression" dxfId="932" priority="19">
      <formula>$L16="PISA clay"</formula>
    </cfRule>
  </conditionalFormatting>
  <conditionalFormatting sqref="U17:V17">
    <cfRule type="expression" dxfId="931" priority="16">
      <formula>$L17="Stiff clay w/o free water"</formula>
    </cfRule>
    <cfRule type="expression" dxfId="930" priority="18">
      <formula>$L17="API clay"</formula>
    </cfRule>
  </conditionalFormatting>
  <conditionalFormatting sqref="U17:V17">
    <cfRule type="expression" dxfId="929" priority="17">
      <formula>$L17="Kirsch soft clay"</formula>
    </cfRule>
  </conditionalFormatting>
  <conditionalFormatting sqref="U17:V17">
    <cfRule type="expression" dxfId="928" priority="15">
      <formula>$L17="Kirsch stiff clay"</formula>
    </cfRule>
  </conditionalFormatting>
  <conditionalFormatting sqref="U17:V17">
    <cfRule type="expression" dxfId="927" priority="14">
      <formula>$L17="Reese stiff clay"</formula>
    </cfRule>
  </conditionalFormatting>
  <conditionalFormatting sqref="U17:V17">
    <cfRule type="expression" dxfId="926" priority="13">
      <formula>$L17="PISA clay"</formula>
    </cfRule>
  </conditionalFormatting>
  <conditionalFormatting sqref="AO15">
    <cfRule type="expression" dxfId="925" priority="12">
      <formula>$L15="API sand"</formula>
    </cfRule>
  </conditionalFormatting>
  <conditionalFormatting sqref="AO15">
    <cfRule type="expression" dxfId="924" priority="11">
      <formula>$L15="Kirsch sand"</formula>
    </cfRule>
  </conditionalFormatting>
  <conditionalFormatting sqref="AO16">
    <cfRule type="expression" dxfId="923" priority="10">
      <formula>$L16="API sand"</formula>
    </cfRule>
  </conditionalFormatting>
  <conditionalFormatting sqref="AO16">
    <cfRule type="expression" dxfId="922" priority="9">
      <formula>$L16="Kirsch sand"</formula>
    </cfRule>
  </conditionalFormatting>
  <conditionalFormatting sqref="AO17">
    <cfRule type="expression" dxfId="921" priority="8">
      <formula>$L17="API sand"</formula>
    </cfRule>
  </conditionalFormatting>
  <conditionalFormatting sqref="AO17">
    <cfRule type="expression" dxfId="920" priority="7">
      <formula>$L17="Kirsch sand"</formula>
    </cfRule>
  </conditionalFormatting>
  <conditionalFormatting sqref="AC14">
    <cfRule type="expression" dxfId="919" priority="4">
      <formula>$L14="Stiff clay w/o free water"</formula>
    </cfRule>
    <cfRule type="expression" dxfId="918" priority="6">
      <formula>$L14="API clay"</formula>
    </cfRule>
  </conditionalFormatting>
  <conditionalFormatting sqref="AC14">
    <cfRule type="expression" dxfId="917" priority="5">
      <formula>$L14="Kirsch soft clay"</formula>
    </cfRule>
  </conditionalFormatting>
  <conditionalFormatting sqref="AC14">
    <cfRule type="expression" dxfId="916" priority="3">
      <formula>$L14="Kirsch stiff clay"</formula>
    </cfRule>
  </conditionalFormatting>
  <conditionalFormatting sqref="AC14">
    <cfRule type="expression" dxfId="915" priority="2">
      <formula>$L14="Reese stiff clay"</formula>
    </cfRule>
  </conditionalFormatting>
  <conditionalFormatting sqref="AC14">
    <cfRule type="expression" dxfId="914" priority="1">
      <formula>$L14="PISA clay"</formula>
    </cfRule>
  </conditionalFormatting>
  <dataValidations count="3">
    <dataValidation type="list" showInputMessage="1" showErrorMessage="1" sqref="M18:M36" xr:uid="{49EA9D71-1B1E-4C6C-9CC2-643478A526F6}">
      <formula1>"',API sand,API clay"</formula1>
    </dataValidation>
    <dataValidation type="list" showInputMessage="1" showErrorMessage="1" sqref="L6:L255" xr:uid="{ADE8C7DB-A996-4675-9B25-8DC0B473837F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6:M17" xr:uid="{66A34587-41EF-4EA7-A8B7-45A9F999B667}">
      <formula1>"Zero soil,API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08C7F-DFC9-46C2-988C-C4784AFAE0A5}">
  <sheetPr>
    <tabColor theme="2"/>
  </sheetPr>
  <dimension ref="A1:AO255"/>
  <sheetViews>
    <sheetView topLeftCell="K1" zoomScaleNormal="100" workbookViewId="0">
      <selection activeCell="O8" sqref="O8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140625" style="33" customWidth="1"/>
    <col min="11" max="11" width="11.5703125" style="33" bestFit="1" customWidth="1"/>
    <col min="12" max="12" width="18.140625" style="33" customWidth="1"/>
    <col min="13" max="13" width="11.855468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140625" style="33" customWidth="1"/>
    <col min="22" max="22" width="19.42578125" style="33" customWidth="1"/>
    <col min="23" max="23" width="6.5703125" style="33" customWidth="1"/>
    <col min="24" max="24" width="11.855468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85546875" style="33" customWidth="1"/>
    <col min="30" max="30" width="11.85546875" style="33" customWidth="1"/>
    <col min="31" max="31" width="10.28515625" style="33" customWidth="1"/>
    <col min="32" max="32" width="8.140625" style="33" customWidth="1"/>
    <col min="33" max="33" width="13.7109375" style="33" customWidth="1"/>
    <col min="34" max="34" width="8.42578125" style="33" customWidth="1"/>
    <col min="35" max="35" width="7.855468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16384" width="9.140625" style="33"/>
  </cols>
  <sheetData>
    <row r="1" spans="1:41" x14ac:dyDescent="0.25">
      <c r="A1" s="34" t="str">
        <f ca="1">TRIM(MID(CELL("filename",A1),FIND("]",CELL("filename",A1),1)+1,255))</f>
        <v>Zone_4_LE</v>
      </c>
      <c r="D1" s="34"/>
    </row>
    <row r="3" spans="1:41" s="35" customFormat="1" ht="45" customHeight="1" x14ac:dyDescent="0.25">
      <c r="F3" s="36" t="s">
        <v>39</v>
      </c>
      <c r="J3" s="37" t="s">
        <v>22</v>
      </c>
      <c r="Q3" s="72"/>
      <c r="R3" s="91"/>
      <c r="S3" s="91"/>
      <c r="T3" s="72"/>
      <c r="U3" s="91"/>
      <c r="V3" s="91"/>
      <c r="W3" s="72"/>
      <c r="X3" s="69"/>
      <c r="Y3" s="72"/>
      <c r="Z3" s="72"/>
      <c r="AA3" s="72"/>
      <c r="AB3" s="72"/>
      <c r="AC3" s="69"/>
      <c r="AD3" s="39"/>
      <c r="AE3" s="39"/>
      <c r="AF3" s="39"/>
      <c r="AG3" s="39"/>
      <c r="AH3" s="39"/>
      <c r="AI3" s="39"/>
      <c r="AJ3" s="72"/>
      <c r="AK3" s="72"/>
      <c r="AL3" s="72"/>
      <c r="AM3" s="72"/>
      <c r="AN3" s="72"/>
    </row>
    <row r="4" spans="1:41" s="41" customFormat="1" x14ac:dyDescent="0.25">
      <c r="A4" s="40" t="s">
        <v>60</v>
      </c>
      <c r="B4" s="41">
        <f>COUNTIF(J:J,"&gt;0")</f>
        <v>7</v>
      </c>
      <c r="C4" s="42" t="s">
        <v>58</v>
      </c>
      <c r="D4" s="43"/>
      <c r="F4" s="41" t="s">
        <v>40</v>
      </c>
      <c r="G4" s="44">
        <v>0</v>
      </c>
      <c r="H4" s="42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68" t="s">
        <v>102</v>
      </c>
    </row>
    <row r="5" spans="1:41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44">
        <v>0</v>
      </c>
      <c r="H5" s="45" t="s">
        <v>28</v>
      </c>
      <c r="J5" s="38" t="s">
        <v>38</v>
      </c>
      <c r="K5" s="38" t="s">
        <v>30</v>
      </c>
      <c r="L5" s="38" t="s">
        <v>31</v>
      </c>
      <c r="M5" s="38" t="s">
        <v>31</v>
      </c>
      <c r="N5" s="38" t="s">
        <v>32</v>
      </c>
      <c r="O5" s="38" t="s">
        <v>33</v>
      </c>
      <c r="P5" s="38" t="s">
        <v>35</v>
      </c>
      <c r="Q5" s="38" t="s">
        <v>36</v>
      </c>
      <c r="R5" s="38" t="s">
        <v>36</v>
      </c>
      <c r="S5" s="38" t="s">
        <v>34</v>
      </c>
      <c r="T5" s="38" t="s">
        <v>33</v>
      </c>
      <c r="U5" s="38" t="s">
        <v>34</v>
      </c>
      <c r="V5" s="38" t="s">
        <v>62</v>
      </c>
      <c r="W5" s="38" t="s">
        <v>34</v>
      </c>
      <c r="X5" s="38" t="s">
        <v>33</v>
      </c>
      <c r="Y5" s="38" t="s">
        <v>35</v>
      </c>
      <c r="Z5" s="38" t="s">
        <v>33</v>
      </c>
      <c r="AA5" s="38" t="s">
        <v>34</v>
      </c>
      <c r="AB5" s="38" t="s">
        <v>33</v>
      </c>
      <c r="AC5" s="38" t="s">
        <v>33</v>
      </c>
      <c r="AD5" s="38" t="s">
        <v>35</v>
      </c>
      <c r="AE5" s="38" t="s">
        <v>34</v>
      </c>
      <c r="AF5" s="38" t="s">
        <v>33</v>
      </c>
      <c r="AG5" s="38" t="s">
        <v>35</v>
      </c>
      <c r="AH5" s="38" t="s">
        <v>34</v>
      </c>
      <c r="AI5" s="38" t="s">
        <v>34</v>
      </c>
      <c r="AJ5" s="38" t="s">
        <v>34</v>
      </c>
      <c r="AK5" s="38" t="s">
        <v>34</v>
      </c>
      <c r="AL5" s="38" t="s">
        <v>34</v>
      </c>
      <c r="AM5" s="38" t="s">
        <v>34</v>
      </c>
      <c r="AN5" s="38" t="s">
        <v>34</v>
      </c>
      <c r="AO5" s="38" t="s">
        <v>103</v>
      </c>
    </row>
    <row r="6" spans="1:41" x14ac:dyDescent="0.25">
      <c r="C6" s="45"/>
      <c r="F6" s="33" t="s">
        <v>67</v>
      </c>
      <c r="G6" s="46">
        <v>32</v>
      </c>
      <c r="H6" s="45" t="s">
        <v>28</v>
      </c>
      <c r="J6" s="47">
        <v>1</v>
      </c>
      <c r="K6" s="47">
        <v>0</v>
      </c>
      <c r="L6" s="70" t="s">
        <v>106</v>
      </c>
      <c r="M6" s="49" t="s">
        <v>64</v>
      </c>
      <c r="N6" s="50">
        <v>9.8000000000000007</v>
      </c>
      <c r="O6" s="51"/>
      <c r="P6" s="51"/>
      <c r="Q6" s="50">
        <v>32</v>
      </c>
      <c r="R6" s="50">
        <f>Q6-5</f>
        <v>27</v>
      </c>
      <c r="S6" s="50">
        <v>0.5</v>
      </c>
      <c r="T6" s="50">
        <v>0</v>
      </c>
      <c r="U6" s="52"/>
      <c r="V6" s="52"/>
      <c r="W6" s="50">
        <v>0.5</v>
      </c>
      <c r="X6" s="50">
        <v>20100</v>
      </c>
      <c r="Y6" s="50">
        <v>0</v>
      </c>
      <c r="Z6" s="50">
        <f>VLOOKUP(R6,$AE$39:$AF$59,2)</f>
        <v>86.999999999999972</v>
      </c>
      <c r="AA6" s="53"/>
      <c r="AB6" s="50">
        <f>VLOOKUP(R6,$AE$39:$AG$59,3)</f>
        <v>6720</v>
      </c>
      <c r="AC6" s="51"/>
      <c r="AD6" s="51"/>
      <c r="AE6" s="51"/>
      <c r="AF6" s="51"/>
      <c r="AG6" s="51"/>
      <c r="AH6" s="51"/>
      <c r="AI6" s="51"/>
      <c r="AJ6" s="50">
        <f t="shared" ref="AJ6" si="0">VLOOKUP(R6,$AE$39:$AH$59,4)</f>
        <v>28.000000000000007</v>
      </c>
      <c r="AK6" s="50">
        <v>1</v>
      </c>
      <c r="AL6" s="50">
        <v>1</v>
      </c>
      <c r="AM6" s="50">
        <v>1</v>
      </c>
      <c r="AN6" s="50">
        <v>1</v>
      </c>
      <c r="AO6" s="50">
        <v>0</v>
      </c>
    </row>
    <row r="7" spans="1:41" x14ac:dyDescent="0.25">
      <c r="A7" s="54" t="s">
        <v>23</v>
      </c>
      <c r="C7" s="45"/>
      <c r="F7" s="55" t="s">
        <v>48</v>
      </c>
      <c r="G7" s="56"/>
      <c r="H7" s="39"/>
      <c r="I7" s="56"/>
      <c r="J7" s="47">
        <v>2</v>
      </c>
      <c r="K7" s="47">
        <v>-1.5</v>
      </c>
      <c r="L7" s="33" t="s">
        <v>107</v>
      </c>
      <c r="M7" s="49" t="s">
        <v>65</v>
      </c>
      <c r="N7" s="50">
        <v>9.8000000000000007</v>
      </c>
      <c r="O7" s="51">
        <f>AVERAGE(20.7,25.6)</f>
        <v>23.15</v>
      </c>
      <c r="P7" s="51">
        <v>0</v>
      </c>
      <c r="Q7" s="50"/>
      <c r="R7" s="50"/>
      <c r="S7" s="50"/>
      <c r="T7" s="50"/>
      <c r="U7" s="52">
        <v>1.7999999999999999E-2</v>
      </c>
      <c r="V7" s="52">
        <v>0</v>
      </c>
      <c r="W7" s="50"/>
      <c r="X7" s="50"/>
      <c r="Y7" s="50"/>
      <c r="Z7" s="50"/>
      <c r="AA7" s="53">
        <v>1</v>
      </c>
      <c r="AB7" s="50"/>
      <c r="AC7" s="51">
        <v>11380</v>
      </c>
      <c r="AD7" s="51">
        <v>7326</v>
      </c>
      <c r="AE7" s="51">
        <v>0.46</v>
      </c>
      <c r="AF7" s="51">
        <v>0</v>
      </c>
      <c r="AG7" s="51">
        <v>0</v>
      </c>
      <c r="AH7" s="51">
        <v>0</v>
      </c>
      <c r="AI7" s="51">
        <v>0</v>
      </c>
      <c r="AJ7" s="50"/>
      <c r="AK7" s="50">
        <v>1</v>
      </c>
      <c r="AL7" s="50">
        <v>1</v>
      </c>
      <c r="AM7" s="50">
        <v>1</v>
      </c>
      <c r="AN7" s="50">
        <v>1</v>
      </c>
      <c r="AO7" s="50">
        <v>0</v>
      </c>
    </row>
    <row r="8" spans="1:41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2278.1</v>
      </c>
      <c r="H8" s="45" t="s">
        <v>53</v>
      </c>
      <c r="J8" s="47">
        <v>3</v>
      </c>
      <c r="K8" s="47">
        <v>-2</v>
      </c>
      <c r="L8" s="70" t="s">
        <v>107</v>
      </c>
      <c r="M8" s="49" t="s">
        <v>65</v>
      </c>
      <c r="N8" s="50">
        <v>9.5</v>
      </c>
      <c r="O8" s="51">
        <v>26.1</v>
      </c>
      <c r="P8" s="51">
        <v>54</v>
      </c>
      <c r="Q8" s="50"/>
      <c r="R8" s="50"/>
      <c r="S8" s="50"/>
      <c r="T8" s="50"/>
      <c r="U8" s="52">
        <v>1.7999999999999999E-2</v>
      </c>
      <c r="V8" s="52">
        <v>0</v>
      </c>
      <c r="W8" s="50"/>
      <c r="X8" s="50"/>
      <c r="Y8" s="50"/>
      <c r="Z8" s="50"/>
      <c r="AA8" s="53">
        <v>1</v>
      </c>
      <c r="AB8" s="50"/>
      <c r="AC8" s="51">
        <v>14510</v>
      </c>
      <c r="AD8" s="51">
        <v>43560</v>
      </c>
      <c r="AE8" s="51">
        <v>0.46</v>
      </c>
      <c r="AF8" s="51">
        <v>0</v>
      </c>
      <c r="AG8" s="51">
        <v>0</v>
      </c>
      <c r="AH8" s="51">
        <v>0</v>
      </c>
      <c r="AI8" s="51">
        <v>0</v>
      </c>
      <c r="AJ8" s="50"/>
      <c r="AK8" s="50">
        <v>1</v>
      </c>
      <c r="AL8" s="50">
        <v>1</v>
      </c>
      <c r="AM8" s="50">
        <v>1</v>
      </c>
      <c r="AN8" s="50">
        <v>1</v>
      </c>
      <c r="AO8" s="50">
        <v>0</v>
      </c>
    </row>
    <row r="9" spans="1:41" x14ac:dyDescent="0.25">
      <c r="A9" s="33" t="s">
        <v>68</v>
      </c>
      <c r="B9" s="57">
        <v>33</v>
      </c>
      <c r="C9" s="45" t="s">
        <v>28</v>
      </c>
      <c r="D9" s="57">
        <v>28</v>
      </c>
      <c r="F9" s="33" t="s">
        <v>96</v>
      </c>
      <c r="G9" s="71">
        <v>-122786</v>
      </c>
      <c r="H9" s="45" t="s">
        <v>54</v>
      </c>
      <c r="J9" s="47">
        <v>3</v>
      </c>
      <c r="K9" s="47">
        <v>-3</v>
      </c>
      <c r="L9" s="70" t="s">
        <v>107</v>
      </c>
      <c r="M9" s="49" t="s">
        <v>65</v>
      </c>
      <c r="N9" s="50">
        <v>9.5</v>
      </c>
      <c r="O9" s="51">
        <v>80.099999999999994</v>
      </c>
      <c r="P9" s="51">
        <v>4.46</v>
      </c>
      <c r="Q9" s="50"/>
      <c r="R9" s="50"/>
      <c r="S9" s="50"/>
      <c r="T9" s="50"/>
      <c r="U9" s="52">
        <v>1.7999999999999999E-2</v>
      </c>
      <c r="V9" s="52">
        <v>0</v>
      </c>
      <c r="W9" s="50"/>
      <c r="X9" s="50"/>
      <c r="Y9" s="50"/>
      <c r="Z9" s="50"/>
      <c r="AA9" s="53">
        <v>1</v>
      </c>
      <c r="AB9" s="50"/>
      <c r="AC9" s="51">
        <v>58400</v>
      </c>
      <c r="AD9" s="51">
        <v>5076</v>
      </c>
      <c r="AE9" s="51">
        <v>0.46</v>
      </c>
      <c r="AF9" s="51">
        <v>0</v>
      </c>
      <c r="AG9" s="51">
        <v>0</v>
      </c>
      <c r="AH9" s="51">
        <v>0</v>
      </c>
      <c r="AI9" s="51">
        <v>0</v>
      </c>
      <c r="AJ9" s="50"/>
      <c r="AK9" s="50">
        <v>1</v>
      </c>
      <c r="AL9" s="50">
        <v>1</v>
      </c>
      <c r="AM9" s="50">
        <v>1</v>
      </c>
      <c r="AN9" s="50">
        <v>1</v>
      </c>
      <c r="AO9" s="50">
        <v>0</v>
      </c>
    </row>
    <row r="10" spans="1:41" s="56" customFormat="1" x14ac:dyDescent="0.25">
      <c r="A10" s="56" t="s">
        <v>69</v>
      </c>
      <c r="B10" s="58">
        <v>33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/>
      <c r="J10" s="47">
        <v>5</v>
      </c>
      <c r="K10" s="47">
        <v>-8</v>
      </c>
      <c r="L10" s="70" t="s">
        <v>106</v>
      </c>
      <c r="M10" s="49" t="s">
        <v>64</v>
      </c>
      <c r="N10" s="50">
        <v>9.8000000000000007</v>
      </c>
      <c r="O10" s="51"/>
      <c r="P10" s="51"/>
      <c r="Q10" s="50">
        <v>34</v>
      </c>
      <c r="R10" s="50">
        <f t="shared" ref="R10:R11" si="1">Q10-5</f>
        <v>29</v>
      </c>
      <c r="S10" s="50">
        <v>1.4</v>
      </c>
      <c r="T10" s="50">
        <v>0</v>
      </c>
      <c r="U10" s="52"/>
      <c r="V10" s="52"/>
      <c r="W10" s="50">
        <v>0.5</v>
      </c>
      <c r="X10" s="50">
        <v>14200</v>
      </c>
      <c r="Y10" s="50">
        <v>0</v>
      </c>
      <c r="Z10" s="50">
        <f t="shared" ref="Z10:Z11" si="2">VLOOKUP(R10,$AE$39:$AF$59,2)</f>
        <v>92.999999999999972</v>
      </c>
      <c r="AA10" s="53"/>
      <c r="AB10" s="50">
        <f t="shared" ref="AB10:AB11" si="3">VLOOKUP(R10,$AE$39:$AG$59,3)</f>
        <v>8640</v>
      </c>
      <c r="AC10" s="51"/>
      <c r="AD10" s="51"/>
      <c r="AE10" s="51"/>
      <c r="AF10" s="51"/>
      <c r="AG10" s="51"/>
      <c r="AH10" s="51"/>
      <c r="AI10" s="51"/>
      <c r="AJ10" s="50">
        <f>VLOOKUP(R10,$AE$39:$AH$59,4)</f>
        <v>36.000000000000007</v>
      </c>
      <c r="AK10" s="50">
        <v>1</v>
      </c>
      <c r="AL10" s="50">
        <v>1</v>
      </c>
      <c r="AM10" s="50">
        <v>1</v>
      </c>
      <c r="AN10" s="50">
        <v>1</v>
      </c>
      <c r="AO10" s="50">
        <v>0</v>
      </c>
    </row>
    <row r="11" spans="1:41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J11" s="47">
        <v>6</v>
      </c>
      <c r="K11" s="47">
        <v>-10</v>
      </c>
      <c r="L11" s="33" t="s">
        <v>106</v>
      </c>
      <c r="M11" s="49" t="s">
        <v>64</v>
      </c>
      <c r="N11" s="50">
        <v>8.6</v>
      </c>
      <c r="O11" s="51"/>
      <c r="P11" s="51"/>
      <c r="Q11" s="50">
        <v>34</v>
      </c>
      <c r="R11" s="50">
        <f t="shared" si="1"/>
        <v>29</v>
      </c>
      <c r="S11" s="50">
        <v>1.1000000000000001</v>
      </c>
      <c r="T11" s="50">
        <v>0</v>
      </c>
      <c r="U11" s="52"/>
      <c r="V11" s="52"/>
      <c r="W11" s="50">
        <v>0.5</v>
      </c>
      <c r="X11" s="50">
        <v>26300</v>
      </c>
      <c r="Y11" s="50">
        <v>0</v>
      </c>
      <c r="Z11" s="50">
        <f t="shared" si="2"/>
        <v>92.999999999999972</v>
      </c>
      <c r="AA11" s="53"/>
      <c r="AB11" s="50">
        <f t="shared" si="3"/>
        <v>8640</v>
      </c>
      <c r="AC11" s="51"/>
      <c r="AD11" s="51"/>
      <c r="AE11" s="51"/>
      <c r="AF11" s="51"/>
      <c r="AG11" s="51"/>
      <c r="AH11" s="51"/>
      <c r="AI11" s="51"/>
      <c r="AJ11" s="50">
        <f>VLOOKUP(R11,$AE$39:$AH$59,4)</f>
        <v>36.000000000000007</v>
      </c>
      <c r="AK11" s="50">
        <v>1</v>
      </c>
      <c r="AL11" s="50">
        <v>1</v>
      </c>
      <c r="AM11" s="50">
        <v>1</v>
      </c>
      <c r="AN11" s="50">
        <v>1</v>
      </c>
      <c r="AO11" s="50">
        <v>0</v>
      </c>
    </row>
    <row r="12" spans="1:41" x14ac:dyDescent="0.25">
      <c r="A12" s="33" t="s">
        <v>74</v>
      </c>
      <c r="B12" s="46">
        <v>5.5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/>
      <c r="J12" s="47">
        <v>7</v>
      </c>
      <c r="K12" s="47">
        <v>-34</v>
      </c>
      <c r="L12" s="33" t="s">
        <v>107</v>
      </c>
      <c r="M12" s="49" t="s">
        <v>64</v>
      </c>
      <c r="N12" s="50">
        <v>9</v>
      </c>
      <c r="O12" s="51">
        <v>266.5</v>
      </c>
      <c r="P12" s="51">
        <v>7.38</v>
      </c>
      <c r="Q12" s="50"/>
      <c r="R12" s="50"/>
      <c r="S12" s="50"/>
      <c r="T12" s="50"/>
      <c r="U12" s="52">
        <v>1.7999999999999999E-2</v>
      </c>
      <c r="V12" s="52">
        <v>0</v>
      </c>
      <c r="W12" s="50"/>
      <c r="X12" s="50"/>
      <c r="Y12" s="50"/>
      <c r="Z12" s="50"/>
      <c r="AA12" s="53">
        <v>1</v>
      </c>
      <c r="AB12" s="50"/>
      <c r="AC12" s="51">
        <v>464700</v>
      </c>
      <c r="AD12" s="51">
        <v>25000</v>
      </c>
      <c r="AE12" s="51">
        <v>0.46</v>
      </c>
      <c r="AF12" s="51">
        <v>0</v>
      </c>
      <c r="AG12" s="51">
        <v>0</v>
      </c>
      <c r="AH12" s="51">
        <v>0</v>
      </c>
      <c r="AI12" s="51">
        <v>0</v>
      </c>
      <c r="AJ12" s="50"/>
      <c r="AK12" s="50">
        <v>1</v>
      </c>
      <c r="AL12" s="50">
        <v>1</v>
      </c>
      <c r="AM12" s="50">
        <v>1</v>
      </c>
      <c r="AN12" s="50">
        <v>1</v>
      </c>
      <c r="AO12" s="50">
        <v>0</v>
      </c>
    </row>
    <row r="13" spans="1:41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J13" s="47"/>
      <c r="K13" s="47"/>
      <c r="M13" s="49"/>
      <c r="N13" s="50"/>
      <c r="O13" s="51"/>
      <c r="P13" s="51"/>
      <c r="Q13" s="50"/>
      <c r="R13" s="50"/>
      <c r="S13" s="50"/>
      <c r="T13" s="50"/>
      <c r="U13" s="52"/>
      <c r="V13" s="52"/>
      <c r="W13" s="50"/>
      <c r="X13" s="50"/>
      <c r="Y13" s="50"/>
      <c r="Z13" s="50"/>
      <c r="AA13" s="53"/>
      <c r="AB13" s="50"/>
      <c r="AC13" s="51"/>
      <c r="AD13" s="51"/>
      <c r="AE13" s="51"/>
      <c r="AF13" s="51"/>
      <c r="AG13" s="51"/>
      <c r="AH13" s="51"/>
      <c r="AI13" s="51"/>
      <c r="AJ13" s="50"/>
      <c r="AK13" s="50"/>
      <c r="AL13" s="50"/>
      <c r="AM13" s="50"/>
      <c r="AN13" s="50"/>
      <c r="AO13" s="50"/>
    </row>
    <row r="14" spans="1:41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47"/>
      <c r="K14" s="47"/>
      <c r="M14" s="49"/>
      <c r="N14" s="50"/>
      <c r="O14" s="51"/>
      <c r="P14" s="51"/>
      <c r="Q14" s="50"/>
      <c r="R14" s="50"/>
      <c r="S14" s="50"/>
      <c r="T14" s="50"/>
      <c r="U14" s="52"/>
      <c r="V14" s="52"/>
      <c r="W14" s="50"/>
      <c r="X14" s="50"/>
      <c r="Y14" s="50"/>
      <c r="Z14" s="50"/>
      <c r="AA14" s="53"/>
      <c r="AB14" s="50"/>
      <c r="AC14" s="51"/>
      <c r="AD14" s="51"/>
      <c r="AE14" s="51"/>
      <c r="AF14" s="51"/>
      <c r="AG14" s="51"/>
      <c r="AH14" s="51"/>
      <c r="AI14" s="51"/>
      <c r="AJ14" s="50"/>
      <c r="AK14" s="50"/>
      <c r="AL14" s="50"/>
      <c r="AM14" s="50"/>
      <c r="AN14" s="50"/>
      <c r="AO14" s="50"/>
    </row>
    <row r="15" spans="1:41" x14ac:dyDescent="0.25">
      <c r="A15" s="33" t="s">
        <v>44</v>
      </c>
      <c r="B15" s="61">
        <v>207000000</v>
      </c>
      <c r="C15" s="45" t="s">
        <v>47</v>
      </c>
      <c r="J15" s="47"/>
      <c r="K15" s="47"/>
      <c r="M15" s="49"/>
      <c r="N15" s="50"/>
      <c r="O15" s="51"/>
      <c r="P15" s="51"/>
      <c r="Q15" s="50"/>
      <c r="R15" s="50"/>
      <c r="S15" s="50"/>
      <c r="T15" s="50"/>
      <c r="U15" s="52"/>
      <c r="V15" s="52"/>
      <c r="W15" s="50"/>
      <c r="X15" s="50"/>
      <c r="Y15" s="50"/>
      <c r="Z15" s="50"/>
      <c r="AA15" s="53"/>
      <c r="AB15" s="50"/>
      <c r="AC15" s="51"/>
      <c r="AD15" s="51"/>
      <c r="AE15" s="51"/>
      <c r="AF15" s="51"/>
      <c r="AG15" s="51"/>
      <c r="AH15" s="51"/>
      <c r="AI15" s="51"/>
      <c r="AJ15" s="50"/>
      <c r="AK15" s="50"/>
      <c r="AL15" s="50"/>
      <c r="AM15" s="50"/>
      <c r="AN15" s="50"/>
      <c r="AO15" s="50"/>
    </row>
    <row r="16" spans="1:41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/>
      <c r="J16" s="47"/>
      <c r="K16" s="47"/>
      <c r="M16" s="49"/>
      <c r="N16" s="50"/>
      <c r="O16" s="51"/>
      <c r="P16" s="51"/>
      <c r="Q16" s="50"/>
      <c r="R16" s="50"/>
      <c r="S16" s="50"/>
      <c r="T16" s="50"/>
      <c r="U16" s="52"/>
      <c r="V16" s="52"/>
      <c r="W16" s="50"/>
      <c r="X16" s="50"/>
      <c r="Y16" s="50"/>
      <c r="Z16" s="50"/>
      <c r="AA16" s="53"/>
      <c r="AB16" s="50"/>
      <c r="AC16" s="51"/>
      <c r="AD16" s="51"/>
      <c r="AE16" s="51"/>
      <c r="AF16" s="51"/>
      <c r="AG16" s="51"/>
      <c r="AH16" s="51"/>
      <c r="AI16" s="51"/>
      <c r="AJ16" s="50"/>
      <c r="AK16" s="50"/>
      <c r="AL16" s="50"/>
      <c r="AM16" s="50"/>
      <c r="AN16" s="50"/>
      <c r="AO16" s="50"/>
    </row>
    <row r="17" spans="1:41" s="56" customFormat="1" x14ac:dyDescent="0.25">
      <c r="A17" s="33" t="s">
        <v>98</v>
      </c>
      <c r="B17" s="57">
        <v>0.53</v>
      </c>
      <c r="C17" s="45"/>
      <c r="D17" s="38"/>
      <c r="E17" s="38"/>
      <c r="J17" s="47"/>
      <c r="K17" s="47"/>
      <c r="L17" s="33"/>
      <c r="M17" s="49"/>
      <c r="N17" s="50"/>
      <c r="O17" s="51"/>
      <c r="P17" s="51"/>
      <c r="Q17" s="50"/>
      <c r="R17" s="50"/>
      <c r="S17" s="50"/>
      <c r="T17" s="50"/>
      <c r="U17" s="52"/>
      <c r="V17" s="52"/>
      <c r="W17" s="50"/>
      <c r="X17" s="50"/>
      <c r="Y17" s="50"/>
      <c r="Z17" s="50"/>
      <c r="AA17" s="53"/>
      <c r="AB17" s="50"/>
      <c r="AC17" s="51"/>
      <c r="AD17" s="51"/>
      <c r="AE17" s="51"/>
      <c r="AF17" s="51"/>
      <c r="AG17" s="51"/>
      <c r="AH17" s="51"/>
      <c r="AI17" s="51"/>
      <c r="AJ17" s="50"/>
      <c r="AK17" s="50"/>
      <c r="AL17" s="50"/>
      <c r="AM17" s="50"/>
      <c r="AN17" s="50"/>
      <c r="AO17" s="50"/>
    </row>
    <row r="18" spans="1:41" ht="30" x14ac:dyDescent="0.25">
      <c r="A18" s="35" t="s">
        <v>25</v>
      </c>
      <c r="B18" s="65" t="s">
        <v>26</v>
      </c>
      <c r="C18" s="65" t="s">
        <v>27</v>
      </c>
      <c r="D18" s="66"/>
      <c r="E18" s="66"/>
      <c r="J18" s="47"/>
      <c r="L18" s="48"/>
      <c r="M18" s="49" t="s">
        <v>94</v>
      </c>
      <c r="N18" s="47"/>
      <c r="O18" s="63"/>
      <c r="P18" s="47"/>
      <c r="Q18" s="47"/>
      <c r="R18" s="64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1" x14ac:dyDescent="0.25">
      <c r="A19" s="38" t="s">
        <v>38</v>
      </c>
      <c r="B19" s="38" t="s">
        <v>30</v>
      </c>
      <c r="C19" s="38" t="s">
        <v>59</v>
      </c>
      <c r="D19" s="43"/>
      <c r="E19" s="35"/>
      <c r="L19" s="48"/>
      <c r="M19" s="49" t="s">
        <v>94</v>
      </c>
      <c r="N19" s="47"/>
      <c r="O19" s="50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I19" s="47"/>
      <c r="AJ19" s="47"/>
      <c r="AK19" s="47"/>
      <c r="AL19" s="47"/>
      <c r="AM19" s="47"/>
      <c r="AN19" s="47"/>
    </row>
    <row r="20" spans="1:41" x14ac:dyDescent="0.25">
      <c r="A20" s="66">
        <v>1</v>
      </c>
      <c r="B20" s="66">
        <v>0</v>
      </c>
      <c r="C20" s="67">
        <v>0.09</v>
      </c>
      <c r="D20" s="43"/>
      <c r="L20" s="48"/>
      <c r="M20" s="49" t="s">
        <v>94</v>
      </c>
      <c r="N20" s="47"/>
      <c r="O20" s="50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I20" s="47"/>
      <c r="AJ20" s="47"/>
      <c r="AK20" s="47"/>
      <c r="AL20" s="47"/>
      <c r="AM20" s="47"/>
      <c r="AN20" s="47"/>
    </row>
    <row r="21" spans="1:41" x14ac:dyDescent="0.25">
      <c r="A21" s="66"/>
      <c r="B21" s="66"/>
      <c r="C21" s="67"/>
      <c r="D21" s="43"/>
      <c r="L21" s="48"/>
      <c r="M21" s="49" t="s">
        <v>94</v>
      </c>
      <c r="N21" s="47"/>
      <c r="O21" s="50"/>
      <c r="P21" s="47"/>
      <c r="Q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64"/>
      <c r="AI21" s="47"/>
      <c r="AJ21" s="47"/>
      <c r="AK21" s="47"/>
      <c r="AL21" s="47"/>
      <c r="AM21" s="47"/>
      <c r="AN21" s="47"/>
    </row>
    <row r="22" spans="1:41" x14ac:dyDescent="0.25">
      <c r="A22" s="66"/>
      <c r="B22" s="66"/>
      <c r="C22" s="67"/>
      <c r="D22" s="35"/>
      <c r="L22" s="48"/>
      <c r="M22" s="49" t="s">
        <v>94</v>
      </c>
      <c r="N22" s="47"/>
      <c r="O22" s="50"/>
      <c r="P22" s="47"/>
      <c r="Q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64"/>
      <c r="AI22" s="47"/>
      <c r="AJ22" s="47"/>
      <c r="AK22" s="47"/>
      <c r="AL22" s="47"/>
      <c r="AM22" s="47"/>
      <c r="AN22" s="47"/>
    </row>
    <row r="23" spans="1:41" x14ac:dyDescent="0.25">
      <c r="A23" s="66"/>
      <c r="B23" s="66"/>
      <c r="C23" s="67"/>
      <c r="D23" s="35"/>
      <c r="L23" s="48"/>
      <c r="M23" s="49" t="s">
        <v>94</v>
      </c>
      <c r="N23" s="47"/>
      <c r="O23" s="50"/>
      <c r="P23" s="47"/>
      <c r="Q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64"/>
      <c r="AI23" s="47"/>
      <c r="AJ23" s="47"/>
      <c r="AK23" s="47"/>
      <c r="AL23" s="47"/>
      <c r="AM23" s="47"/>
      <c r="AN23" s="47"/>
    </row>
    <row r="24" spans="1:41" x14ac:dyDescent="0.25">
      <c r="A24" s="66"/>
      <c r="B24" s="66"/>
      <c r="C24" s="67"/>
      <c r="D24" s="35"/>
      <c r="L24" s="48"/>
      <c r="M24" s="49" t="s">
        <v>94</v>
      </c>
      <c r="N24" s="47"/>
      <c r="O24" s="50"/>
      <c r="P24" s="47"/>
      <c r="Q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64"/>
      <c r="AI24" s="47"/>
      <c r="AJ24" s="47"/>
      <c r="AK24" s="47"/>
      <c r="AL24" s="47"/>
      <c r="AM24" s="47"/>
      <c r="AN24" s="47"/>
    </row>
    <row r="25" spans="1:41" x14ac:dyDescent="0.25">
      <c r="A25" s="66"/>
      <c r="B25" s="66"/>
      <c r="C25" s="67"/>
      <c r="D25" s="35"/>
      <c r="L25" s="48"/>
      <c r="M25" s="49" t="s">
        <v>94</v>
      </c>
      <c r="N25" s="47"/>
      <c r="O25" s="50"/>
      <c r="P25" s="47"/>
      <c r="Q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64"/>
      <c r="AI25" s="47"/>
      <c r="AJ25" s="47"/>
      <c r="AK25" s="47"/>
      <c r="AL25" s="47"/>
      <c r="AM25" s="47"/>
      <c r="AN25" s="47"/>
    </row>
    <row r="26" spans="1:41" x14ac:dyDescent="0.25">
      <c r="A26" s="66"/>
      <c r="B26" s="66"/>
      <c r="C26" s="67"/>
      <c r="D26" s="35"/>
      <c r="L26" s="48"/>
      <c r="M26" s="49" t="s">
        <v>94</v>
      </c>
      <c r="N26" s="47"/>
      <c r="O26" s="50"/>
      <c r="P26" s="47"/>
      <c r="Q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64"/>
      <c r="AI26" s="47"/>
      <c r="AJ26" s="47"/>
      <c r="AK26" s="47"/>
      <c r="AL26" s="47"/>
      <c r="AM26" s="47"/>
      <c r="AN26" s="47"/>
    </row>
    <row r="27" spans="1:41" x14ac:dyDescent="0.25">
      <c r="A27" s="66"/>
      <c r="B27" s="66"/>
      <c r="C27" s="67"/>
      <c r="D27" s="35"/>
      <c r="L27" s="48"/>
      <c r="M27" s="49" t="s">
        <v>94</v>
      </c>
      <c r="N27" s="47"/>
      <c r="O27" s="50"/>
      <c r="P27" s="47"/>
      <c r="Q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64"/>
      <c r="AI27" s="47"/>
      <c r="AJ27" s="47"/>
      <c r="AK27" s="47"/>
      <c r="AL27" s="47"/>
      <c r="AM27" s="47"/>
      <c r="AN27" s="47"/>
    </row>
    <row r="28" spans="1:41" x14ac:dyDescent="0.25">
      <c r="A28" s="66"/>
      <c r="B28" s="66"/>
      <c r="C28" s="67"/>
      <c r="D28" s="35"/>
      <c r="L28" s="48"/>
      <c r="M28" s="49" t="s">
        <v>94</v>
      </c>
      <c r="N28" s="47"/>
      <c r="O28" s="50"/>
      <c r="P28" s="47"/>
      <c r="Q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64"/>
      <c r="AI28" s="47"/>
      <c r="AJ28" s="47"/>
      <c r="AK28" s="47"/>
      <c r="AL28" s="47"/>
      <c r="AM28" s="47"/>
      <c r="AN28" s="47"/>
    </row>
    <row r="29" spans="1:41" x14ac:dyDescent="0.25">
      <c r="A29" s="66"/>
      <c r="B29" s="66"/>
      <c r="C29" s="67"/>
      <c r="D29" s="35"/>
      <c r="L29" s="48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</row>
    <row r="30" spans="1:41" x14ac:dyDescent="0.25">
      <c r="A30" s="66"/>
      <c r="B30" s="66"/>
      <c r="C30" s="67"/>
      <c r="D30" s="35"/>
      <c r="L30" s="48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</row>
    <row r="31" spans="1:41" x14ac:dyDescent="0.25">
      <c r="A31" s="66"/>
      <c r="B31" s="66"/>
      <c r="C31" s="67"/>
      <c r="D31" s="35"/>
      <c r="L31" s="48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</row>
    <row r="32" spans="1:41" x14ac:dyDescent="0.25">
      <c r="A32" s="66"/>
      <c r="B32" s="66"/>
      <c r="C32" s="67"/>
      <c r="D32" s="35"/>
      <c r="L32" s="48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</row>
    <row r="33" spans="1:40" x14ac:dyDescent="0.25">
      <c r="A33" s="66"/>
      <c r="B33" s="66"/>
      <c r="C33" s="67"/>
      <c r="D33" s="35"/>
      <c r="L33" s="48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</row>
    <row r="34" spans="1:40" x14ac:dyDescent="0.25">
      <c r="L34" s="48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</row>
    <row r="35" spans="1:40" x14ac:dyDescent="0.25">
      <c r="L35" s="48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</row>
    <row r="36" spans="1:40" x14ac:dyDescent="0.25">
      <c r="L36" s="48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</row>
    <row r="37" spans="1:40" x14ac:dyDescent="0.25">
      <c r="L37" s="48"/>
      <c r="AE37" s="47"/>
      <c r="AF37" s="47" t="s">
        <v>104</v>
      </c>
      <c r="AG37" s="47" t="s">
        <v>105</v>
      </c>
      <c r="AH37" s="47" t="s">
        <v>66</v>
      </c>
    </row>
    <row r="38" spans="1:40" x14ac:dyDescent="0.25">
      <c r="L38" s="48"/>
      <c r="AE38" s="33" t="s">
        <v>99</v>
      </c>
      <c r="AF38" s="33" t="s">
        <v>100</v>
      </c>
      <c r="AG38" s="33" t="s">
        <v>101</v>
      </c>
    </row>
    <row r="39" spans="1:40" x14ac:dyDescent="0.25">
      <c r="L39" s="48"/>
      <c r="AE39" s="33">
        <v>15</v>
      </c>
      <c r="AF39" s="33">
        <v>48</v>
      </c>
      <c r="AG39" s="33">
        <v>1900</v>
      </c>
      <c r="AH39" s="33">
        <v>8</v>
      </c>
    </row>
    <row r="40" spans="1:40" x14ac:dyDescent="0.25">
      <c r="L40" s="48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0" x14ac:dyDescent="0.25">
      <c r="L41" s="48"/>
      <c r="AE41" s="33">
        <v>17</v>
      </c>
      <c r="AF41" s="33">
        <f t="shared" ref="AF41:AF44" si="4">AF40+3.8</f>
        <v>55.599999999999994</v>
      </c>
      <c r="AG41" s="33">
        <f t="shared" ref="AG41:AG43" si="5">AG40+200</f>
        <v>2300</v>
      </c>
      <c r="AH41" s="33">
        <f t="shared" ref="AH41:AH44" si="6">AH40+0.8</f>
        <v>9.6000000000000014</v>
      </c>
    </row>
    <row r="42" spans="1:40" x14ac:dyDescent="0.25">
      <c r="L42" s="48"/>
      <c r="AE42" s="33">
        <v>18</v>
      </c>
      <c r="AF42" s="33">
        <f t="shared" si="4"/>
        <v>59.399999999999991</v>
      </c>
      <c r="AG42" s="33">
        <f t="shared" si="5"/>
        <v>2500</v>
      </c>
      <c r="AH42" s="33">
        <f t="shared" si="6"/>
        <v>10.400000000000002</v>
      </c>
    </row>
    <row r="43" spans="1:40" x14ac:dyDescent="0.25">
      <c r="L43" s="48"/>
      <c r="AE43" s="33">
        <v>19</v>
      </c>
      <c r="AF43" s="33">
        <f t="shared" si="4"/>
        <v>63.199999999999989</v>
      </c>
      <c r="AG43" s="33">
        <f t="shared" si="5"/>
        <v>2700</v>
      </c>
      <c r="AH43" s="33">
        <f t="shared" si="6"/>
        <v>11.200000000000003</v>
      </c>
    </row>
    <row r="44" spans="1:40" x14ac:dyDescent="0.25">
      <c r="L44" s="48"/>
      <c r="AE44" s="33">
        <v>20</v>
      </c>
      <c r="AF44" s="33">
        <f t="shared" si="4"/>
        <v>66.999999999999986</v>
      </c>
      <c r="AG44" s="33">
        <f>AG43+200</f>
        <v>2900</v>
      </c>
      <c r="AH44" s="33">
        <f t="shared" si="6"/>
        <v>12.000000000000004</v>
      </c>
    </row>
    <row r="45" spans="1:40" x14ac:dyDescent="0.25">
      <c r="L45" s="48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0" x14ac:dyDescent="0.25">
      <c r="L46" s="48"/>
      <c r="AE46" s="33">
        <v>22</v>
      </c>
      <c r="AF46" s="33">
        <f t="shared" ref="AF46:AF49" si="7">AF45+2.8</f>
        <v>72.59999999999998</v>
      </c>
      <c r="AG46" s="33">
        <f t="shared" ref="AG46:AG48" si="8">AG45+380</f>
        <v>3660</v>
      </c>
      <c r="AH46" s="33">
        <f t="shared" ref="AH46:AH49" si="9">AH45+1.6</f>
        <v>15.200000000000003</v>
      </c>
    </row>
    <row r="47" spans="1:40" x14ac:dyDescent="0.25">
      <c r="L47" s="48"/>
      <c r="AE47" s="33">
        <v>23</v>
      </c>
      <c r="AF47" s="33">
        <f t="shared" si="7"/>
        <v>75.399999999999977</v>
      </c>
      <c r="AG47" s="33">
        <f t="shared" si="8"/>
        <v>4040</v>
      </c>
      <c r="AH47" s="33">
        <f t="shared" si="9"/>
        <v>16.800000000000004</v>
      </c>
    </row>
    <row r="48" spans="1:40" x14ac:dyDescent="0.25">
      <c r="L48" s="48"/>
      <c r="AE48" s="33">
        <v>24</v>
      </c>
      <c r="AF48" s="33">
        <f t="shared" si="7"/>
        <v>78.199999999999974</v>
      </c>
      <c r="AG48" s="33">
        <f t="shared" si="8"/>
        <v>4420</v>
      </c>
      <c r="AH48" s="33">
        <f t="shared" si="9"/>
        <v>18.400000000000006</v>
      </c>
    </row>
    <row r="49" spans="12:34" x14ac:dyDescent="0.25">
      <c r="L49" s="48"/>
      <c r="AE49" s="33">
        <v>25</v>
      </c>
      <c r="AF49" s="33">
        <f t="shared" si="7"/>
        <v>80.999999999999972</v>
      </c>
      <c r="AG49" s="33">
        <v>4800</v>
      </c>
      <c r="AH49" s="33">
        <f t="shared" si="9"/>
        <v>20.000000000000007</v>
      </c>
    </row>
    <row r="50" spans="12:34" x14ac:dyDescent="0.25">
      <c r="L50" s="48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8"/>
      <c r="AE51" s="33">
        <v>27</v>
      </c>
      <c r="AF51" s="33">
        <f t="shared" ref="AF51:AF54" si="10">AF50+3</f>
        <v>86.999999999999972</v>
      </c>
      <c r="AG51" s="33">
        <f t="shared" ref="AG51:AG54" si="11">AG50+960</f>
        <v>6720</v>
      </c>
      <c r="AH51" s="33">
        <f t="shared" ref="AH51:AH54" si="12">AH50+4</f>
        <v>28.000000000000007</v>
      </c>
    </row>
    <row r="52" spans="12:34" x14ac:dyDescent="0.25">
      <c r="L52" s="48"/>
      <c r="AE52" s="33">
        <v>28</v>
      </c>
      <c r="AF52" s="33">
        <f t="shared" si="10"/>
        <v>89.999999999999972</v>
      </c>
      <c r="AG52" s="33">
        <f t="shared" si="11"/>
        <v>7680</v>
      </c>
      <c r="AH52" s="33">
        <f t="shared" si="12"/>
        <v>32.000000000000007</v>
      </c>
    </row>
    <row r="53" spans="12:34" x14ac:dyDescent="0.25">
      <c r="L53" s="48"/>
      <c r="AE53" s="33">
        <v>29</v>
      </c>
      <c r="AF53" s="33">
        <f t="shared" si="10"/>
        <v>92.999999999999972</v>
      </c>
      <c r="AG53" s="33">
        <f t="shared" si="11"/>
        <v>8640</v>
      </c>
      <c r="AH53" s="33">
        <f t="shared" si="12"/>
        <v>36.000000000000007</v>
      </c>
    </row>
    <row r="54" spans="12:34" x14ac:dyDescent="0.25">
      <c r="L54" s="48"/>
      <c r="AE54" s="33">
        <v>30</v>
      </c>
      <c r="AF54" s="33">
        <f t="shared" si="10"/>
        <v>95.999999999999972</v>
      </c>
      <c r="AG54" s="33">
        <f t="shared" si="11"/>
        <v>9600</v>
      </c>
      <c r="AH54" s="33">
        <f t="shared" si="12"/>
        <v>40.000000000000007</v>
      </c>
    </row>
    <row r="55" spans="12:34" x14ac:dyDescent="0.25">
      <c r="L55" s="48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8"/>
      <c r="AE56" s="33">
        <v>32</v>
      </c>
      <c r="AF56" s="33">
        <f t="shared" ref="AF56:AF59" si="13">AF55+3.8</f>
        <v>103.59999999999997</v>
      </c>
      <c r="AG56" s="33">
        <f t="shared" ref="AG56:AG59" si="14">AG55+480</f>
        <v>10560</v>
      </c>
      <c r="AH56" s="33">
        <f t="shared" ref="AH56:AH59" si="15">AH55+2</f>
        <v>44.000000000000007</v>
      </c>
    </row>
    <row r="57" spans="12:34" x14ac:dyDescent="0.25">
      <c r="L57" s="48"/>
      <c r="AE57" s="33">
        <v>33</v>
      </c>
      <c r="AF57" s="33">
        <f t="shared" si="13"/>
        <v>107.39999999999996</v>
      </c>
      <c r="AG57" s="33">
        <f t="shared" si="14"/>
        <v>11040</v>
      </c>
      <c r="AH57" s="33">
        <f t="shared" si="15"/>
        <v>46.000000000000007</v>
      </c>
    </row>
    <row r="58" spans="12:34" x14ac:dyDescent="0.25">
      <c r="L58" s="48"/>
      <c r="AE58" s="33">
        <v>34</v>
      </c>
      <c r="AF58" s="33">
        <f t="shared" si="13"/>
        <v>111.19999999999996</v>
      </c>
      <c r="AG58" s="33">
        <f t="shared" si="14"/>
        <v>11520</v>
      </c>
      <c r="AH58" s="33">
        <f t="shared" si="15"/>
        <v>48.000000000000007</v>
      </c>
    </row>
    <row r="59" spans="12:34" x14ac:dyDescent="0.25">
      <c r="L59" s="48"/>
      <c r="AE59" s="33">
        <v>35</v>
      </c>
      <c r="AF59" s="33">
        <f t="shared" si="13"/>
        <v>114.99999999999996</v>
      </c>
      <c r="AG59" s="33">
        <f t="shared" si="14"/>
        <v>12000</v>
      </c>
      <c r="AH59" s="33">
        <f t="shared" si="15"/>
        <v>50.000000000000007</v>
      </c>
    </row>
    <row r="60" spans="12:34" x14ac:dyDescent="0.25">
      <c r="L60" s="48"/>
      <c r="AE60" s="33">
        <v>36</v>
      </c>
    </row>
    <row r="61" spans="12:34" x14ac:dyDescent="0.25">
      <c r="L61" s="48"/>
      <c r="AE61" s="33">
        <v>37</v>
      </c>
    </row>
    <row r="62" spans="12:34" x14ac:dyDescent="0.25">
      <c r="L62" s="48"/>
    </row>
    <row r="63" spans="12:34" x14ac:dyDescent="0.25">
      <c r="L63" s="48"/>
    </row>
    <row r="64" spans="12:34" x14ac:dyDescent="0.25">
      <c r="L64" s="48"/>
    </row>
    <row r="65" spans="12:12" x14ac:dyDescent="0.25">
      <c r="L65" s="48"/>
    </row>
    <row r="66" spans="12:12" x14ac:dyDescent="0.25">
      <c r="L66" s="48"/>
    </row>
    <row r="67" spans="12:12" x14ac:dyDescent="0.25">
      <c r="L67" s="48"/>
    </row>
    <row r="68" spans="12:12" x14ac:dyDescent="0.25">
      <c r="L68" s="48"/>
    </row>
    <row r="69" spans="12:12" x14ac:dyDescent="0.25">
      <c r="L69" s="48"/>
    </row>
    <row r="70" spans="12:12" x14ac:dyDescent="0.25">
      <c r="L70" s="48"/>
    </row>
    <row r="71" spans="12:12" x14ac:dyDescent="0.25">
      <c r="L71" s="48"/>
    </row>
    <row r="72" spans="12:12" x14ac:dyDescent="0.25">
      <c r="L72" s="48"/>
    </row>
    <row r="73" spans="12:12" x14ac:dyDescent="0.25">
      <c r="L73" s="48"/>
    </row>
    <row r="74" spans="12:12" x14ac:dyDescent="0.25">
      <c r="L74" s="48"/>
    </row>
    <row r="75" spans="12:12" x14ac:dyDescent="0.25">
      <c r="L75" s="48"/>
    </row>
    <row r="76" spans="12:12" x14ac:dyDescent="0.25">
      <c r="L76" s="48"/>
    </row>
    <row r="77" spans="12:12" x14ac:dyDescent="0.25">
      <c r="L77" s="48"/>
    </row>
    <row r="78" spans="12:12" x14ac:dyDescent="0.25">
      <c r="L78" s="48"/>
    </row>
    <row r="79" spans="12:12" x14ac:dyDescent="0.25">
      <c r="L79" s="48"/>
    </row>
    <row r="80" spans="12:12" x14ac:dyDescent="0.25">
      <c r="L80" s="48"/>
    </row>
    <row r="81" spans="12:12" x14ac:dyDescent="0.25">
      <c r="L81" s="48"/>
    </row>
    <row r="82" spans="12:12" x14ac:dyDescent="0.25">
      <c r="L82" s="48"/>
    </row>
    <row r="83" spans="12:12" x14ac:dyDescent="0.25">
      <c r="L83" s="48"/>
    </row>
    <row r="84" spans="12:12" x14ac:dyDescent="0.25">
      <c r="L84" s="48"/>
    </row>
    <row r="85" spans="12:12" x14ac:dyDescent="0.25">
      <c r="L85" s="48"/>
    </row>
    <row r="86" spans="12:12" x14ac:dyDescent="0.25">
      <c r="L86" s="48"/>
    </row>
    <row r="87" spans="12:12" x14ac:dyDescent="0.25">
      <c r="L87" s="48"/>
    </row>
    <row r="88" spans="12:12" x14ac:dyDescent="0.25">
      <c r="L88" s="48"/>
    </row>
    <row r="89" spans="12:12" x14ac:dyDescent="0.25">
      <c r="L89" s="48"/>
    </row>
    <row r="90" spans="12:12" x14ac:dyDescent="0.25">
      <c r="L90" s="48"/>
    </row>
    <row r="91" spans="12:12" x14ac:dyDescent="0.25">
      <c r="L91" s="48"/>
    </row>
    <row r="92" spans="12:12" x14ac:dyDescent="0.25">
      <c r="L92" s="48"/>
    </row>
    <row r="93" spans="12:12" x14ac:dyDescent="0.25">
      <c r="L93" s="48"/>
    </row>
    <row r="94" spans="12:12" x14ac:dyDescent="0.25">
      <c r="L94" s="48"/>
    </row>
    <row r="95" spans="12:12" x14ac:dyDescent="0.25">
      <c r="L95" s="48"/>
    </row>
    <row r="96" spans="12:12" x14ac:dyDescent="0.25">
      <c r="L96" s="48"/>
    </row>
    <row r="97" spans="12:12" x14ac:dyDescent="0.25">
      <c r="L97" s="48"/>
    </row>
    <row r="98" spans="12:12" x14ac:dyDescent="0.25">
      <c r="L98" s="48"/>
    </row>
    <row r="99" spans="12:12" x14ac:dyDescent="0.25">
      <c r="L99" s="48"/>
    </row>
    <row r="100" spans="12:12" x14ac:dyDescent="0.25">
      <c r="L100" s="48"/>
    </row>
    <row r="101" spans="12:12" x14ac:dyDescent="0.25">
      <c r="L101" s="48"/>
    </row>
    <row r="102" spans="12:12" x14ac:dyDescent="0.25">
      <c r="L102" s="48"/>
    </row>
    <row r="103" spans="12:12" x14ac:dyDescent="0.25">
      <c r="L103" s="48"/>
    </row>
    <row r="104" spans="12:12" x14ac:dyDescent="0.25">
      <c r="L104" s="48"/>
    </row>
    <row r="105" spans="12:12" x14ac:dyDescent="0.25">
      <c r="L105" s="48"/>
    </row>
    <row r="106" spans="12:12" x14ac:dyDescent="0.25">
      <c r="L106" s="48"/>
    </row>
    <row r="107" spans="12:12" x14ac:dyDescent="0.25">
      <c r="L107" s="48"/>
    </row>
    <row r="108" spans="12:12" x14ac:dyDescent="0.25">
      <c r="L108" s="48"/>
    </row>
    <row r="109" spans="12:12" x14ac:dyDescent="0.25">
      <c r="L109" s="48"/>
    </row>
    <row r="110" spans="12:12" x14ac:dyDescent="0.25">
      <c r="L110" s="48"/>
    </row>
    <row r="111" spans="12:12" x14ac:dyDescent="0.25">
      <c r="L111" s="48"/>
    </row>
    <row r="112" spans="12:12" x14ac:dyDescent="0.25">
      <c r="L112" s="48"/>
    </row>
    <row r="113" spans="12:12" x14ac:dyDescent="0.25">
      <c r="L113" s="48"/>
    </row>
    <row r="114" spans="12:12" x14ac:dyDescent="0.25">
      <c r="L114" s="48"/>
    </row>
    <row r="115" spans="12:12" x14ac:dyDescent="0.25">
      <c r="L115" s="48"/>
    </row>
    <row r="116" spans="12:12" x14ac:dyDescent="0.25">
      <c r="L116" s="48"/>
    </row>
    <row r="117" spans="12:12" x14ac:dyDescent="0.25">
      <c r="L117" s="48"/>
    </row>
    <row r="118" spans="12:12" x14ac:dyDescent="0.25">
      <c r="L118" s="48"/>
    </row>
    <row r="119" spans="12:12" x14ac:dyDescent="0.25">
      <c r="L119" s="48"/>
    </row>
    <row r="120" spans="12:12" x14ac:dyDescent="0.25">
      <c r="L120" s="48"/>
    </row>
    <row r="121" spans="12:12" x14ac:dyDescent="0.25">
      <c r="L121" s="48"/>
    </row>
    <row r="122" spans="12:12" x14ac:dyDescent="0.25">
      <c r="L122" s="48"/>
    </row>
    <row r="123" spans="12:12" x14ac:dyDescent="0.25">
      <c r="L123" s="48"/>
    </row>
    <row r="124" spans="12:12" x14ac:dyDescent="0.25">
      <c r="L124" s="48"/>
    </row>
    <row r="125" spans="12:12" x14ac:dyDescent="0.25">
      <c r="L125" s="48"/>
    </row>
    <row r="126" spans="12:12" x14ac:dyDescent="0.25">
      <c r="L126" s="48"/>
    </row>
    <row r="127" spans="12:12" x14ac:dyDescent="0.25">
      <c r="L127" s="48"/>
    </row>
    <row r="128" spans="12:12" x14ac:dyDescent="0.25">
      <c r="L128" s="48"/>
    </row>
    <row r="129" spans="12:12" x14ac:dyDescent="0.25">
      <c r="L129" s="48"/>
    </row>
    <row r="130" spans="12:12" x14ac:dyDescent="0.25">
      <c r="L130" s="48"/>
    </row>
    <row r="131" spans="12:12" x14ac:dyDescent="0.25">
      <c r="L131" s="48"/>
    </row>
    <row r="132" spans="12:12" x14ac:dyDescent="0.25">
      <c r="L132" s="48"/>
    </row>
    <row r="133" spans="12:12" x14ac:dyDescent="0.25">
      <c r="L133" s="48"/>
    </row>
    <row r="134" spans="12:12" x14ac:dyDescent="0.25">
      <c r="L134" s="48"/>
    </row>
    <row r="135" spans="12:12" x14ac:dyDescent="0.25">
      <c r="L135" s="48"/>
    </row>
    <row r="136" spans="12:12" x14ac:dyDescent="0.25">
      <c r="L136" s="48"/>
    </row>
    <row r="137" spans="12:12" x14ac:dyDescent="0.25">
      <c r="L137" s="48"/>
    </row>
    <row r="138" spans="12:12" x14ac:dyDescent="0.25">
      <c r="L138" s="48"/>
    </row>
    <row r="139" spans="12:12" x14ac:dyDescent="0.25">
      <c r="L139" s="48"/>
    </row>
    <row r="140" spans="12:12" x14ac:dyDescent="0.25">
      <c r="L140" s="48"/>
    </row>
    <row r="141" spans="12:12" x14ac:dyDescent="0.25">
      <c r="L141" s="48"/>
    </row>
    <row r="142" spans="12:12" x14ac:dyDescent="0.25">
      <c r="L142" s="48"/>
    </row>
    <row r="143" spans="12:12" x14ac:dyDescent="0.25">
      <c r="L143" s="48"/>
    </row>
    <row r="144" spans="12:12" x14ac:dyDescent="0.25">
      <c r="L144" s="48"/>
    </row>
    <row r="145" spans="12:12" x14ac:dyDescent="0.25">
      <c r="L145" s="48"/>
    </row>
    <row r="146" spans="12:12" x14ac:dyDescent="0.25">
      <c r="L146" s="48"/>
    </row>
    <row r="147" spans="12:12" x14ac:dyDescent="0.25">
      <c r="L147" s="48"/>
    </row>
    <row r="148" spans="12:12" x14ac:dyDescent="0.25">
      <c r="L148" s="48"/>
    </row>
    <row r="149" spans="12:12" x14ac:dyDescent="0.25">
      <c r="L149" s="48"/>
    </row>
    <row r="150" spans="12:12" x14ac:dyDescent="0.25">
      <c r="L150" s="48"/>
    </row>
    <row r="151" spans="12:12" x14ac:dyDescent="0.25">
      <c r="L151" s="48"/>
    </row>
    <row r="152" spans="12:12" x14ac:dyDescent="0.25">
      <c r="L152" s="48"/>
    </row>
    <row r="153" spans="12:12" x14ac:dyDescent="0.25">
      <c r="L153" s="48"/>
    </row>
    <row r="154" spans="12:12" x14ac:dyDescent="0.25">
      <c r="L154" s="48"/>
    </row>
    <row r="155" spans="12:12" x14ac:dyDescent="0.25">
      <c r="L155" s="48"/>
    </row>
    <row r="156" spans="12:12" x14ac:dyDescent="0.25">
      <c r="L156" s="48"/>
    </row>
    <row r="157" spans="12:12" x14ac:dyDescent="0.25">
      <c r="L157" s="48"/>
    </row>
    <row r="158" spans="12:12" x14ac:dyDescent="0.25">
      <c r="L158" s="48"/>
    </row>
    <row r="159" spans="12:12" x14ac:dyDescent="0.25">
      <c r="L159" s="48"/>
    </row>
    <row r="160" spans="12:12" x14ac:dyDescent="0.25">
      <c r="L160" s="48"/>
    </row>
    <row r="161" spans="12:12" x14ac:dyDescent="0.25">
      <c r="L161" s="48"/>
    </row>
    <row r="162" spans="12:12" x14ac:dyDescent="0.25">
      <c r="L162" s="48"/>
    </row>
    <row r="163" spans="12:12" x14ac:dyDescent="0.25">
      <c r="L163" s="48"/>
    </row>
    <row r="164" spans="12:12" x14ac:dyDescent="0.25">
      <c r="L164" s="48"/>
    </row>
    <row r="165" spans="12:12" x14ac:dyDescent="0.25">
      <c r="L165" s="48"/>
    </row>
    <row r="166" spans="12:12" x14ac:dyDescent="0.25">
      <c r="L166" s="48"/>
    </row>
    <row r="167" spans="12:12" x14ac:dyDescent="0.25">
      <c r="L167" s="48"/>
    </row>
    <row r="168" spans="12:12" x14ac:dyDescent="0.25">
      <c r="L168" s="48"/>
    </row>
    <row r="169" spans="12:12" x14ac:dyDescent="0.25">
      <c r="L169" s="48"/>
    </row>
    <row r="170" spans="12:12" x14ac:dyDescent="0.25">
      <c r="L170" s="48"/>
    </row>
    <row r="171" spans="12:12" x14ac:dyDescent="0.25">
      <c r="L171" s="48"/>
    </row>
    <row r="172" spans="12:12" x14ac:dyDescent="0.25">
      <c r="L172" s="48"/>
    </row>
    <row r="173" spans="12:12" x14ac:dyDescent="0.25">
      <c r="L173" s="48"/>
    </row>
    <row r="174" spans="12:12" x14ac:dyDescent="0.25">
      <c r="L174" s="48"/>
    </row>
    <row r="175" spans="12:12" x14ac:dyDescent="0.25">
      <c r="L175" s="48"/>
    </row>
    <row r="176" spans="12:12" x14ac:dyDescent="0.25">
      <c r="L176" s="48"/>
    </row>
    <row r="177" spans="12:12" x14ac:dyDescent="0.25">
      <c r="L177" s="48"/>
    </row>
    <row r="178" spans="12:12" x14ac:dyDescent="0.25">
      <c r="L178" s="48"/>
    </row>
    <row r="179" spans="12:12" x14ac:dyDescent="0.25">
      <c r="L179" s="48"/>
    </row>
    <row r="180" spans="12:12" x14ac:dyDescent="0.25">
      <c r="L180" s="48"/>
    </row>
    <row r="181" spans="12:12" x14ac:dyDescent="0.25">
      <c r="L181" s="48"/>
    </row>
    <row r="182" spans="12:12" x14ac:dyDescent="0.25">
      <c r="L182" s="48"/>
    </row>
    <row r="183" spans="12:12" x14ac:dyDescent="0.25">
      <c r="L183" s="48"/>
    </row>
    <row r="184" spans="12:12" x14ac:dyDescent="0.25">
      <c r="L184" s="48"/>
    </row>
    <row r="185" spans="12:12" x14ac:dyDescent="0.25">
      <c r="L185" s="48"/>
    </row>
    <row r="186" spans="12:12" x14ac:dyDescent="0.25">
      <c r="L186" s="48"/>
    </row>
    <row r="187" spans="12:12" x14ac:dyDescent="0.25">
      <c r="L187" s="48"/>
    </row>
    <row r="188" spans="12:12" x14ac:dyDescent="0.25">
      <c r="L188" s="48"/>
    </row>
    <row r="189" spans="12:12" x14ac:dyDescent="0.25">
      <c r="L189" s="48"/>
    </row>
    <row r="190" spans="12:12" x14ac:dyDescent="0.25">
      <c r="L190" s="48"/>
    </row>
    <row r="191" spans="12:12" x14ac:dyDescent="0.25">
      <c r="L191" s="48"/>
    </row>
    <row r="192" spans="12:12" x14ac:dyDescent="0.25">
      <c r="L192" s="48"/>
    </row>
    <row r="193" spans="12:12" x14ac:dyDescent="0.25">
      <c r="L193" s="48"/>
    </row>
    <row r="194" spans="12:12" x14ac:dyDescent="0.25">
      <c r="L194" s="48"/>
    </row>
    <row r="195" spans="12:12" x14ac:dyDescent="0.25">
      <c r="L195" s="48"/>
    </row>
    <row r="196" spans="12:12" x14ac:dyDescent="0.25">
      <c r="L196" s="48"/>
    </row>
    <row r="197" spans="12:12" x14ac:dyDescent="0.25">
      <c r="L197" s="48"/>
    </row>
    <row r="198" spans="12:12" x14ac:dyDescent="0.25">
      <c r="L198" s="48"/>
    </row>
    <row r="199" spans="12:12" x14ac:dyDescent="0.25">
      <c r="L199" s="48"/>
    </row>
    <row r="200" spans="12:12" x14ac:dyDescent="0.25">
      <c r="L200" s="48"/>
    </row>
    <row r="201" spans="12:12" x14ac:dyDescent="0.25">
      <c r="L201" s="48"/>
    </row>
    <row r="202" spans="12:12" x14ac:dyDescent="0.25">
      <c r="L202" s="48"/>
    </row>
    <row r="203" spans="12:12" x14ac:dyDescent="0.25">
      <c r="L203" s="48"/>
    </row>
    <row r="204" spans="12:12" x14ac:dyDescent="0.25">
      <c r="L204" s="48"/>
    </row>
    <row r="205" spans="12:12" x14ac:dyDescent="0.25">
      <c r="L205" s="48"/>
    </row>
    <row r="206" spans="12:12" x14ac:dyDescent="0.25">
      <c r="L206" s="48"/>
    </row>
    <row r="207" spans="12:12" x14ac:dyDescent="0.25">
      <c r="L207" s="48"/>
    </row>
    <row r="208" spans="12:12" x14ac:dyDescent="0.25">
      <c r="L208" s="48"/>
    </row>
    <row r="209" spans="12:12" x14ac:dyDescent="0.25">
      <c r="L209" s="48"/>
    </row>
    <row r="210" spans="12:12" x14ac:dyDescent="0.25">
      <c r="L210" s="48"/>
    </row>
    <row r="211" spans="12:12" x14ac:dyDescent="0.25">
      <c r="L211" s="48"/>
    </row>
    <row r="212" spans="12:12" x14ac:dyDescent="0.25">
      <c r="L212" s="48"/>
    </row>
    <row r="213" spans="12:12" x14ac:dyDescent="0.25">
      <c r="L213" s="48"/>
    </row>
    <row r="214" spans="12:12" x14ac:dyDescent="0.25">
      <c r="L214" s="48"/>
    </row>
    <row r="215" spans="12:12" x14ac:dyDescent="0.25">
      <c r="L215" s="48"/>
    </row>
    <row r="216" spans="12:12" x14ac:dyDescent="0.25">
      <c r="L216" s="48"/>
    </row>
    <row r="217" spans="12:12" x14ac:dyDescent="0.25">
      <c r="L217" s="48"/>
    </row>
    <row r="218" spans="12:12" x14ac:dyDescent="0.25">
      <c r="L218" s="48"/>
    </row>
    <row r="219" spans="12:12" x14ac:dyDescent="0.25">
      <c r="L219" s="48"/>
    </row>
    <row r="220" spans="12:12" x14ac:dyDescent="0.25">
      <c r="L220" s="48"/>
    </row>
    <row r="221" spans="12:12" x14ac:dyDescent="0.25">
      <c r="L221" s="48"/>
    </row>
    <row r="222" spans="12:12" x14ac:dyDescent="0.25">
      <c r="L222" s="48"/>
    </row>
    <row r="223" spans="12:12" x14ac:dyDescent="0.25">
      <c r="L223" s="48"/>
    </row>
    <row r="224" spans="12:12" x14ac:dyDescent="0.25">
      <c r="L224" s="48"/>
    </row>
    <row r="225" spans="12:12" x14ac:dyDescent="0.25">
      <c r="L225" s="48"/>
    </row>
    <row r="226" spans="12:12" x14ac:dyDescent="0.25">
      <c r="L226" s="48"/>
    </row>
    <row r="227" spans="12:12" x14ac:dyDescent="0.25">
      <c r="L227" s="48"/>
    </row>
    <row r="228" spans="12:12" x14ac:dyDescent="0.25">
      <c r="L228" s="48"/>
    </row>
    <row r="229" spans="12:12" x14ac:dyDescent="0.25">
      <c r="L229" s="48"/>
    </row>
    <row r="230" spans="12:12" x14ac:dyDescent="0.25">
      <c r="L230" s="48"/>
    </row>
    <row r="231" spans="12:12" x14ac:dyDescent="0.25">
      <c r="L231" s="48"/>
    </row>
    <row r="232" spans="12:12" x14ac:dyDescent="0.25">
      <c r="L232" s="48"/>
    </row>
    <row r="233" spans="12:12" x14ac:dyDescent="0.25">
      <c r="L233" s="48"/>
    </row>
    <row r="234" spans="12:12" x14ac:dyDescent="0.25">
      <c r="L234" s="48"/>
    </row>
    <row r="235" spans="12:12" x14ac:dyDescent="0.25">
      <c r="L235" s="48"/>
    </row>
    <row r="236" spans="12:12" x14ac:dyDescent="0.25">
      <c r="L236" s="48"/>
    </row>
    <row r="237" spans="12:12" x14ac:dyDescent="0.25">
      <c r="L237" s="48"/>
    </row>
    <row r="238" spans="12:12" x14ac:dyDescent="0.25">
      <c r="L238" s="48"/>
    </row>
    <row r="239" spans="12:12" x14ac:dyDescent="0.25">
      <c r="L239" s="48"/>
    </row>
    <row r="240" spans="12:12" x14ac:dyDescent="0.25">
      <c r="L240" s="48"/>
    </row>
    <row r="241" spans="12:12" x14ac:dyDescent="0.25">
      <c r="L241" s="48"/>
    </row>
    <row r="242" spans="12:12" x14ac:dyDescent="0.25">
      <c r="L242" s="48"/>
    </row>
    <row r="243" spans="12:12" x14ac:dyDescent="0.25">
      <c r="L243" s="48"/>
    </row>
    <row r="244" spans="12:12" x14ac:dyDescent="0.25">
      <c r="L244" s="48"/>
    </row>
    <row r="245" spans="12:12" x14ac:dyDescent="0.25">
      <c r="L245" s="48"/>
    </row>
    <row r="246" spans="12:12" x14ac:dyDescent="0.25">
      <c r="L246" s="48"/>
    </row>
    <row r="247" spans="12:12" x14ac:dyDescent="0.25">
      <c r="L247" s="48"/>
    </row>
    <row r="248" spans="12:12" x14ac:dyDescent="0.25">
      <c r="L248" s="48"/>
    </row>
    <row r="249" spans="12:12" x14ac:dyDescent="0.25">
      <c r="L249" s="48"/>
    </row>
    <row r="250" spans="12:12" x14ac:dyDescent="0.25">
      <c r="L250" s="48"/>
    </row>
    <row r="251" spans="12:12" x14ac:dyDescent="0.25">
      <c r="L251" s="48"/>
    </row>
    <row r="252" spans="12:12" x14ac:dyDescent="0.25">
      <c r="L252" s="48"/>
    </row>
    <row r="253" spans="12:12" x14ac:dyDescent="0.25">
      <c r="L253" s="48"/>
    </row>
    <row r="254" spans="12:12" x14ac:dyDescent="0.25">
      <c r="L254" s="48"/>
    </row>
    <row r="255" spans="12:12" x14ac:dyDescent="0.25">
      <c r="L255" s="48"/>
    </row>
  </sheetData>
  <mergeCells count="2">
    <mergeCell ref="R3:S3"/>
    <mergeCell ref="U3:V3"/>
  </mergeCells>
  <conditionalFormatting sqref="W12:Y13 S11:T13 Q11:R14 Z12:Z15 N6:N14 AM6:AO14 AJ6:AJ15 Q6:T10 W6:Z11 AB6:AB15">
    <cfRule type="expression" dxfId="913" priority="202">
      <formula>$L6="API sand"</formula>
    </cfRule>
  </conditionalFormatting>
  <conditionalFormatting sqref="R18:S20 R29:S36 S21:S28 AD21:AD28 AB18:AB35 AK6:AL14 N6:N14">
    <cfRule type="expression" dxfId="912" priority="201">
      <formula>$M6="API sand"</formula>
    </cfRule>
  </conditionalFormatting>
  <conditionalFormatting sqref="R18:T20 R29:T36 S21:T28 AD21:AD28 AB18:AB35 AK6:AL14 N6:N14">
    <cfRule type="expression" dxfId="911" priority="200">
      <formula>$M6="API clay"</formula>
    </cfRule>
  </conditionalFormatting>
  <conditionalFormatting sqref="U18:W36 AM6:AN14 N6:P14 AC6:AI13 AA6:AA14 U6:V14">
    <cfRule type="expression" dxfId="910" priority="197">
      <formula>$L6="Stiff clay w/o free water"</formula>
    </cfRule>
    <cfRule type="expression" dxfId="909" priority="199">
      <formula>$L6="API clay"</formula>
    </cfRule>
  </conditionalFormatting>
  <conditionalFormatting sqref="U18:Y36 AM6:AN14 N6:P14 AC6:AI13 AA6:AA14 U6:V14">
    <cfRule type="expression" dxfId="908" priority="198">
      <formula>$L6="Kirsch soft clay"</formula>
    </cfRule>
  </conditionalFormatting>
  <conditionalFormatting sqref="U18:Y36 AM6:AN14 N6:P14 AC6:AI13 AA6:AA14 U6:V14">
    <cfRule type="expression" dxfId="907" priority="196">
      <formula>$L6="Kirsch stiff clay"</formula>
    </cfRule>
  </conditionalFormatting>
  <conditionalFormatting sqref="W12:Y13 S11:T13 Q11:R14 Z12:Z15 N6:N14 AM6:AO14 AJ6:AJ15 Q6:T10 W6:Z11 AB6:AB15">
    <cfRule type="expression" dxfId="906" priority="195">
      <formula>$L6="Kirsch sand"</formula>
    </cfRule>
  </conditionalFormatting>
  <conditionalFormatting sqref="AC18:AI18 AC19:AD19 AI19 AM6:AN14 N6:N14">
    <cfRule type="expression" dxfId="905" priority="194">
      <formula>$L6="Modified Weak rock"</formula>
    </cfRule>
  </conditionalFormatting>
  <conditionalFormatting sqref="U18:V36 AM6:AN14 N6:P14 AC6:AI13 AA6:AA14 U6:V14">
    <cfRule type="expression" dxfId="904" priority="193">
      <formula>$L6="Reese stiff clay"</formula>
    </cfRule>
  </conditionalFormatting>
  <conditionalFormatting sqref="N18:N36 Q18:Q36 AM18:AN36">
    <cfRule type="expression" dxfId="903" priority="192">
      <formula>$L18="API sand"</formula>
    </cfRule>
  </conditionalFormatting>
  <conditionalFormatting sqref="N18:N36 AB36 AJ18:AL36 Z18:Z36">
    <cfRule type="expression" dxfId="902" priority="191">
      <formula>$M18="API sand"</formula>
    </cfRule>
  </conditionalFormatting>
  <conditionalFormatting sqref="Z36:AB36 AK18:AL36 N18:N36 Z18:AA35">
    <cfRule type="expression" dxfId="901" priority="190">
      <formula>$M18="API clay"</formula>
    </cfRule>
  </conditionalFormatting>
  <conditionalFormatting sqref="N18:P18 AM18:AN36 N29:P36 N19:N28 P19:P28">
    <cfRule type="expression" dxfId="900" priority="187">
      <formula>$L18="Stiff clay w/o free water"</formula>
    </cfRule>
    <cfRule type="expression" dxfId="899" priority="189">
      <formula>$L18="API clay"</formula>
    </cfRule>
  </conditionalFormatting>
  <conditionalFormatting sqref="N18:P18 AM18:AN36 N29:P36 N19:N28 P19:P28">
    <cfRule type="expression" dxfId="898" priority="188">
      <formula>$L18="Kirsch soft clay"</formula>
    </cfRule>
  </conditionalFormatting>
  <conditionalFormatting sqref="N18:P18 AM18:AN36 N29:P36 N19:N28 P19:P28">
    <cfRule type="expression" dxfId="897" priority="186">
      <formula>$L18="Kirsch stiff clay"</formula>
    </cfRule>
  </conditionalFormatting>
  <conditionalFormatting sqref="N18:N36 Q18:Q36 X18:Y36 AM18:AN36">
    <cfRule type="expression" dxfId="896" priority="185">
      <formula>$L18="Kirsch sand"</formula>
    </cfRule>
  </conditionalFormatting>
  <conditionalFormatting sqref="N18:N36 AM18:AN36 AC20:AD36 AI20:AI36">
    <cfRule type="expression" dxfId="895" priority="184">
      <formula>$L18="Modified Weak rock"</formula>
    </cfRule>
  </conditionalFormatting>
  <conditionalFormatting sqref="N18:P18 AM18:AN36 N29:P36 N19:N28 P19:P28">
    <cfRule type="expression" dxfId="894" priority="183">
      <formula>$L18="Reese stiff clay"</formula>
    </cfRule>
  </conditionalFormatting>
  <conditionalFormatting sqref="AM6:AN14 N6:P14 AC6:AI13 AA6:AA14 U6:V14">
    <cfRule type="expression" dxfId="893" priority="182">
      <formula>$L6="PISA clay"</formula>
    </cfRule>
  </conditionalFormatting>
  <conditionalFormatting sqref="AM6:AN14 N6:N14">
    <cfRule type="expression" dxfId="892" priority="181">
      <formula>$L6="PISA sand"</formula>
    </cfRule>
  </conditionalFormatting>
  <conditionalFormatting sqref="O19:O21">
    <cfRule type="expression" dxfId="891" priority="180">
      <formula>$L19="API sand"</formula>
    </cfRule>
  </conditionalFormatting>
  <conditionalFormatting sqref="O19:O21">
    <cfRule type="expression" dxfId="890" priority="179">
      <formula>$L19="Kirsch sand"</formula>
    </cfRule>
  </conditionalFormatting>
  <conditionalFormatting sqref="O22:O28">
    <cfRule type="expression" dxfId="889" priority="178">
      <formula>$L22="API sand"</formula>
    </cfRule>
  </conditionalFormatting>
  <conditionalFormatting sqref="O22:O28">
    <cfRule type="expression" dxfId="888" priority="177">
      <formula>$L22="Kirsch sand"</formula>
    </cfRule>
  </conditionalFormatting>
  <conditionalFormatting sqref="AE37:AH37">
    <cfRule type="expression" dxfId="887" priority="203">
      <formula>$L19="Modified Weak rock"</formula>
    </cfRule>
  </conditionalFormatting>
  <conditionalFormatting sqref="S14:T14 W14:Y14">
    <cfRule type="expression" dxfId="886" priority="174">
      <formula>$L14="API sand"</formula>
    </cfRule>
  </conditionalFormatting>
  <conditionalFormatting sqref="S14:T14 W14:Y14">
    <cfRule type="expression" dxfId="885" priority="173">
      <formula>$L14="Kirsch sand"</formula>
    </cfRule>
  </conditionalFormatting>
  <conditionalFormatting sqref="AD14:AI14">
    <cfRule type="expression" dxfId="884" priority="170">
      <formula>$L14="Stiff clay w/o free water"</formula>
    </cfRule>
    <cfRule type="expression" dxfId="883" priority="172">
      <formula>$L14="API clay"</formula>
    </cfRule>
  </conditionalFormatting>
  <conditionalFormatting sqref="AD14:AI14">
    <cfRule type="expression" dxfId="882" priority="171">
      <formula>$L14="Kirsch soft clay"</formula>
    </cfRule>
  </conditionalFormatting>
  <conditionalFormatting sqref="AD14:AI14">
    <cfRule type="expression" dxfId="881" priority="169">
      <formula>$L14="Kirsch stiff clay"</formula>
    </cfRule>
  </conditionalFormatting>
  <conditionalFormatting sqref="AD14:AI14">
    <cfRule type="expression" dxfId="880" priority="168">
      <formula>$L14="Reese stiff clay"</formula>
    </cfRule>
  </conditionalFormatting>
  <conditionalFormatting sqref="AD14:AI14">
    <cfRule type="expression" dxfId="879" priority="167">
      <formula>$L14="PISA clay"</formula>
    </cfRule>
  </conditionalFormatting>
  <conditionalFormatting sqref="AM15:AN15">
    <cfRule type="expression" dxfId="878" priority="166">
      <formula>$L15="API sand"</formula>
    </cfRule>
  </conditionalFormatting>
  <conditionalFormatting sqref="AK15:AL15">
    <cfRule type="expression" dxfId="877" priority="165">
      <formula>$M15="API sand"</formula>
    </cfRule>
  </conditionalFormatting>
  <conditionalFormatting sqref="AK15:AL15">
    <cfRule type="expression" dxfId="876" priority="164">
      <formula>$M15="API clay"</formula>
    </cfRule>
  </conditionalFormatting>
  <conditionalFormatting sqref="AM15:AN15">
    <cfRule type="expression" dxfId="875" priority="161">
      <formula>$L15="Stiff clay w/o free water"</formula>
    </cfRule>
    <cfRule type="expression" dxfId="874" priority="163">
      <formula>$L15="API clay"</formula>
    </cfRule>
  </conditionalFormatting>
  <conditionalFormatting sqref="AM15:AN15">
    <cfRule type="expression" dxfId="873" priority="162">
      <formula>$L15="Kirsch soft clay"</formula>
    </cfRule>
  </conditionalFormatting>
  <conditionalFormatting sqref="AM15:AN15">
    <cfRule type="expression" dxfId="872" priority="160">
      <formula>$L15="Kirsch stiff clay"</formula>
    </cfRule>
  </conditionalFormatting>
  <conditionalFormatting sqref="AM15:AN15">
    <cfRule type="expression" dxfId="871" priority="159">
      <formula>$L15="Kirsch sand"</formula>
    </cfRule>
  </conditionalFormatting>
  <conditionalFormatting sqref="AM15:AN15">
    <cfRule type="expression" dxfId="870" priority="158">
      <formula>$L15="Modified Weak rock"</formula>
    </cfRule>
  </conditionalFormatting>
  <conditionalFormatting sqref="AM15:AN15">
    <cfRule type="expression" dxfId="869" priority="157">
      <formula>$L15="Reese stiff clay"</formula>
    </cfRule>
  </conditionalFormatting>
  <conditionalFormatting sqref="AM15:AN15">
    <cfRule type="expression" dxfId="868" priority="156">
      <formula>$L15="PISA clay"</formula>
    </cfRule>
  </conditionalFormatting>
  <conditionalFormatting sqref="AM15:AN15">
    <cfRule type="expression" dxfId="867" priority="155">
      <formula>$L15="PISA sand"</formula>
    </cfRule>
  </conditionalFormatting>
  <conditionalFormatting sqref="N15 Q15 S15:T15 W15 Y15">
    <cfRule type="expression" dxfId="866" priority="154">
      <formula>$L15="API sand"</formula>
    </cfRule>
  </conditionalFormatting>
  <conditionalFormatting sqref="N15">
    <cfRule type="expression" dxfId="865" priority="153">
      <formula>$M15="API sand"</formula>
    </cfRule>
  </conditionalFormatting>
  <conditionalFormatting sqref="N15">
    <cfRule type="expression" dxfId="864" priority="152">
      <formula>$M15="API clay"</formula>
    </cfRule>
  </conditionalFormatting>
  <conditionalFormatting sqref="N15:P15">
    <cfRule type="expression" dxfId="863" priority="149">
      <formula>$L15="Stiff clay w/o free water"</formula>
    </cfRule>
    <cfRule type="expression" dxfId="862" priority="151">
      <formula>$L15="API clay"</formula>
    </cfRule>
  </conditionalFormatting>
  <conditionalFormatting sqref="N15:P15">
    <cfRule type="expression" dxfId="861" priority="150">
      <formula>$L15="Kirsch soft clay"</formula>
    </cfRule>
  </conditionalFormatting>
  <conditionalFormatting sqref="N15:P15">
    <cfRule type="expression" dxfId="860" priority="148">
      <formula>$L15="Kirsch stiff clay"</formula>
    </cfRule>
  </conditionalFormatting>
  <conditionalFormatting sqref="N15 Q15 S15:T15 W15 Y15">
    <cfRule type="expression" dxfId="859" priority="147">
      <formula>$L15="Kirsch sand"</formula>
    </cfRule>
  </conditionalFormatting>
  <conditionalFormatting sqref="N15">
    <cfRule type="expression" dxfId="858" priority="146">
      <formula>$L15="Modified Weak rock"</formula>
    </cfRule>
  </conditionalFormatting>
  <conditionalFormatting sqref="N15:P15">
    <cfRule type="expression" dxfId="857" priority="145">
      <formula>$L15="Reese stiff clay"</formula>
    </cfRule>
  </conditionalFormatting>
  <conditionalFormatting sqref="N15:P15">
    <cfRule type="expression" dxfId="856" priority="144">
      <formula>$L15="PISA clay"</formula>
    </cfRule>
  </conditionalFormatting>
  <conditionalFormatting sqref="N15">
    <cfRule type="expression" dxfId="855" priority="143">
      <formula>$L15="PISA sand"</formula>
    </cfRule>
  </conditionalFormatting>
  <conditionalFormatting sqref="R15">
    <cfRule type="expression" dxfId="854" priority="142">
      <formula>$L15="API sand"</formula>
    </cfRule>
  </conditionalFormatting>
  <conditionalFormatting sqref="R15">
    <cfRule type="expression" dxfId="853" priority="141">
      <formula>$L15="Kirsch sand"</formula>
    </cfRule>
  </conditionalFormatting>
  <conditionalFormatting sqref="AD15:AI15">
    <cfRule type="expression" dxfId="852" priority="138">
      <formula>$L15="Stiff clay w/o free water"</formula>
    </cfRule>
    <cfRule type="expression" dxfId="851" priority="140">
      <formula>$L15="API clay"</formula>
    </cfRule>
  </conditionalFormatting>
  <conditionalFormatting sqref="AD15:AI15">
    <cfRule type="expression" dxfId="850" priority="139">
      <formula>$L15="Kirsch soft clay"</formula>
    </cfRule>
  </conditionalFormatting>
  <conditionalFormatting sqref="AD15:AI15">
    <cfRule type="expression" dxfId="849" priority="137">
      <formula>$L15="Kirsch stiff clay"</formula>
    </cfRule>
  </conditionalFormatting>
  <conditionalFormatting sqref="AD15:AI15">
    <cfRule type="expression" dxfId="848" priority="136">
      <formula>$L15="Reese stiff clay"</formula>
    </cfRule>
  </conditionalFormatting>
  <conditionalFormatting sqref="AD15:AI15">
    <cfRule type="expression" dxfId="847" priority="135">
      <formula>$L15="PISA clay"</formula>
    </cfRule>
  </conditionalFormatting>
  <conditionalFormatting sqref="AA15">
    <cfRule type="expression" dxfId="846" priority="132">
      <formula>$L15="Stiff clay w/o free water"</formula>
    </cfRule>
    <cfRule type="expression" dxfId="845" priority="134">
      <formula>$L15="API clay"</formula>
    </cfRule>
  </conditionalFormatting>
  <conditionalFormatting sqref="AA15">
    <cfRule type="expression" dxfId="844" priority="133">
      <formula>$L15="Kirsch soft clay"</formula>
    </cfRule>
  </conditionalFormatting>
  <conditionalFormatting sqref="AA15">
    <cfRule type="expression" dxfId="843" priority="131">
      <formula>$L15="Kirsch stiff clay"</formula>
    </cfRule>
  </conditionalFormatting>
  <conditionalFormatting sqref="AA15">
    <cfRule type="expression" dxfId="842" priority="130">
      <formula>$L15="Reese stiff clay"</formula>
    </cfRule>
  </conditionalFormatting>
  <conditionalFormatting sqref="AA15">
    <cfRule type="expression" dxfId="841" priority="129">
      <formula>$L15="PISA clay"</formula>
    </cfRule>
  </conditionalFormatting>
  <conditionalFormatting sqref="AC15">
    <cfRule type="expression" dxfId="840" priority="126">
      <formula>$L15="Stiff clay w/o free water"</formula>
    </cfRule>
    <cfRule type="expression" dxfId="839" priority="128">
      <formula>$L15="API clay"</formula>
    </cfRule>
  </conditionalFormatting>
  <conditionalFormatting sqref="AC15">
    <cfRule type="expression" dxfId="838" priority="127">
      <formula>$L15="Kirsch soft clay"</formula>
    </cfRule>
  </conditionalFormatting>
  <conditionalFormatting sqref="AC15">
    <cfRule type="expression" dxfId="837" priority="125">
      <formula>$L15="Kirsch stiff clay"</formula>
    </cfRule>
  </conditionalFormatting>
  <conditionalFormatting sqref="AC15">
    <cfRule type="expression" dxfId="836" priority="124">
      <formula>$L15="Reese stiff clay"</formula>
    </cfRule>
  </conditionalFormatting>
  <conditionalFormatting sqref="AC15">
    <cfRule type="expression" dxfId="835" priority="123">
      <formula>$L15="PISA clay"</formula>
    </cfRule>
  </conditionalFormatting>
  <conditionalFormatting sqref="X15">
    <cfRule type="expression" dxfId="834" priority="122">
      <formula>$L15="API sand"</formula>
    </cfRule>
  </conditionalFormatting>
  <conditionalFormatting sqref="X15">
    <cfRule type="expression" dxfId="833" priority="121">
      <formula>$L15="Kirsch sand"</formula>
    </cfRule>
  </conditionalFormatting>
  <conditionalFormatting sqref="AM16:AN16">
    <cfRule type="expression" dxfId="832" priority="120">
      <formula>$L16="API sand"</formula>
    </cfRule>
  </conditionalFormatting>
  <conditionalFormatting sqref="AK16:AL16">
    <cfRule type="expression" dxfId="831" priority="119">
      <formula>$M16="API sand"</formula>
    </cfRule>
  </conditionalFormatting>
  <conditionalFormatting sqref="AK16:AL16">
    <cfRule type="expression" dxfId="830" priority="118">
      <formula>$M16="API clay"</formula>
    </cfRule>
  </conditionalFormatting>
  <conditionalFormatting sqref="AM16:AN16">
    <cfRule type="expression" dxfId="829" priority="115">
      <formula>$L16="Stiff clay w/o free water"</formula>
    </cfRule>
    <cfRule type="expression" dxfId="828" priority="117">
      <formula>$L16="API clay"</formula>
    </cfRule>
  </conditionalFormatting>
  <conditionalFormatting sqref="AM16:AN16">
    <cfRule type="expression" dxfId="827" priority="116">
      <formula>$L16="Kirsch soft clay"</formula>
    </cfRule>
  </conditionalFormatting>
  <conditionalFormatting sqref="AM16:AN16">
    <cfRule type="expression" dxfId="826" priority="114">
      <formula>$L16="Kirsch stiff clay"</formula>
    </cfRule>
  </conditionalFormatting>
  <conditionalFormatting sqref="AM16:AN16">
    <cfRule type="expression" dxfId="825" priority="113">
      <formula>$L16="Kirsch sand"</formula>
    </cfRule>
  </conditionalFormatting>
  <conditionalFormatting sqref="AM16:AN16">
    <cfRule type="expression" dxfId="824" priority="112">
      <formula>$L16="Modified Weak rock"</formula>
    </cfRule>
  </conditionalFormatting>
  <conditionalFormatting sqref="AM16:AN16">
    <cfRule type="expression" dxfId="823" priority="111">
      <formula>$L16="Reese stiff clay"</formula>
    </cfRule>
  </conditionalFormatting>
  <conditionalFormatting sqref="AM16:AN16">
    <cfRule type="expression" dxfId="822" priority="110">
      <formula>$L16="PISA clay"</formula>
    </cfRule>
  </conditionalFormatting>
  <conditionalFormatting sqref="AM16:AN16">
    <cfRule type="expression" dxfId="821" priority="109">
      <formula>$L16="PISA sand"</formula>
    </cfRule>
  </conditionalFormatting>
  <conditionalFormatting sqref="N16 Q16 S16:T16 W16:Y16">
    <cfRule type="expression" dxfId="820" priority="108">
      <formula>$L16="API sand"</formula>
    </cfRule>
  </conditionalFormatting>
  <conditionalFormatting sqref="N16">
    <cfRule type="expression" dxfId="819" priority="107">
      <formula>$M16="API sand"</formula>
    </cfRule>
  </conditionalFormatting>
  <conditionalFormatting sqref="N16">
    <cfRule type="expression" dxfId="818" priority="106">
      <formula>$M16="API clay"</formula>
    </cfRule>
  </conditionalFormatting>
  <conditionalFormatting sqref="N16:P16">
    <cfRule type="expression" dxfId="817" priority="103">
      <formula>$L16="Stiff clay w/o free water"</formula>
    </cfRule>
    <cfRule type="expression" dxfId="816" priority="105">
      <formula>$L16="API clay"</formula>
    </cfRule>
  </conditionalFormatting>
  <conditionalFormatting sqref="N16:P16">
    <cfRule type="expression" dxfId="815" priority="104">
      <formula>$L16="Kirsch soft clay"</formula>
    </cfRule>
  </conditionalFormatting>
  <conditionalFormatting sqref="N16:P16">
    <cfRule type="expression" dxfId="814" priority="102">
      <formula>$L16="Kirsch stiff clay"</formula>
    </cfRule>
  </conditionalFormatting>
  <conditionalFormatting sqref="N16 Q16 S16:T16 W16:Y16">
    <cfRule type="expression" dxfId="813" priority="101">
      <formula>$L16="Kirsch sand"</formula>
    </cfRule>
  </conditionalFormatting>
  <conditionalFormatting sqref="N16">
    <cfRule type="expression" dxfId="812" priority="100">
      <formula>$L16="Modified Weak rock"</formula>
    </cfRule>
  </conditionalFormatting>
  <conditionalFormatting sqref="N16:P16">
    <cfRule type="expression" dxfId="811" priority="99">
      <formula>$L16="Reese stiff clay"</formula>
    </cfRule>
  </conditionalFormatting>
  <conditionalFormatting sqref="N16:P16">
    <cfRule type="expression" dxfId="810" priority="98">
      <formula>$L16="PISA clay"</formula>
    </cfRule>
  </conditionalFormatting>
  <conditionalFormatting sqref="N16">
    <cfRule type="expression" dxfId="809" priority="97">
      <formula>$L16="PISA sand"</formula>
    </cfRule>
  </conditionalFormatting>
  <conditionalFormatting sqref="R16">
    <cfRule type="expression" dxfId="808" priority="96">
      <formula>$L16="API sand"</formula>
    </cfRule>
  </conditionalFormatting>
  <conditionalFormatting sqref="R16">
    <cfRule type="expression" dxfId="807" priority="95">
      <formula>$L16="Kirsch sand"</formula>
    </cfRule>
  </conditionalFormatting>
  <conditionalFormatting sqref="AC16:AI16">
    <cfRule type="expression" dxfId="806" priority="92">
      <formula>$L16="Stiff clay w/o free water"</formula>
    </cfRule>
    <cfRule type="expression" dxfId="805" priority="94">
      <formula>$L16="API clay"</formula>
    </cfRule>
  </conditionalFormatting>
  <conditionalFormatting sqref="AC16:AI16">
    <cfRule type="expression" dxfId="804" priority="93">
      <formula>$L16="Kirsch soft clay"</formula>
    </cfRule>
  </conditionalFormatting>
  <conditionalFormatting sqref="AC16:AI16">
    <cfRule type="expression" dxfId="803" priority="91">
      <formula>$L16="Kirsch stiff clay"</formula>
    </cfRule>
  </conditionalFormatting>
  <conditionalFormatting sqref="AC16:AI16">
    <cfRule type="expression" dxfId="802" priority="90">
      <formula>$L16="Reese stiff clay"</formula>
    </cfRule>
  </conditionalFormatting>
  <conditionalFormatting sqref="AC16:AI16">
    <cfRule type="expression" dxfId="801" priority="89">
      <formula>$L16="PISA clay"</formula>
    </cfRule>
  </conditionalFormatting>
  <conditionalFormatting sqref="AA16">
    <cfRule type="expression" dxfId="800" priority="86">
      <formula>$L16="Stiff clay w/o free water"</formula>
    </cfRule>
    <cfRule type="expression" dxfId="799" priority="88">
      <formula>$L16="API clay"</formula>
    </cfRule>
  </conditionalFormatting>
  <conditionalFormatting sqref="AA16">
    <cfRule type="expression" dxfId="798" priority="87">
      <formula>$L16="Kirsch soft clay"</formula>
    </cfRule>
  </conditionalFormatting>
  <conditionalFormatting sqref="AA16">
    <cfRule type="expression" dxfId="797" priority="85">
      <formula>$L16="Kirsch stiff clay"</formula>
    </cfRule>
  </conditionalFormatting>
  <conditionalFormatting sqref="AA16">
    <cfRule type="expression" dxfId="796" priority="84">
      <formula>$L16="Reese stiff clay"</formula>
    </cfRule>
  </conditionalFormatting>
  <conditionalFormatting sqref="AA16">
    <cfRule type="expression" dxfId="795" priority="83">
      <formula>$L16="PISA clay"</formula>
    </cfRule>
  </conditionalFormatting>
  <conditionalFormatting sqref="AM17:AN17">
    <cfRule type="expression" dxfId="794" priority="82">
      <formula>$L17="API sand"</formula>
    </cfRule>
  </conditionalFormatting>
  <conditionalFormatting sqref="AK17:AL17">
    <cfRule type="expression" dxfId="793" priority="81">
      <formula>$M17="API sand"</formula>
    </cfRule>
  </conditionalFormatting>
  <conditionalFormatting sqref="AK17:AL17">
    <cfRule type="expression" dxfId="792" priority="80">
      <formula>$M17="API clay"</formula>
    </cfRule>
  </conditionalFormatting>
  <conditionalFormatting sqref="AM17:AN17">
    <cfRule type="expression" dxfId="791" priority="77">
      <formula>$L17="Stiff clay w/o free water"</formula>
    </cfRule>
    <cfRule type="expression" dxfId="790" priority="79">
      <formula>$L17="API clay"</formula>
    </cfRule>
  </conditionalFormatting>
  <conditionalFormatting sqref="AM17:AN17">
    <cfRule type="expression" dxfId="789" priority="78">
      <formula>$L17="Kirsch soft clay"</formula>
    </cfRule>
  </conditionalFormatting>
  <conditionalFormatting sqref="AM17:AN17">
    <cfRule type="expression" dxfId="788" priority="76">
      <formula>$L17="Kirsch stiff clay"</formula>
    </cfRule>
  </conditionalFormatting>
  <conditionalFormatting sqref="AM17:AN17">
    <cfRule type="expression" dxfId="787" priority="75">
      <formula>$L17="Kirsch sand"</formula>
    </cfRule>
  </conditionalFormatting>
  <conditionalFormatting sqref="AM17:AN17">
    <cfRule type="expression" dxfId="786" priority="74">
      <formula>$L17="Modified Weak rock"</formula>
    </cfRule>
  </conditionalFormatting>
  <conditionalFormatting sqref="AM17:AN17">
    <cfRule type="expression" dxfId="785" priority="73">
      <formula>$L17="Reese stiff clay"</formula>
    </cfRule>
  </conditionalFormatting>
  <conditionalFormatting sqref="AM17:AN17">
    <cfRule type="expression" dxfId="784" priority="72">
      <formula>$L17="PISA clay"</formula>
    </cfRule>
  </conditionalFormatting>
  <conditionalFormatting sqref="AM17:AN17">
    <cfRule type="expression" dxfId="783" priority="71">
      <formula>$L17="PISA sand"</formula>
    </cfRule>
  </conditionalFormatting>
  <conditionalFormatting sqref="N17 Q17 S17:T17 W17 Y17">
    <cfRule type="expression" dxfId="782" priority="70">
      <formula>$L17="API sand"</formula>
    </cfRule>
  </conditionalFormatting>
  <conditionalFormatting sqref="N17">
    <cfRule type="expression" dxfId="781" priority="69">
      <formula>$M17="API sand"</formula>
    </cfRule>
  </conditionalFormatting>
  <conditionalFormatting sqref="N17">
    <cfRule type="expression" dxfId="780" priority="68">
      <formula>$M17="API clay"</formula>
    </cfRule>
  </conditionalFormatting>
  <conditionalFormatting sqref="N17:P17">
    <cfRule type="expression" dxfId="779" priority="65">
      <formula>$L17="Stiff clay w/o free water"</formula>
    </cfRule>
    <cfRule type="expression" dxfId="778" priority="67">
      <formula>$L17="API clay"</formula>
    </cfRule>
  </conditionalFormatting>
  <conditionalFormatting sqref="N17:P17">
    <cfRule type="expression" dxfId="777" priority="66">
      <formula>$L17="Kirsch soft clay"</formula>
    </cfRule>
  </conditionalFormatting>
  <conditionalFormatting sqref="N17:P17">
    <cfRule type="expression" dxfId="776" priority="64">
      <formula>$L17="Kirsch stiff clay"</formula>
    </cfRule>
  </conditionalFormatting>
  <conditionalFormatting sqref="N17 Q17 S17:T17 W17 Y17">
    <cfRule type="expression" dxfId="775" priority="63">
      <formula>$L17="Kirsch sand"</formula>
    </cfRule>
  </conditionalFormatting>
  <conditionalFormatting sqref="N17">
    <cfRule type="expression" dxfId="774" priority="62">
      <formula>$L17="Modified Weak rock"</formula>
    </cfRule>
  </conditionalFormatting>
  <conditionalFormatting sqref="N17:P17">
    <cfRule type="expression" dxfId="773" priority="61">
      <formula>$L17="Reese stiff clay"</formula>
    </cfRule>
  </conditionalFormatting>
  <conditionalFormatting sqref="N17:P17">
    <cfRule type="expression" dxfId="772" priority="60">
      <formula>$L17="PISA clay"</formula>
    </cfRule>
  </conditionalFormatting>
  <conditionalFormatting sqref="N17">
    <cfRule type="expression" dxfId="771" priority="59">
      <formula>$L17="PISA sand"</formula>
    </cfRule>
  </conditionalFormatting>
  <conditionalFormatting sqref="R17">
    <cfRule type="expression" dxfId="770" priority="58">
      <formula>$L17="API sand"</formula>
    </cfRule>
  </conditionalFormatting>
  <conditionalFormatting sqref="R17">
    <cfRule type="expression" dxfId="769" priority="57">
      <formula>$L17="Kirsch sand"</formula>
    </cfRule>
  </conditionalFormatting>
  <conditionalFormatting sqref="AD17:AI17">
    <cfRule type="expression" dxfId="768" priority="54">
      <formula>$L17="Stiff clay w/o free water"</formula>
    </cfRule>
    <cfRule type="expression" dxfId="767" priority="56">
      <formula>$L17="API clay"</formula>
    </cfRule>
  </conditionalFormatting>
  <conditionalFormatting sqref="AD17:AI17">
    <cfRule type="expression" dxfId="766" priority="55">
      <formula>$L17="Kirsch soft clay"</formula>
    </cfRule>
  </conditionalFormatting>
  <conditionalFormatting sqref="AD17:AI17">
    <cfRule type="expression" dxfId="765" priority="53">
      <formula>$L17="Kirsch stiff clay"</formula>
    </cfRule>
  </conditionalFormatting>
  <conditionalFormatting sqref="AD17:AI17">
    <cfRule type="expression" dxfId="764" priority="52">
      <formula>$L17="Reese stiff clay"</formula>
    </cfRule>
  </conditionalFormatting>
  <conditionalFormatting sqref="AD17:AI17">
    <cfRule type="expression" dxfId="763" priority="51">
      <formula>$L17="PISA clay"</formula>
    </cfRule>
  </conditionalFormatting>
  <conditionalFormatting sqref="AA17">
    <cfRule type="expression" dxfId="762" priority="48">
      <formula>$L17="Stiff clay w/o free water"</formula>
    </cfRule>
    <cfRule type="expression" dxfId="761" priority="50">
      <formula>$L17="API clay"</formula>
    </cfRule>
  </conditionalFormatting>
  <conditionalFormatting sqref="AA17">
    <cfRule type="expression" dxfId="760" priority="49">
      <formula>$L17="Kirsch soft clay"</formula>
    </cfRule>
  </conditionalFormatting>
  <conditionalFormatting sqref="AA17">
    <cfRule type="expression" dxfId="759" priority="47">
      <formula>$L17="Kirsch stiff clay"</formula>
    </cfRule>
  </conditionalFormatting>
  <conditionalFormatting sqref="AA17">
    <cfRule type="expression" dxfId="758" priority="46">
      <formula>$L17="Reese stiff clay"</formula>
    </cfRule>
  </conditionalFormatting>
  <conditionalFormatting sqref="AA17">
    <cfRule type="expression" dxfId="757" priority="45">
      <formula>$L17="PISA clay"</formula>
    </cfRule>
  </conditionalFormatting>
  <conditionalFormatting sqref="AC17">
    <cfRule type="expression" dxfId="756" priority="42">
      <formula>$L17="Stiff clay w/o free water"</formula>
    </cfRule>
    <cfRule type="expression" dxfId="755" priority="44">
      <formula>$L17="API clay"</formula>
    </cfRule>
  </conditionalFormatting>
  <conditionalFormatting sqref="AC17">
    <cfRule type="expression" dxfId="754" priority="43">
      <formula>$L17="Kirsch soft clay"</formula>
    </cfRule>
  </conditionalFormatting>
  <conditionalFormatting sqref="AC17">
    <cfRule type="expression" dxfId="753" priority="41">
      <formula>$L17="Kirsch stiff clay"</formula>
    </cfRule>
  </conditionalFormatting>
  <conditionalFormatting sqref="AC17">
    <cfRule type="expression" dxfId="752" priority="40">
      <formula>$L17="Reese stiff clay"</formula>
    </cfRule>
  </conditionalFormatting>
  <conditionalFormatting sqref="AC17">
    <cfRule type="expression" dxfId="751" priority="39">
      <formula>$L17="PISA clay"</formula>
    </cfRule>
  </conditionalFormatting>
  <conditionalFormatting sqref="X17">
    <cfRule type="expression" dxfId="750" priority="38">
      <formula>$L17="API sand"</formula>
    </cfRule>
  </conditionalFormatting>
  <conditionalFormatting sqref="X17">
    <cfRule type="expression" dxfId="749" priority="37">
      <formula>$L17="Kirsch sand"</formula>
    </cfRule>
  </conditionalFormatting>
  <conditionalFormatting sqref="Z16:Z17">
    <cfRule type="expression" dxfId="748" priority="36">
      <formula>$L16="API sand"</formula>
    </cfRule>
  </conditionalFormatting>
  <conditionalFormatting sqref="Z16:Z17">
    <cfRule type="expression" dxfId="747" priority="35">
      <formula>$L16="Kirsch sand"</formula>
    </cfRule>
  </conditionalFormatting>
  <conditionalFormatting sqref="AB16:AB17">
    <cfRule type="expression" dxfId="746" priority="34">
      <formula>$L16="API sand"</formula>
    </cfRule>
  </conditionalFormatting>
  <conditionalFormatting sqref="AB16:AB17">
    <cfRule type="expression" dxfId="745" priority="33">
      <formula>$L16="Kirsch sand"</formula>
    </cfRule>
  </conditionalFormatting>
  <conditionalFormatting sqref="AJ16:AJ17">
    <cfRule type="expression" dxfId="744" priority="32">
      <formula>$L16="API sand"</formula>
    </cfRule>
  </conditionalFormatting>
  <conditionalFormatting sqref="AJ16:AJ17">
    <cfRule type="expression" dxfId="743" priority="31">
      <formula>$L16="Kirsch sand"</formula>
    </cfRule>
  </conditionalFormatting>
  <conditionalFormatting sqref="U15:V15">
    <cfRule type="expression" dxfId="742" priority="28">
      <formula>$L15="Stiff clay w/o free water"</formula>
    </cfRule>
    <cfRule type="expression" dxfId="741" priority="30">
      <formula>$L15="API clay"</formula>
    </cfRule>
  </conditionalFormatting>
  <conditionalFormatting sqref="U15:V15">
    <cfRule type="expression" dxfId="740" priority="29">
      <formula>$L15="Kirsch soft clay"</formula>
    </cfRule>
  </conditionalFormatting>
  <conditionalFormatting sqref="U15:V15">
    <cfRule type="expression" dxfId="739" priority="27">
      <formula>$L15="Kirsch stiff clay"</formula>
    </cfRule>
  </conditionalFormatting>
  <conditionalFormatting sqref="U15:V15">
    <cfRule type="expression" dxfId="738" priority="26">
      <formula>$L15="Reese stiff clay"</formula>
    </cfRule>
  </conditionalFormatting>
  <conditionalFormatting sqref="U15:V15">
    <cfRule type="expression" dxfId="737" priority="25">
      <formula>$L15="PISA clay"</formula>
    </cfRule>
  </conditionalFormatting>
  <conditionalFormatting sqref="U16:V16">
    <cfRule type="expression" dxfId="736" priority="22">
      <formula>$L16="Stiff clay w/o free water"</formula>
    </cfRule>
    <cfRule type="expression" dxfId="735" priority="24">
      <formula>$L16="API clay"</formula>
    </cfRule>
  </conditionalFormatting>
  <conditionalFormatting sqref="U16:V16">
    <cfRule type="expression" dxfId="734" priority="23">
      <formula>$L16="Kirsch soft clay"</formula>
    </cfRule>
  </conditionalFormatting>
  <conditionalFormatting sqref="U16:V16">
    <cfRule type="expression" dxfId="733" priority="21">
      <formula>$L16="Kirsch stiff clay"</formula>
    </cfRule>
  </conditionalFormatting>
  <conditionalFormatting sqref="U16:V16">
    <cfRule type="expression" dxfId="732" priority="20">
      <formula>$L16="Reese stiff clay"</formula>
    </cfRule>
  </conditionalFormatting>
  <conditionalFormatting sqref="U16:V16">
    <cfRule type="expression" dxfId="731" priority="19">
      <formula>$L16="PISA clay"</formula>
    </cfRule>
  </conditionalFormatting>
  <conditionalFormatting sqref="U17:V17">
    <cfRule type="expression" dxfId="730" priority="16">
      <formula>$L17="Stiff clay w/o free water"</formula>
    </cfRule>
    <cfRule type="expression" dxfId="729" priority="18">
      <formula>$L17="API clay"</formula>
    </cfRule>
  </conditionalFormatting>
  <conditionalFormatting sqref="U17:V17">
    <cfRule type="expression" dxfId="728" priority="17">
      <formula>$L17="Kirsch soft clay"</formula>
    </cfRule>
  </conditionalFormatting>
  <conditionalFormatting sqref="U17:V17">
    <cfRule type="expression" dxfId="727" priority="15">
      <formula>$L17="Kirsch stiff clay"</formula>
    </cfRule>
  </conditionalFormatting>
  <conditionalFormatting sqref="U17:V17">
    <cfRule type="expression" dxfId="726" priority="14">
      <formula>$L17="Reese stiff clay"</formula>
    </cfRule>
  </conditionalFormatting>
  <conditionalFormatting sqref="U17:V17">
    <cfRule type="expression" dxfId="725" priority="13">
      <formula>$L17="PISA clay"</formula>
    </cfRule>
  </conditionalFormatting>
  <conditionalFormatting sqref="AO15">
    <cfRule type="expression" dxfId="724" priority="12">
      <formula>$L15="API sand"</formula>
    </cfRule>
  </conditionalFormatting>
  <conditionalFormatting sqref="AO15">
    <cfRule type="expression" dxfId="723" priority="11">
      <formula>$L15="Kirsch sand"</formula>
    </cfRule>
  </conditionalFormatting>
  <conditionalFormatting sqref="AO16">
    <cfRule type="expression" dxfId="722" priority="10">
      <formula>$L16="API sand"</formula>
    </cfRule>
  </conditionalFormatting>
  <conditionalFormatting sqref="AO16">
    <cfRule type="expression" dxfId="721" priority="9">
      <formula>$L16="Kirsch sand"</formula>
    </cfRule>
  </conditionalFormatting>
  <conditionalFormatting sqref="AO17">
    <cfRule type="expression" dxfId="720" priority="8">
      <formula>$L17="API sand"</formula>
    </cfRule>
  </conditionalFormatting>
  <conditionalFormatting sqref="AO17">
    <cfRule type="expression" dxfId="719" priority="7">
      <formula>$L17="Kirsch sand"</formula>
    </cfRule>
  </conditionalFormatting>
  <conditionalFormatting sqref="AC14">
    <cfRule type="expression" dxfId="718" priority="4">
      <formula>$L14="Stiff clay w/o free water"</formula>
    </cfRule>
    <cfRule type="expression" dxfId="717" priority="6">
      <formula>$L14="API clay"</formula>
    </cfRule>
  </conditionalFormatting>
  <conditionalFormatting sqref="AC14">
    <cfRule type="expression" dxfId="716" priority="5">
      <formula>$L14="Kirsch soft clay"</formula>
    </cfRule>
  </conditionalFormatting>
  <conditionalFormatting sqref="AC14">
    <cfRule type="expression" dxfId="715" priority="3">
      <formula>$L14="Kirsch stiff clay"</formula>
    </cfRule>
  </conditionalFormatting>
  <conditionalFormatting sqref="AC14">
    <cfRule type="expression" dxfId="714" priority="2">
      <formula>$L14="Reese stiff clay"</formula>
    </cfRule>
  </conditionalFormatting>
  <conditionalFormatting sqref="AC14">
    <cfRule type="expression" dxfId="713" priority="1">
      <formula>$L14="PISA clay"</formula>
    </cfRule>
  </conditionalFormatting>
  <dataValidations count="3">
    <dataValidation type="list" showInputMessage="1" showErrorMessage="1" sqref="M18:M36" xr:uid="{87390816-112D-4A75-B5E9-CEB74A5096A5}">
      <formula1>"',API sand,API clay"</formula1>
    </dataValidation>
    <dataValidation type="list" showInputMessage="1" showErrorMessage="1" sqref="L6:L255" xr:uid="{7FBEA95A-5A2D-494E-925B-146BF17684B5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6:M17" xr:uid="{3FACA08C-27E7-4DB6-976F-1A1565ED8D12}">
      <formula1>"Zero soil,API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E35DC-BEDA-4C6D-A42A-10AE79DAC7B3}">
  <sheetPr>
    <tabColor theme="2"/>
  </sheetPr>
  <dimension ref="A1:AO255"/>
  <sheetViews>
    <sheetView topLeftCell="H1" zoomScaleNormal="100" workbookViewId="0">
      <selection activeCell="O8" sqref="O8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140625" style="33" customWidth="1"/>
    <col min="11" max="11" width="11.5703125" style="33" bestFit="1" customWidth="1"/>
    <col min="12" max="12" width="18.140625" style="33" customWidth="1"/>
    <col min="13" max="13" width="11.855468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140625" style="33" customWidth="1"/>
    <col min="22" max="22" width="19.42578125" style="33" customWidth="1"/>
    <col min="23" max="23" width="6.5703125" style="33" customWidth="1"/>
    <col min="24" max="24" width="11.855468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85546875" style="33" customWidth="1"/>
    <col min="30" max="30" width="11.85546875" style="33" customWidth="1"/>
    <col min="31" max="31" width="10.28515625" style="33" customWidth="1"/>
    <col min="32" max="32" width="8.140625" style="33" customWidth="1"/>
    <col min="33" max="33" width="13.7109375" style="33" customWidth="1"/>
    <col min="34" max="34" width="8.42578125" style="33" customWidth="1"/>
    <col min="35" max="35" width="7.855468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16384" width="9.140625" style="33"/>
  </cols>
  <sheetData>
    <row r="1" spans="1:41" x14ac:dyDescent="0.25">
      <c r="A1" s="34" t="str">
        <f ca="1">TRIM(MID(CELL("filename",A1),FIND("]",CELL("filename",A1),1)+1,255))</f>
        <v>Zone_4_HE</v>
      </c>
      <c r="D1" s="34"/>
    </row>
    <row r="3" spans="1:41" s="35" customFormat="1" ht="45" customHeight="1" x14ac:dyDescent="0.25">
      <c r="F3" s="36" t="s">
        <v>39</v>
      </c>
      <c r="J3" s="37" t="s">
        <v>22</v>
      </c>
      <c r="Q3" s="72"/>
      <c r="R3" s="91"/>
      <c r="S3" s="91"/>
      <c r="T3" s="72"/>
      <c r="U3" s="91"/>
      <c r="V3" s="91"/>
      <c r="W3" s="72"/>
      <c r="X3" s="69"/>
      <c r="Y3" s="72"/>
      <c r="Z3" s="72"/>
      <c r="AA3" s="72"/>
      <c r="AB3" s="72"/>
      <c r="AC3" s="69"/>
      <c r="AD3" s="39"/>
      <c r="AE3" s="39"/>
      <c r="AF3" s="39"/>
      <c r="AG3" s="39"/>
      <c r="AH3" s="39"/>
      <c r="AI3" s="39"/>
      <c r="AJ3" s="72"/>
      <c r="AK3" s="72"/>
      <c r="AL3" s="72"/>
      <c r="AM3" s="72"/>
      <c r="AN3" s="72"/>
    </row>
    <row r="4" spans="1:41" s="41" customFormat="1" x14ac:dyDescent="0.25">
      <c r="A4" s="40" t="s">
        <v>60</v>
      </c>
      <c r="B4" s="41">
        <f>COUNTIF(J:J,"&gt;0")</f>
        <v>7</v>
      </c>
      <c r="C4" s="42" t="s">
        <v>58</v>
      </c>
      <c r="D4" s="43"/>
      <c r="F4" s="41" t="s">
        <v>40</v>
      </c>
      <c r="G4" s="44">
        <v>0</v>
      </c>
      <c r="H4" s="42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68" t="s">
        <v>102</v>
      </c>
    </row>
    <row r="5" spans="1:41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44">
        <v>0</v>
      </c>
      <c r="H5" s="45" t="s">
        <v>28</v>
      </c>
      <c r="J5" s="38" t="s">
        <v>38</v>
      </c>
      <c r="K5" s="38" t="s">
        <v>30</v>
      </c>
      <c r="L5" s="38" t="s">
        <v>31</v>
      </c>
      <c r="M5" s="38" t="s">
        <v>31</v>
      </c>
      <c r="N5" s="38" t="s">
        <v>32</v>
      </c>
      <c r="O5" s="38" t="s">
        <v>33</v>
      </c>
      <c r="P5" s="38" t="s">
        <v>35</v>
      </c>
      <c r="Q5" s="38" t="s">
        <v>36</v>
      </c>
      <c r="R5" s="38" t="s">
        <v>36</v>
      </c>
      <c r="S5" s="38" t="s">
        <v>34</v>
      </c>
      <c r="T5" s="38" t="s">
        <v>33</v>
      </c>
      <c r="U5" s="38" t="s">
        <v>34</v>
      </c>
      <c r="V5" s="38" t="s">
        <v>62</v>
      </c>
      <c r="W5" s="38" t="s">
        <v>34</v>
      </c>
      <c r="X5" s="38" t="s">
        <v>33</v>
      </c>
      <c r="Y5" s="38" t="s">
        <v>35</v>
      </c>
      <c r="Z5" s="38" t="s">
        <v>33</v>
      </c>
      <c r="AA5" s="38" t="s">
        <v>34</v>
      </c>
      <c r="AB5" s="38" t="s">
        <v>33</v>
      </c>
      <c r="AC5" s="38" t="s">
        <v>33</v>
      </c>
      <c r="AD5" s="38" t="s">
        <v>35</v>
      </c>
      <c r="AE5" s="38" t="s">
        <v>34</v>
      </c>
      <c r="AF5" s="38" t="s">
        <v>33</v>
      </c>
      <c r="AG5" s="38" t="s">
        <v>35</v>
      </c>
      <c r="AH5" s="38" t="s">
        <v>34</v>
      </c>
      <c r="AI5" s="38" t="s">
        <v>34</v>
      </c>
      <c r="AJ5" s="38" t="s">
        <v>34</v>
      </c>
      <c r="AK5" s="38" t="s">
        <v>34</v>
      </c>
      <c r="AL5" s="38" t="s">
        <v>34</v>
      </c>
      <c r="AM5" s="38" t="s">
        <v>34</v>
      </c>
      <c r="AN5" s="38" t="s">
        <v>34</v>
      </c>
      <c r="AO5" s="38" t="s">
        <v>103</v>
      </c>
    </row>
    <row r="6" spans="1:41" x14ac:dyDescent="0.25">
      <c r="C6" s="45"/>
      <c r="F6" s="33" t="s">
        <v>67</v>
      </c>
      <c r="G6" s="46">
        <v>32</v>
      </c>
      <c r="H6" s="45" t="s">
        <v>28</v>
      </c>
      <c r="J6" s="47">
        <v>1</v>
      </c>
      <c r="K6" s="47">
        <v>0</v>
      </c>
      <c r="L6" s="70" t="s">
        <v>106</v>
      </c>
      <c r="M6" s="49" t="s">
        <v>64</v>
      </c>
      <c r="N6" s="50">
        <v>9.8000000000000007</v>
      </c>
      <c r="O6" s="51"/>
      <c r="P6" s="51"/>
      <c r="Q6" s="50">
        <v>46</v>
      </c>
      <c r="R6" s="50">
        <f>Q6-5</f>
        <v>41</v>
      </c>
      <c r="S6" s="50">
        <v>0.5</v>
      </c>
      <c r="T6" s="50">
        <v>0</v>
      </c>
      <c r="U6" s="52"/>
      <c r="V6" s="52"/>
      <c r="W6" s="50">
        <v>0.5</v>
      </c>
      <c r="X6" s="50">
        <v>20100</v>
      </c>
      <c r="Y6" s="50">
        <v>0</v>
      </c>
      <c r="Z6" s="50">
        <f>VLOOKUP(R6,$AE$39:$AF$59,2)</f>
        <v>114.99999999999996</v>
      </c>
      <c r="AA6" s="53"/>
      <c r="AB6" s="50">
        <f>VLOOKUP(R6,$AE$39:$AG$59,3)</f>
        <v>12000</v>
      </c>
      <c r="AC6" s="51"/>
      <c r="AD6" s="51"/>
      <c r="AE6" s="51"/>
      <c r="AF6" s="51"/>
      <c r="AG6" s="51"/>
      <c r="AH6" s="51"/>
      <c r="AI6" s="51"/>
      <c r="AJ6" s="50">
        <f t="shared" ref="AJ6" si="0">VLOOKUP(R6,$AE$39:$AH$59,4)</f>
        <v>50.000000000000007</v>
      </c>
      <c r="AK6" s="50">
        <v>1</v>
      </c>
      <c r="AL6" s="50">
        <v>1</v>
      </c>
      <c r="AM6" s="50">
        <v>1</v>
      </c>
      <c r="AN6" s="50">
        <v>1</v>
      </c>
      <c r="AO6" s="50">
        <v>0</v>
      </c>
    </row>
    <row r="7" spans="1:41" x14ac:dyDescent="0.25">
      <c r="A7" s="54" t="s">
        <v>23</v>
      </c>
      <c r="C7" s="45"/>
      <c r="F7" s="55" t="s">
        <v>48</v>
      </c>
      <c r="G7" s="56"/>
      <c r="H7" s="39"/>
      <c r="I7" s="56"/>
      <c r="J7" s="47">
        <v>2</v>
      </c>
      <c r="K7" s="47">
        <v>-1.5</v>
      </c>
      <c r="L7" s="33" t="s">
        <v>107</v>
      </c>
      <c r="M7" s="49" t="s">
        <v>65</v>
      </c>
      <c r="N7" s="50">
        <v>9.8000000000000007</v>
      </c>
      <c r="O7" s="51">
        <v>109.2</v>
      </c>
      <c r="P7" s="51">
        <v>0</v>
      </c>
      <c r="Q7" s="50"/>
      <c r="R7" s="50"/>
      <c r="S7" s="50"/>
      <c r="T7" s="50"/>
      <c r="U7" s="52">
        <v>1.7999999999999999E-2</v>
      </c>
      <c r="V7" s="52">
        <v>0</v>
      </c>
      <c r="W7" s="50"/>
      <c r="X7" s="50"/>
      <c r="Y7" s="50"/>
      <c r="Z7" s="50"/>
      <c r="AA7" s="53">
        <v>1</v>
      </c>
      <c r="AB7" s="50"/>
      <c r="AC7" s="51">
        <v>85220</v>
      </c>
      <c r="AD7" s="51">
        <v>0</v>
      </c>
      <c r="AE7" s="51">
        <v>0.46</v>
      </c>
      <c r="AF7" s="51">
        <v>0</v>
      </c>
      <c r="AG7" s="51">
        <v>0</v>
      </c>
      <c r="AH7" s="51">
        <v>0</v>
      </c>
      <c r="AI7" s="51">
        <v>0</v>
      </c>
      <c r="AJ7" s="50"/>
      <c r="AK7" s="50">
        <v>1</v>
      </c>
      <c r="AL7" s="50">
        <v>1</v>
      </c>
      <c r="AM7" s="50">
        <v>1</v>
      </c>
      <c r="AN7" s="50">
        <v>1</v>
      </c>
      <c r="AO7" s="50">
        <v>0</v>
      </c>
    </row>
    <row r="8" spans="1:41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2278.1</v>
      </c>
      <c r="H8" s="45" t="s">
        <v>53</v>
      </c>
      <c r="J8" s="47">
        <v>3</v>
      </c>
      <c r="K8" s="47">
        <v>-2</v>
      </c>
      <c r="L8" s="70" t="s">
        <v>107</v>
      </c>
      <c r="M8" s="49" t="s">
        <v>65</v>
      </c>
      <c r="N8" s="50">
        <v>9.5</v>
      </c>
      <c r="O8" s="51">
        <v>111.7</v>
      </c>
      <c r="P8" s="51">
        <v>273.89999999999998</v>
      </c>
      <c r="Q8" s="50"/>
      <c r="R8" s="50"/>
      <c r="S8" s="50"/>
      <c r="T8" s="50"/>
      <c r="U8" s="52">
        <v>1.7999999999999999E-2</v>
      </c>
      <c r="V8" s="52">
        <v>0</v>
      </c>
      <c r="W8" s="50"/>
      <c r="X8" s="50"/>
      <c r="Y8" s="50"/>
      <c r="Z8" s="50"/>
      <c r="AA8" s="53">
        <v>1</v>
      </c>
      <c r="AB8" s="50"/>
      <c r="AC8" s="51">
        <v>80880</v>
      </c>
      <c r="AD8" s="51">
        <v>315620</v>
      </c>
      <c r="AE8" s="51">
        <v>0.46</v>
      </c>
      <c r="AF8" s="51">
        <v>0</v>
      </c>
      <c r="AG8" s="51">
        <v>0</v>
      </c>
      <c r="AH8" s="51">
        <v>0</v>
      </c>
      <c r="AI8" s="51">
        <v>0</v>
      </c>
      <c r="AJ8" s="50"/>
      <c r="AK8" s="50">
        <v>1</v>
      </c>
      <c r="AL8" s="50">
        <v>1</v>
      </c>
      <c r="AM8" s="50">
        <v>1</v>
      </c>
      <c r="AN8" s="50">
        <v>1</v>
      </c>
      <c r="AO8" s="50">
        <v>0</v>
      </c>
    </row>
    <row r="9" spans="1:41" x14ac:dyDescent="0.25">
      <c r="A9" s="33" t="s">
        <v>68</v>
      </c>
      <c r="B9" s="57">
        <v>33</v>
      </c>
      <c r="C9" s="45" t="s">
        <v>28</v>
      </c>
      <c r="D9" s="57">
        <v>28</v>
      </c>
      <c r="F9" s="33" t="s">
        <v>96</v>
      </c>
      <c r="G9" s="71">
        <v>-122786</v>
      </c>
      <c r="H9" s="45" t="s">
        <v>54</v>
      </c>
      <c r="J9" s="47">
        <v>4</v>
      </c>
      <c r="K9" s="47">
        <v>-3</v>
      </c>
      <c r="L9" s="70" t="s">
        <v>107</v>
      </c>
      <c r="M9" s="49" t="s">
        <v>65</v>
      </c>
      <c r="N9" s="50">
        <v>9.5</v>
      </c>
      <c r="O9" s="51">
        <v>385.7</v>
      </c>
      <c r="P9" s="51">
        <v>10.02</v>
      </c>
      <c r="Q9" s="50"/>
      <c r="R9" s="50"/>
      <c r="S9" s="50"/>
      <c r="T9" s="50"/>
      <c r="U9" s="52">
        <v>1.7999999999999999E-2</v>
      </c>
      <c r="V9" s="52">
        <v>0</v>
      </c>
      <c r="W9" s="50"/>
      <c r="X9" s="50"/>
      <c r="Y9" s="50"/>
      <c r="Z9" s="50"/>
      <c r="AA9" s="53">
        <v>1</v>
      </c>
      <c r="AB9" s="50"/>
      <c r="AC9" s="51">
        <v>403900</v>
      </c>
      <c r="AD9" s="51">
        <v>14660</v>
      </c>
      <c r="AE9" s="51">
        <v>0.46</v>
      </c>
      <c r="AF9" s="51">
        <v>0</v>
      </c>
      <c r="AG9" s="51">
        <v>0</v>
      </c>
      <c r="AH9" s="51">
        <v>0</v>
      </c>
      <c r="AI9" s="51">
        <v>0</v>
      </c>
      <c r="AJ9" s="50"/>
      <c r="AK9" s="50">
        <v>1</v>
      </c>
      <c r="AL9" s="50">
        <v>1</v>
      </c>
      <c r="AM9" s="50">
        <v>1</v>
      </c>
      <c r="AN9" s="50">
        <v>1</v>
      </c>
      <c r="AO9" s="50">
        <v>0</v>
      </c>
    </row>
    <row r="10" spans="1:41" s="56" customFormat="1" x14ac:dyDescent="0.25">
      <c r="A10" s="56" t="s">
        <v>69</v>
      </c>
      <c r="B10" s="58">
        <v>33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/>
      <c r="J10" s="47">
        <v>5</v>
      </c>
      <c r="K10" s="47">
        <v>-8</v>
      </c>
      <c r="L10" s="70" t="s">
        <v>106</v>
      </c>
      <c r="M10" s="49" t="s">
        <v>64</v>
      </c>
      <c r="N10" s="50">
        <v>9.8000000000000007</v>
      </c>
      <c r="O10" s="51"/>
      <c r="P10" s="51"/>
      <c r="Q10" s="50">
        <v>45</v>
      </c>
      <c r="R10" s="50">
        <f>Q10-5</f>
        <v>40</v>
      </c>
      <c r="S10" s="50">
        <v>1.4</v>
      </c>
      <c r="T10" s="50">
        <v>0</v>
      </c>
      <c r="U10" s="52"/>
      <c r="V10" s="52"/>
      <c r="W10" s="50">
        <v>0.5</v>
      </c>
      <c r="X10" s="50">
        <v>14200</v>
      </c>
      <c r="Y10" s="50">
        <v>0</v>
      </c>
      <c r="Z10" s="50">
        <f t="shared" ref="Z10:Z11" si="1">VLOOKUP(R10,$AE$39:$AF$59,2)</f>
        <v>114.99999999999996</v>
      </c>
      <c r="AA10" s="53"/>
      <c r="AB10" s="50">
        <f>VLOOKUP(R10,$AE$39:$AG$59,3)</f>
        <v>12000</v>
      </c>
      <c r="AC10" s="51"/>
      <c r="AD10" s="51"/>
      <c r="AE10" s="51"/>
      <c r="AF10" s="51"/>
      <c r="AG10" s="51"/>
      <c r="AH10" s="51"/>
      <c r="AI10" s="51"/>
      <c r="AJ10" s="50">
        <f>VLOOKUP(R10,$AE$39:$AH$59,4)</f>
        <v>50.000000000000007</v>
      </c>
      <c r="AK10" s="50">
        <v>1</v>
      </c>
      <c r="AL10" s="50">
        <v>1</v>
      </c>
      <c r="AM10" s="50">
        <v>1</v>
      </c>
      <c r="AN10" s="50">
        <v>1</v>
      </c>
      <c r="AO10" s="50">
        <v>0</v>
      </c>
    </row>
    <row r="11" spans="1:41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J11" s="47">
        <v>6</v>
      </c>
      <c r="K11" s="47">
        <v>-10</v>
      </c>
      <c r="L11" s="33" t="s">
        <v>106</v>
      </c>
      <c r="M11" s="49" t="s">
        <v>64</v>
      </c>
      <c r="N11" s="50">
        <v>8.6</v>
      </c>
      <c r="O11" s="51"/>
      <c r="P11" s="51"/>
      <c r="Q11" s="50">
        <v>46</v>
      </c>
      <c r="R11" s="50">
        <f>Q11-5</f>
        <v>41</v>
      </c>
      <c r="S11" s="50">
        <v>1.1000000000000001</v>
      </c>
      <c r="T11" s="50">
        <v>0</v>
      </c>
      <c r="U11" s="52"/>
      <c r="V11" s="52"/>
      <c r="W11" s="50">
        <v>0.5</v>
      </c>
      <c r="X11" s="50">
        <v>26300</v>
      </c>
      <c r="Y11" s="50">
        <v>0</v>
      </c>
      <c r="Z11" s="50">
        <f t="shared" si="1"/>
        <v>114.99999999999996</v>
      </c>
      <c r="AA11" s="53"/>
      <c r="AB11" s="50">
        <f>VLOOKUP(R11,$AE$39:$AG$59,3)</f>
        <v>12000</v>
      </c>
      <c r="AC11" s="51"/>
      <c r="AD11" s="51"/>
      <c r="AE11" s="51"/>
      <c r="AF11" s="51"/>
      <c r="AG11" s="51"/>
      <c r="AH11" s="51"/>
      <c r="AI11" s="51"/>
      <c r="AJ11" s="50">
        <f>VLOOKUP(R11,$AE$39:$AH$59,4)</f>
        <v>50.000000000000007</v>
      </c>
      <c r="AK11" s="50">
        <v>1</v>
      </c>
      <c r="AL11" s="50">
        <v>1</v>
      </c>
      <c r="AM11" s="50">
        <v>1</v>
      </c>
      <c r="AN11" s="50">
        <v>1</v>
      </c>
      <c r="AO11" s="50">
        <v>0</v>
      </c>
    </row>
    <row r="12" spans="1:41" x14ac:dyDescent="0.25">
      <c r="A12" s="33" t="s">
        <v>74</v>
      </c>
      <c r="B12" s="46">
        <v>5.5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/>
      <c r="J12" s="47">
        <v>7</v>
      </c>
      <c r="K12" s="47">
        <v>-34</v>
      </c>
      <c r="L12" s="33" t="s">
        <v>107</v>
      </c>
      <c r="M12" s="49" t="s">
        <v>64</v>
      </c>
      <c r="N12" s="50">
        <v>9</v>
      </c>
      <c r="O12" s="51">
        <v>566.6</v>
      </c>
      <c r="P12" s="51">
        <v>15.71</v>
      </c>
      <c r="Q12" s="50"/>
      <c r="R12" s="50"/>
      <c r="S12" s="50"/>
      <c r="T12" s="50"/>
      <c r="U12" s="52">
        <v>1.7999999999999999E-2</v>
      </c>
      <c r="V12" s="52">
        <v>0</v>
      </c>
      <c r="W12" s="50"/>
      <c r="X12" s="50"/>
      <c r="Y12" s="50"/>
      <c r="Z12" s="50"/>
      <c r="AA12" s="53">
        <v>1</v>
      </c>
      <c r="AB12" s="50"/>
      <c r="AC12" s="51">
        <v>773500</v>
      </c>
      <c r="AD12" s="51">
        <v>25040</v>
      </c>
      <c r="AE12" s="51">
        <v>0.46</v>
      </c>
      <c r="AF12" s="51">
        <v>0</v>
      </c>
      <c r="AG12" s="51">
        <v>0</v>
      </c>
      <c r="AH12" s="51">
        <v>0</v>
      </c>
      <c r="AI12" s="51">
        <v>0</v>
      </c>
      <c r="AJ12" s="50"/>
      <c r="AK12" s="50">
        <v>1</v>
      </c>
      <c r="AL12" s="50">
        <v>1</v>
      </c>
      <c r="AM12" s="50">
        <v>1</v>
      </c>
      <c r="AN12" s="50">
        <v>1</v>
      </c>
      <c r="AO12" s="50">
        <v>0</v>
      </c>
    </row>
    <row r="13" spans="1:41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J13" s="47"/>
      <c r="K13" s="47"/>
      <c r="M13" s="49"/>
      <c r="N13" s="50"/>
      <c r="O13" s="51"/>
      <c r="P13" s="51"/>
      <c r="Q13" s="50"/>
      <c r="R13" s="50"/>
      <c r="S13" s="50"/>
      <c r="T13" s="50"/>
      <c r="U13" s="52"/>
      <c r="V13" s="52"/>
      <c r="W13" s="50"/>
      <c r="X13" s="50"/>
      <c r="Y13" s="50"/>
      <c r="Z13" s="50"/>
      <c r="AA13" s="53"/>
      <c r="AB13" s="50"/>
      <c r="AC13" s="51"/>
      <c r="AD13" s="51"/>
      <c r="AE13" s="51"/>
      <c r="AF13" s="51"/>
      <c r="AG13" s="51"/>
      <c r="AH13" s="51"/>
      <c r="AI13" s="51"/>
      <c r="AJ13" s="50"/>
      <c r="AK13" s="50"/>
      <c r="AL13" s="50"/>
      <c r="AM13" s="50"/>
      <c r="AN13" s="50"/>
      <c r="AO13" s="50"/>
    </row>
    <row r="14" spans="1:41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47"/>
      <c r="K14" s="47"/>
      <c r="M14" s="49"/>
      <c r="N14" s="50"/>
      <c r="O14" s="51"/>
      <c r="P14" s="51"/>
      <c r="Q14" s="50"/>
      <c r="R14" s="50"/>
      <c r="S14" s="50"/>
      <c r="T14" s="50"/>
      <c r="U14" s="52"/>
      <c r="V14" s="52"/>
      <c r="W14" s="50"/>
      <c r="X14" s="50"/>
      <c r="Y14" s="50"/>
      <c r="Z14" s="50"/>
      <c r="AA14" s="53"/>
      <c r="AB14" s="50"/>
      <c r="AC14" s="51"/>
      <c r="AD14" s="51"/>
      <c r="AE14" s="51"/>
      <c r="AF14" s="51"/>
      <c r="AG14" s="51"/>
      <c r="AH14" s="51"/>
      <c r="AI14" s="51"/>
      <c r="AJ14" s="50"/>
      <c r="AK14" s="50"/>
      <c r="AL14" s="50"/>
      <c r="AM14" s="50"/>
      <c r="AN14" s="50"/>
      <c r="AO14" s="50"/>
    </row>
    <row r="15" spans="1:41" x14ac:dyDescent="0.25">
      <c r="A15" s="33" t="s">
        <v>44</v>
      </c>
      <c r="B15" s="61">
        <v>207000000</v>
      </c>
      <c r="C15" s="45" t="s">
        <v>47</v>
      </c>
      <c r="J15" s="47"/>
      <c r="K15" s="47"/>
      <c r="M15" s="49"/>
      <c r="N15" s="50"/>
      <c r="O15" s="51"/>
      <c r="P15" s="51"/>
      <c r="Q15" s="50"/>
      <c r="R15" s="50"/>
      <c r="S15" s="50"/>
      <c r="T15" s="50"/>
      <c r="U15" s="52"/>
      <c r="V15" s="52"/>
      <c r="W15" s="50"/>
      <c r="X15" s="50"/>
      <c r="Y15" s="50"/>
      <c r="Z15" s="50"/>
      <c r="AA15" s="53"/>
      <c r="AB15" s="50"/>
      <c r="AC15" s="51"/>
      <c r="AD15" s="51"/>
      <c r="AE15" s="51"/>
      <c r="AF15" s="51"/>
      <c r="AG15" s="51"/>
      <c r="AH15" s="51"/>
      <c r="AI15" s="51"/>
      <c r="AJ15" s="50"/>
      <c r="AK15" s="50"/>
      <c r="AL15" s="50"/>
      <c r="AM15" s="50"/>
      <c r="AN15" s="50"/>
      <c r="AO15" s="50"/>
    </row>
    <row r="16" spans="1:41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/>
      <c r="J16" s="47"/>
      <c r="K16" s="47"/>
      <c r="M16" s="49"/>
      <c r="N16" s="50"/>
      <c r="O16" s="51"/>
      <c r="P16" s="51"/>
      <c r="Q16" s="50"/>
      <c r="R16" s="50"/>
      <c r="S16" s="50"/>
      <c r="T16" s="50"/>
      <c r="U16" s="52"/>
      <c r="V16" s="52"/>
      <c r="W16" s="50"/>
      <c r="X16" s="50"/>
      <c r="Y16" s="50"/>
      <c r="Z16" s="50"/>
      <c r="AA16" s="53"/>
      <c r="AB16" s="50"/>
      <c r="AC16" s="51"/>
      <c r="AD16" s="51"/>
      <c r="AE16" s="51"/>
      <c r="AF16" s="51"/>
      <c r="AG16" s="51"/>
      <c r="AH16" s="51"/>
      <c r="AI16" s="51"/>
      <c r="AJ16" s="50"/>
      <c r="AK16" s="50"/>
      <c r="AL16" s="50"/>
      <c r="AM16" s="50"/>
      <c r="AN16" s="50"/>
      <c r="AO16" s="50"/>
    </row>
    <row r="17" spans="1:41" s="56" customFormat="1" x14ac:dyDescent="0.25">
      <c r="A17" s="33" t="s">
        <v>98</v>
      </c>
      <c r="B17" s="57">
        <v>0.53</v>
      </c>
      <c r="C17" s="45"/>
      <c r="D17" s="38"/>
      <c r="E17" s="38"/>
      <c r="J17" s="47"/>
      <c r="K17" s="47"/>
      <c r="L17" s="33"/>
      <c r="M17" s="49"/>
      <c r="N17" s="50"/>
      <c r="O17" s="51"/>
      <c r="P17" s="51"/>
      <c r="Q17" s="50"/>
      <c r="R17" s="50"/>
      <c r="S17" s="50"/>
      <c r="T17" s="50"/>
      <c r="U17" s="52"/>
      <c r="V17" s="52"/>
      <c r="W17" s="50"/>
      <c r="X17" s="50"/>
      <c r="Y17" s="50"/>
      <c r="Z17" s="50"/>
      <c r="AA17" s="53"/>
      <c r="AB17" s="50"/>
      <c r="AC17" s="51"/>
      <c r="AD17" s="51"/>
      <c r="AE17" s="51"/>
      <c r="AF17" s="51"/>
      <c r="AG17" s="51"/>
      <c r="AH17" s="51"/>
      <c r="AI17" s="51"/>
      <c r="AJ17" s="50"/>
      <c r="AK17" s="50"/>
      <c r="AL17" s="50"/>
      <c r="AM17" s="50"/>
      <c r="AN17" s="50"/>
      <c r="AO17" s="50"/>
    </row>
    <row r="18" spans="1:41" ht="30" x14ac:dyDescent="0.25">
      <c r="A18" s="35" t="s">
        <v>25</v>
      </c>
      <c r="B18" s="65" t="s">
        <v>26</v>
      </c>
      <c r="C18" s="65" t="s">
        <v>27</v>
      </c>
      <c r="D18" s="66"/>
      <c r="E18" s="66"/>
      <c r="J18" s="47"/>
      <c r="L18" s="48"/>
      <c r="M18" s="49" t="s">
        <v>94</v>
      </c>
      <c r="N18" s="47"/>
      <c r="O18" s="63"/>
      <c r="P18" s="47"/>
      <c r="Q18" s="47"/>
      <c r="R18" s="64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1" x14ac:dyDescent="0.25">
      <c r="A19" s="38" t="s">
        <v>38</v>
      </c>
      <c r="B19" s="38" t="s">
        <v>30</v>
      </c>
      <c r="C19" s="38" t="s">
        <v>59</v>
      </c>
      <c r="D19" s="43"/>
      <c r="E19" s="35"/>
      <c r="L19" s="48"/>
      <c r="M19" s="49" t="s">
        <v>94</v>
      </c>
      <c r="N19" s="47"/>
      <c r="O19" s="50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I19" s="47"/>
      <c r="AJ19" s="47"/>
      <c r="AK19" s="47"/>
      <c r="AL19" s="47"/>
      <c r="AM19" s="47"/>
      <c r="AN19" s="47"/>
    </row>
    <row r="20" spans="1:41" x14ac:dyDescent="0.25">
      <c r="A20" s="66">
        <v>1</v>
      </c>
      <c r="B20" s="66">
        <v>0</v>
      </c>
      <c r="C20" s="67">
        <v>0.09</v>
      </c>
      <c r="D20" s="43"/>
      <c r="L20" s="48"/>
      <c r="M20" s="49" t="s">
        <v>94</v>
      </c>
      <c r="N20" s="47"/>
      <c r="O20" s="50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I20" s="47"/>
      <c r="AJ20" s="47"/>
      <c r="AK20" s="47"/>
      <c r="AL20" s="47"/>
      <c r="AM20" s="47"/>
      <c r="AN20" s="47"/>
    </row>
    <row r="21" spans="1:41" x14ac:dyDescent="0.25">
      <c r="A21" s="66"/>
      <c r="B21" s="66"/>
      <c r="C21" s="67"/>
      <c r="D21" s="43"/>
      <c r="L21" s="48"/>
      <c r="M21" s="49" t="s">
        <v>94</v>
      </c>
      <c r="N21" s="47"/>
      <c r="O21" s="50"/>
      <c r="P21" s="47"/>
      <c r="Q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64"/>
      <c r="AI21" s="47"/>
      <c r="AJ21" s="47"/>
      <c r="AK21" s="47"/>
      <c r="AL21" s="47"/>
      <c r="AM21" s="47"/>
      <c r="AN21" s="47"/>
    </row>
    <row r="22" spans="1:41" x14ac:dyDescent="0.25">
      <c r="A22" s="66"/>
      <c r="B22" s="66"/>
      <c r="C22" s="67"/>
      <c r="D22" s="35"/>
      <c r="L22" s="48"/>
      <c r="M22" s="49" t="s">
        <v>94</v>
      </c>
      <c r="N22" s="47"/>
      <c r="O22" s="50"/>
      <c r="P22" s="47"/>
      <c r="Q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64"/>
      <c r="AI22" s="47"/>
      <c r="AJ22" s="47"/>
      <c r="AK22" s="47"/>
      <c r="AL22" s="47"/>
      <c r="AM22" s="47"/>
      <c r="AN22" s="47"/>
    </row>
    <row r="23" spans="1:41" x14ac:dyDescent="0.25">
      <c r="A23" s="66"/>
      <c r="B23" s="66"/>
      <c r="C23" s="67"/>
      <c r="D23" s="35"/>
      <c r="L23" s="48"/>
      <c r="M23" s="49" t="s">
        <v>94</v>
      </c>
      <c r="N23" s="47"/>
      <c r="O23" s="50"/>
      <c r="P23" s="47"/>
      <c r="Q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64"/>
      <c r="AI23" s="47"/>
      <c r="AJ23" s="47"/>
      <c r="AK23" s="47"/>
      <c r="AL23" s="47"/>
      <c r="AM23" s="47"/>
      <c r="AN23" s="47"/>
    </row>
    <row r="24" spans="1:41" x14ac:dyDescent="0.25">
      <c r="A24" s="66"/>
      <c r="B24" s="66"/>
      <c r="C24" s="67"/>
      <c r="D24" s="35"/>
      <c r="L24" s="48"/>
      <c r="M24" s="49" t="s">
        <v>94</v>
      </c>
      <c r="N24" s="47"/>
      <c r="O24" s="50"/>
      <c r="P24" s="47"/>
      <c r="Q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64"/>
      <c r="AI24" s="47"/>
      <c r="AJ24" s="47"/>
      <c r="AK24" s="47"/>
      <c r="AL24" s="47"/>
      <c r="AM24" s="47"/>
      <c r="AN24" s="47"/>
    </row>
    <row r="25" spans="1:41" x14ac:dyDescent="0.25">
      <c r="A25" s="66"/>
      <c r="B25" s="66"/>
      <c r="C25" s="67"/>
      <c r="D25" s="35"/>
      <c r="L25" s="48"/>
      <c r="M25" s="49" t="s">
        <v>94</v>
      </c>
      <c r="N25" s="47"/>
      <c r="O25" s="50"/>
      <c r="P25" s="47"/>
      <c r="Q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64"/>
      <c r="AI25" s="47"/>
      <c r="AJ25" s="47"/>
      <c r="AK25" s="47"/>
      <c r="AL25" s="47"/>
      <c r="AM25" s="47"/>
      <c r="AN25" s="47"/>
    </row>
    <row r="26" spans="1:41" x14ac:dyDescent="0.25">
      <c r="A26" s="66"/>
      <c r="B26" s="66"/>
      <c r="C26" s="67"/>
      <c r="D26" s="35"/>
      <c r="L26" s="48"/>
      <c r="M26" s="49" t="s">
        <v>94</v>
      </c>
      <c r="N26" s="47"/>
      <c r="O26" s="50"/>
      <c r="P26" s="47"/>
      <c r="Q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64"/>
      <c r="AI26" s="47"/>
      <c r="AJ26" s="47"/>
      <c r="AK26" s="47"/>
      <c r="AL26" s="47"/>
      <c r="AM26" s="47"/>
      <c r="AN26" s="47"/>
    </row>
    <row r="27" spans="1:41" x14ac:dyDescent="0.25">
      <c r="A27" s="66"/>
      <c r="B27" s="66"/>
      <c r="C27" s="67"/>
      <c r="D27" s="35"/>
      <c r="L27" s="48"/>
      <c r="M27" s="49" t="s">
        <v>94</v>
      </c>
      <c r="N27" s="47"/>
      <c r="O27" s="50"/>
      <c r="P27" s="47"/>
      <c r="Q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64"/>
      <c r="AI27" s="47"/>
      <c r="AJ27" s="47"/>
      <c r="AK27" s="47"/>
      <c r="AL27" s="47"/>
      <c r="AM27" s="47"/>
      <c r="AN27" s="47"/>
    </row>
    <row r="28" spans="1:41" x14ac:dyDescent="0.25">
      <c r="A28" s="66"/>
      <c r="B28" s="66"/>
      <c r="C28" s="67"/>
      <c r="D28" s="35"/>
      <c r="L28" s="48"/>
      <c r="M28" s="49" t="s">
        <v>94</v>
      </c>
      <c r="N28" s="47"/>
      <c r="O28" s="50"/>
      <c r="P28" s="47"/>
      <c r="Q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64"/>
      <c r="AI28" s="47"/>
      <c r="AJ28" s="47"/>
      <c r="AK28" s="47"/>
      <c r="AL28" s="47"/>
      <c r="AM28" s="47"/>
      <c r="AN28" s="47"/>
    </row>
    <row r="29" spans="1:41" x14ac:dyDescent="0.25">
      <c r="A29" s="66"/>
      <c r="B29" s="66"/>
      <c r="C29" s="67"/>
      <c r="D29" s="35"/>
      <c r="L29" s="48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</row>
    <row r="30" spans="1:41" x14ac:dyDescent="0.25">
      <c r="A30" s="66"/>
      <c r="B30" s="66"/>
      <c r="C30" s="67"/>
      <c r="D30" s="35"/>
      <c r="L30" s="48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</row>
    <row r="31" spans="1:41" x14ac:dyDescent="0.25">
      <c r="A31" s="66"/>
      <c r="B31" s="66"/>
      <c r="C31" s="67"/>
      <c r="D31" s="35"/>
      <c r="L31" s="48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</row>
    <row r="32" spans="1:41" x14ac:dyDescent="0.25">
      <c r="A32" s="66"/>
      <c r="B32" s="66"/>
      <c r="C32" s="67"/>
      <c r="D32" s="35"/>
      <c r="L32" s="48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</row>
    <row r="33" spans="1:40" x14ac:dyDescent="0.25">
      <c r="A33" s="66"/>
      <c r="B33" s="66"/>
      <c r="C33" s="67"/>
      <c r="D33" s="35"/>
      <c r="L33" s="48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</row>
    <row r="34" spans="1:40" x14ac:dyDescent="0.25">
      <c r="L34" s="48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</row>
    <row r="35" spans="1:40" x14ac:dyDescent="0.25">
      <c r="L35" s="48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</row>
    <row r="36" spans="1:40" x14ac:dyDescent="0.25">
      <c r="L36" s="48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</row>
    <row r="37" spans="1:40" x14ac:dyDescent="0.25">
      <c r="L37" s="48"/>
      <c r="AE37" s="47"/>
      <c r="AF37" s="47" t="s">
        <v>104</v>
      </c>
      <c r="AG37" s="47" t="s">
        <v>105</v>
      </c>
      <c r="AH37" s="47" t="s">
        <v>66</v>
      </c>
    </row>
    <row r="38" spans="1:40" x14ac:dyDescent="0.25">
      <c r="L38" s="48"/>
      <c r="AE38" s="33" t="s">
        <v>99</v>
      </c>
      <c r="AF38" s="33" t="s">
        <v>100</v>
      </c>
      <c r="AG38" s="33" t="s">
        <v>101</v>
      </c>
    </row>
    <row r="39" spans="1:40" x14ac:dyDescent="0.25">
      <c r="L39" s="48"/>
      <c r="AE39" s="33">
        <v>15</v>
      </c>
      <c r="AF39" s="33">
        <v>48</v>
      </c>
      <c r="AG39" s="33">
        <v>1900</v>
      </c>
      <c r="AH39" s="33">
        <v>8</v>
      </c>
    </row>
    <row r="40" spans="1:40" x14ac:dyDescent="0.25">
      <c r="L40" s="48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0" x14ac:dyDescent="0.25">
      <c r="L41" s="48"/>
      <c r="AE41" s="33">
        <v>17</v>
      </c>
      <c r="AF41" s="33">
        <f t="shared" ref="AF41:AF44" si="2">AF40+3.8</f>
        <v>55.599999999999994</v>
      </c>
      <c r="AG41" s="33">
        <f t="shared" ref="AG41:AG43" si="3">AG40+200</f>
        <v>2300</v>
      </c>
      <c r="AH41" s="33">
        <f t="shared" ref="AH41:AH44" si="4">AH40+0.8</f>
        <v>9.6000000000000014</v>
      </c>
    </row>
    <row r="42" spans="1:40" x14ac:dyDescent="0.25">
      <c r="L42" s="48"/>
      <c r="AE42" s="33">
        <v>18</v>
      </c>
      <c r="AF42" s="33">
        <f t="shared" si="2"/>
        <v>59.399999999999991</v>
      </c>
      <c r="AG42" s="33">
        <f t="shared" si="3"/>
        <v>2500</v>
      </c>
      <c r="AH42" s="33">
        <f t="shared" si="4"/>
        <v>10.400000000000002</v>
      </c>
    </row>
    <row r="43" spans="1:40" x14ac:dyDescent="0.25">
      <c r="L43" s="48"/>
      <c r="AE43" s="33">
        <v>19</v>
      </c>
      <c r="AF43" s="33">
        <f t="shared" si="2"/>
        <v>63.199999999999989</v>
      </c>
      <c r="AG43" s="33">
        <f t="shared" si="3"/>
        <v>2700</v>
      </c>
      <c r="AH43" s="33">
        <f t="shared" si="4"/>
        <v>11.200000000000003</v>
      </c>
    </row>
    <row r="44" spans="1:40" x14ac:dyDescent="0.25">
      <c r="L44" s="48"/>
      <c r="AE44" s="33">
        <v>20</v>
      </c>
      <c r="AF44" s="33">
        <f t="shared" si="2"/>
        <v>66.999999999999986</v>
      </c>
      <c r="AG44" s="33">
        <f>AG43+200</f>
        <v>2900</v>
      </c>
      <c r="AH44" s="33">
        <f t="shared" si="4"/>
        <v>12.000000000000004</v>
      </c>
    </row>
    <row r="45" spans="1:40" x14ac:dyDescent="0.25">
      <c r="L45" s="48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0" x14ac:dyDescent="0.25">
      <c r="L46" s="48"/>
      <c r="AE46" s="33">
        <v>22</v>
      </c>
      <c r="AF46" s="33">
        <f t="shared" ref="AF46:AF49" si="5">AF45+2.8</f>
        <v>72.59999999999998</v>
      </c>
      <c r="AG46" s="33">
        <f t="shared" ref="AG46:AG48" si="6">AG45+380</f>
        <v>3660</v>
      </c>
      <c r="AH46" s="33">
        <f t="shared" ref="AH46:AH49" si="7">AH45+1.6</f>
        <v>15.200000000000003</v>
      </c>
    </row>
    <row r="47" spans="1:40" x14ac:dyDescent="0.25">
      <c r="L47" s="48"/>
      <c r="AE47" s="33">
        <v>23</v>
      </c>
      <c r="AF47" s="33">
        <f t="shared" si="5"/>
        <v>75.399999999999977</v>
      </c>
      <c r="AG47" s="33">
        <f t="shared" si="6"/>
        <v>4040</v>
      </c>
      <c r="AH47" s="33">
        <f t="shared" si="7"/>
        <v>16.800000000000004</v>
      </c>
    </row>
    <row r="48" spans="1:40" x14ac:dyDescent="0.25">
      <c r="L48" s="48"/>
      <c r="AE48" s="33">
        <v>24</v>
      </c>
      <c r="AF48" s="33">
        <f t="shared" si="5"/>
        <v>78.199999999999974</v>
      </c>
      <c r="AG48" s="33">
        <f t="shared" si="6"/>
        <v>4420</v>
      </c>
      <c r="AH48" s="33">
        <f t="shared" si="7"/>
        <v>18.400000000000006</v>
      </c>
    </row>
    <row r="49" spans="12:34" x14ac:dyDescent="0.25">
      <c r="L49" s="48"/>
      <c r="AE49" s="33">
        <v>25</v>
      </c>
      <c r="AF49" s="33">
        <f t="shared" si="5"/>
        <v>80.999999999999972</v>
      </c>
      <c r="AG49" s="33">
        <v>4800</v>
      </c>
      <c r="AH49" s="33">
        <f t="shared" si="7"/>
        <v>20.000000000000007</v>
      </c>
    </row>
    <row r="50" spans="12:34" x14ac:dyDescent="0.25">
      <c r="L50" s="48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8"/>
      <c r="AE51" s="33">
        <v>27</v>
      </c>
      <c r="AF51" s="33">
        <f t="shared" ref="AF51:AF54" si="8">AF50+3</f>
        <v>86.999999999999972</v>
      </c>
      <c r="AG51" s="33">
        <f t="shared" ref="AG51:AG54" si="9">AG50+960</f>
        <v>6720</v>
      </c>
      <c r="AH51" s="33">
        <f t="shared" ref="AH51:AH54" si="10">AH50+4</f>
        <v>28.000000000000007</v>
      </c>
    </row>
    <row r="52" spans="12:34" x14ac:dyDescent="0.25">
      <c r="L52" s="48"/>
      <c r="AE52" s="33">
        <v>28</v>
      </c>
      <c r="AF52" s="33">
        <f t="shared" si="8"/>
        <v>89.999999999999972</v>
      </c>
      <c r="AG52" s="33">
        <f t="shared" si="9"/>
        <v>7680</v>
      </c>
      <c r="AH52" s="33">
        <f t="shared" si="10"/>
        <v>32.000000000000007</v>
      </c>
    </row>
    <row r="53" spans="12:34" x14ac:dyDescent="0.25">
      <c r="L53" s="48"/>
      <c r="AE53" s="33">
        <v>29</v>
      </c>
      <c r="AF53" s="33">
        <f t="shared" si="8"/>
        <v>92.999999999999972</v>
      </c>
      <c r="AG53" s="33">
        <f t="shared" si="9"/>
        <v>8640</v>
      </c>
      <c r="AH53" s="33">
        <f t="shared" si="10"/>
        <v>36.000000000000007</v>
      </c>
    </row>
    <row r="54" spans="12:34" x14ac:dyDescent="0.25">
      <c r="L54" s="48"/>
      <c r="AE54" s="33">
        <v>30</v>
      </c>
      <c r="AF54" s="33">
        <f t="shared" si="8"/>
        <v>95.999999999999972</v>
      </c>
      <c r="AG54" s="33">
        <f t="shared" si="9"/>
        <v>9600</v>
      </c>
      <c r="AH54" s="33">
        <f t="shared" si="10"/>
        <v>40.000000000000007</v>
      </c>
    </row>
    <row r="55" spans="12:34" x14ac:dyDescent="0.25">
      <c r="L55" s="48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8"/>
      <c r="AE56" s="33">
        <v>32</v>
      </c>
      <c r="AF56" s="33">
        <f t="shared" ref="AF56:AF59" si="11">AF55+3.8</f>
        <v>103.59999999999997</v>
      </c>
      <c r="AG56" s="33">
        <f t="shared" ref="AG56:AG59" si="12">AG55+480</f>
        <v>10560</v>
      </c>
      <c r="AH56" s="33">
        <f t="shared" ref="AH56:AH59" si="13">AH55+2</f>
        <v>44.000000000000007</v>
      </c>
    </row>
    <row r="57" spans="12:34" x14ac:dyDescent="0.25">
      <c r="L57" s="48"/>
      <c r="AE57" s="33">
        <v>33</v>
      </c>
      <c r="AF57" s="33">
        <f t="shared" si="11"/>
        <v>107.39999999999996</v>
      </c>
      <c r="AG57" s="33">
        <f t="shared" si="12"/>
        <v>11040</v>
      </c>
      <c r="AH57" s="33">
        <f t="shared" si="13"/>
        <v>46.000000000000007</v>
      </c>
    </row>
    <row r="58" spans="12:34" x14ac:dyDescent="0.25">
      <c r="L58" s="48"/>
      <c r="AE58" s="33">
        <v>34</v>
      </c>
      <c r="AF58" s="33">
        <f t="shared" si="11"/>
        <v>111.19999999999996</v>
      </c>
      <c r="AG58" s="33">
        <f t="shared" si="12"/>
        <v>11520</v>
      </c>
      <c r="AH58" s="33">
        <f t="shared" si="13"/>
        <v>48.000000000000007</v>
      </c>
    </row>
    <row r="59" spans="12:34" x14ac:dyDescent="0.25">
      <c r="L59" s="48"/>
      <c r="AE59" s="33">
        <v>35</v>
      </c>
      <c r="AF59" s="33">
        <f t="shared" si="11"/>
        <v>114.99999999999996</v>
      </c>
      <c r="AG59" s="33">
        <f t="shared" si="12"/>
        <v>12000</v>
      </c>
      <c r="AH59" s="33">
        <f t="shared" si="13"/>
        <v>50.000000000000007</v>
      </c>
    </row>
    <row r="60" spans="12:34" x14ac:dyDescent="0.25">
      <c r="L60" s="48"/>
      <c r="AE60" s="33">
        <v>36</v>
      </c>
    </row>
    <row r="61" spans="12:34" x14ac:dyDescent="0.25">
      <c r="L61" s="48"/>
      <c r="AE61" s="33">
        <v>37</v>
      </c>
    </row>
    <row r="62" spans="12:34" x14ac:dyDescent="0.25">
      <c r="L62" s="48"/>
    </row>
    <row r="63" spans="12:34" x14ac:dyDescent="0.25">
      <c r="L63" s="48"/>
    </row>
    <row r="64" spans="12:34" x14ac:dyDescent="0.25">
      <c r="L64" s="48"/>
    </row>
    <row r="65" spans="12:12" x14ac:dyDescent="0.25">
      <c r="L65" s="48"/>
    </row>
    <row r="66" spans="12:12" x14ac:dyDescent="0.25">
      <c r="L66" s="48"/>
    </row>
    <row r="67" spans="12:12" x14ac:dyDescent="0.25">
      <c r="L67" s="48"/>
    </row>
    <row r="68" spans="12:12" x14ac:dyDescent="0.25">
      <c r="L68" s="48"/>
    </row>
    <row r="69" spans="12:12" x14ac:dyDescent="0.25">
      <c r="L69" s="48"/>
    </row>
    <row r="70" spans="12:12" x14ac:dyDescent="0.25">
      <c r="L70" s="48"/>
    </row>
    <row r="71" spans="12:12" x14ac:dyDescent="0.25">
      <c r="L71" s="48"/>
    </row>
    <row r="72" spans="12:12" x14ac:dyDescent="0.25">
      <c r="L72" s="48"/>
    </row>
    <row r="73" spans="12:12" x14ac:dyDescent="0.25">
      <c r="L73" s="48"/>
    </row>
    <row r="74" spans="12:12" x14ac:dyDescent="0.25">
      <c r="L74" s="48"/>
    </row>
    <row r="75" spans="12:12" x14ac:dyDescent="0.25">
      <c r="L75" s="48"/>
    </row>
    <row r="76" spans="12:12" x14ac:dyDescent="0.25">
      <c r="L76" s="48"/>
    </row>
    <row r="77" spans="12:12" x14ac:dyDescent="0.25">
      <c r="L77" s="48"/>
    </row>
    <row r="78" spans="12:12" x14ac:dyDescent="0.25">
      <c r="L78" s="48"/>
    </row>
    <row r="79" spans="12:12" x14ac:dyDescent="0.25">
      <c r="L79" s="48"/>
    </row>
    <row r="80" spans="12:12" x14ac:dyDescent="0.25">
      <c r="L80" s="48"/>
    </row>
    <row r="81" spans="12:12" x14ac:dyDescent="0.25">
      <c r="L81" s="48"/>
    </row>
    <row r="82" spans="12:12" x14ac:dyDescent="0.25">
      <c r="L82" s="48"/>
    </row>
    <row r="83" spans="12:12" x14ac:dyDescent="0.25">
      <c r="L83" s="48"/>
    </row>
    <row r="84" spans="12:12" x14ac:dyDescent="0.25">
      <c r="L84" s="48"/>
    </row>
    <row r="85" spans="12:12" x14ac:dyDescent="0.25">
      <c r="L85" s="48"/>
    </row>
    <row r="86" spans="12:12" x14ac:dyDescent="0.25">
      <c r="L86" s="48"/>
    </row>
    <row r="87" spans="12:12" x14ac:dyDescent="0.25">
      <c r="L87" s="48"/>
    </row>
    <row r="88" spans="12:12" x14ac:dyDescent="0.25">
      <c r="L88" s="48"/>
    </row>
    <row r="89" spans="12:12" x14ac:dyDescent="0.25">
      <c r="L89" s="48"/>
    </row>
    <row r="90" spans="12:12" x14ac:dyDescent="0.25">
      <c r="L90" s="48"/>
    </row>
    <row r="91" spans="12:12" x14ac:dyDescent="0.25">
      <c r="L91" s="48"/>
    </row>
    <row r="92" spans="12:12" x14ac:dyDescent="0.25">
      <c r="L92" s="48"/>
    </row>
    <row r="93" spans="12:12" x14ac:dyDescent="0.25">
      <c r="L93" s="48"/>
    </row>
    <row r="94" spans="12:12" x14ac:dyDescent="0.25">
      <c r="L94" s="48"/>
    </row>
    <row r="95" spans="12:12" x14ac:dyDescent="0.25">
      <c r="L95" s="48"/>
    </row>
    <row r="96" spans="12:12" x14ac:dyDescent="0.25">
      <c r="L96" s="48"/>
    </row>
    <row r="97" spans="12:12" x14ac:dyDescent="0.25">
      <c r="L97" s="48"/>
    </row>
    <row r="98" spans="12:12" x14ac:dyDescent="0.25">
      <c r="L98" s="48"/>
    </row>
    <row r="99" spans="12:12" x14ac:dyDescent="0.25">
      <c r="L99" s="48"/>
    </row>
    <row r="100" spans="12:12" x14ac:dyDescent="0.25">
      <c r="L100" s="48"/>
    </row>
    <row r="101" spans="12:12" x14ac:dyDescent="0.25">
      <c r="L101" s="48"/>
    </row>
    <row r="102" spans="12:12" x14ac:dyDescent="0.25">
      <c r="L102" s="48"/>
    </row>
    <row r="103" spans="12:12" x14ac:dyDescent="0.25">
      <c r="L103" s="48"/>
    </row>
    <row r="104" spans="12:12" x14ac:dyDescent="0.25">
      <c r="L104" s="48"/>
    </row>
    <row r="105" spans="12:12" x14ac:dyDescent="0.25">
      <c r="L105" s="48"/>
    </row>
    <row r="106" spans="12:12" x14ac:dyDescent="0.25">
      <c r="L106" s="48"/>
    </row>
    <row r="107" spans="12:12" x14ac:dyDescent="0.25">
      <c r="L107" s="48"/>
    </row>
    <row r="108" spans="12:12" x14ac:dyDescent="0.25">
      <c r="L108" s="48"/>
    </row>
    <row r="109" spans="12:12" x14ac:dyDescent="0.25">
      <c r="L109" s="48"/>
    </row>
    <row r="110" spans="12:12" x14ac:dyDescent="0.25">
      <c r="L110" s="48"/>
    </row>
    <row r="111" spans="12:12" x14ac:dyDescent="0.25">
      <c r="L111" s="48"/>
    </row>
    <row r="112" spans="12:12" x14ac:dyDescent="0.25">
      <c r="L112" s="48"/>
    </row>
    <row r="113" spans="12:12" x14ac:dyDescent="0.25">
      <c r="L113" s="48"/>
    </row>
    <row r="114" spans="12:12" x14ac:dyDescent="0.25">
      <c r="L114" s="48"/>
    </row>
    <row r="115" spans="12:12" x14ac:dyDescent="0.25">
      <c r="L115" s="48"/>
    </row>
    <row r="116" spans="12:12" x14ac:dyDescent="0.25">
      <c r="L116" s="48"/>
    </row>
    <row r="117" spans="12:12" x14ac:dyDescent="0.25">
      <c r="L117" s="48"/>
    </row>
    <row r="118" spans="12:12" x14ac:dyDescent="0.25">
      <c r="L118" s="48"/>
    </row>
    <row r="119" spans="12:12" x14ac:dyDescent="0.25">
      <c r="L119" s="48"/>
    </row>
    <row r="120" spans="12:12" x14ac:dyDescent="0.25">
      <c r="L120" s="48"/>
    </row>
    <row r="121" spans="12:12" x14ac:dyDescent="0.25">
      <c r="L121" s="48"/>
    </row>
    <row r="122" spans="12:12" x14ac:dyDescent="0.25">
      <c r="L122" s="48"/>
    </row>
    <row r="123" spans="12:12" x14ac:dyDescent="0.25">
      <c r="L123" s="48"/>
    </row>
    <row r="124" spans="12:12" x14ac:dyDescent="0.25">
      <c r="L124" s="48"/>
    </row>
    <row r="125" spans="12:12" x14ac:dyDescent="0.25">
      <c r="L125" s="48"/>
    </row>
    <row r="126" spans="12:12" x14ac:dyDescent="0.25">
      <c r="L126" s="48"/>
    </row>
    <row r="127" spans="12:12" x14ac:dyDescent="0.25">
      <c r="L127" s="48"/>
    </row>
    <row r="128" spans="12:12" x14ac:dyDescent="0.25">
      <c r="L128" s="48"/>
    </row>
    <row r="129" spans="12:12" x14ac:dyDescent="0.25">
      <c r="L129" s="48"/>
    </row>
    <row r="130" spans="12:12" x14ac:dyDescent="0.25">
      <c r="L130" s="48"/>
    </row>
    <row r="131" spans="12:12" x14ac:dyDescent="0.25">
      <c r="L131" s="48"/>
    </row>
    <row r="132" spans="12:12" x14ac:dyDescent="0.25">
      <c r="L132" s="48"/>
    </row>
    <row r="133" spans="12:12" x14ac:dyDescent="0.25">
      <c r="L133" s="48"/>
    </row>
    <row r="134" spans="12:12" x14ac:dyDescent="0.25">
      <c r="L134" s="48"/>
    </row>
    <row r="135" spans="12:12" x14ac:dyDescent="0.25">
      <c r="L135" s="48"/>
    </row>
    <row r="136" spans="12:12" x14ac:dyDescent="0.25">
      <c r="L136" s="48"/>
    </row>
    <row r="137" spans="12:12" x14ac:dyDescent="0.25">
      <c r="L137" s="48"/>
    </row>
    <row r="138" spans="12:12" x14ac:dyDescent="0.25">
      <c r="L138" s="48"/>
    </row>
    <row r="139" spans="12:12" x14ac:dyDescent="0.25">
      <c r="L139" s="48"/>
    </row>
    <row r="140" spans="12:12" x14ac:dyDescent="0.25">
      <c r="L140" s="48"/>
    </row>
    <row r="141" spans="12:12" x14ac:dyDescent="0.25">
      <c r="L141" s="48"/>
    </row>
    <row r="142" spans="12:12" x14ac:dyDescent="0.25">
      <c r="L142" s="48"/>
    </row>
    <row r="143" spans="12:12" x14ac:dyDescent="0.25">
      <c r="L143" s="48"/>
    </row>
    <row r="144" spans="12:12" x14ac:dyDescent="0.25">
      <c r="L144" s="48"/>
    </row>
    <row r="145" spans="12:12" x14ac:dyDescent="0.25">
      <c r="L145" s="48"/>
    </row>
    <row r="146" spans="12:12" x14ac:dyDescent="0.25">
      <c r="L146" s="48"/>
    </row>
    <row r="147" spans="12:12" x14ac:dyDescent="0.25">
      <c r="L147" s="48"/>
    </row>
    <row r="148" spans="12:12" x14ac:dyDescent="0.25">
      <c r="L148" s="48"/>
    </row>
    <row r="149" spans="12:12" x14ac:dyDescent="0.25">
      <c r="L149" s="48"/>
    </row>
    <row r="150" spans="12:12" x14ac:dyDescent="0.25">
      <c r="L150" s="48"/>
    </row>
    <row r="151" spans="12:12" x14ac:dyDescent="0.25">
      <c r="L151" s="48"/>
    </row>
    <row r="152" spans="12:12" x14ac:dyDescent="0.25">
      <c r="L152" s="48"/>
    </row>
    <row r="153" spans="12:12" x14ac:dyDescent="0.25">
      <c r="L153" s="48"/>
    </row>
    <row r="154" spans="12:12" x14ac:dyDescent="0.25">
      <c r="L154" s="48"/>
    </row>
    <row r="155" spans="12:12" x14ac:dyDescent="0.25">
      <c r="L155" s="48"/>
    </row>
    <row r="156" spans="12:12" x14ac:dyDescent="0.25">
      <c r="L156" s="48"/>
    </row>
    <row r="157" spans="12:12" x14ac:dyDescent="0.25">
      <c r="L157" s="48"/>
    </row>
    <row r="158" spans="12:12" x14ac:dyDescent="0.25">
      <c r="L158" s="48"/>
    </row>
    <row r="159" spans="12:12" x14ac:dyDescent="0.25">
      <c r="L159" s="48"/>
    </row>
    <row r="160" spans="12:12" x14ac:dyDescent="0.25">
      <c r="L160" s="48"/>
    </row>
    <row r="161" spans="12:12" x14ac:dyDescent="0.25">
      <c r="L161" s="48"/>
    </row>
    <row r="162" spans="12:12" x14ac:dyDescent="0.25">
      <c r="L162" s="48"/>
    </row>
    <row r="163" spans="12:12" x14ac:dyDescent="0.25">
      <c r="L163" s="48"/>
    </row>
    <row r="164" spans="12:12" x14ac:dyDescent="0.25">
      <c r="L164" s="48"/>
    </row>
    <row r="165" spans="12:12" x14ac:dyDescent="0.25">
      <c r="L165" s="48"/>
    </row>
    <row r="166" spans="12:12" x14ac:dyDescent="0.25">
      <c r="L166" s="48"/>
    </row>
    <row r="167" spans="12:12" x14ac:dyDescent="0.25">
      <c r="L167" s="48"/>
    </row>
    <row r="168" spans="12:12" x14ac:dyDescent="0.25">
      <c r="L168" s="48"/>
    </row>
    <row r="169" spans="12:12" x14ac:dyDescent="0.25">
      <c r="L169" s="48"/>
    </row>
    <row r="170" spans="12:12" x14ac:dyDescent="0.25">
      <c r="L170" s="48"/>
    </row>
    <row r="171" spans="12:12" x14ac:dyDescent="0.25">
      <c r="L171" s="48"/>
    </row>
    <row r="172" spans="12:12" x14ac:dyDescent="0.25">
      <c r="L172" s="48"/>
    </row>
    <row r="173" spans="12:12" x14ac:dyDescent="0.25">
      <c r="L173" s="48"/>
    </row>
    <row r="174" spans="12:12" x14ac:dyDescent="0.25">
      <c r="L174" s="48"/>
    </row>
    <row r="175" spans="12:12" x14ac:dyDescent="0.25">
      <c r="L175" s="48"/>
    </row>
    <row r="176" spans="12:12" x14ac:dyDescent="0.25">
      <c r="L176" s="48"/>
    </row>
    <row r="177" spans="12:12" x14ac:dyDescent="0.25">
      <c r="L177" s="48"/>
    </row>
    <row r="178" spans="12:12" x14ac:dyDescent="0.25">
      <c r="L178" s="48"/>
    </row>
    <row r="179" spans="12:12" x14ac:dyDescent="0.25">
      <c r="L179" s="48"/>
    </row>
    <row r="180" spans="12:12" x14ac:dyDescent="0.25">
      <c r="L180" s="48"/>
    </row>
    <row r="181" spans="12:12" x14ac:dyDescent="0.25">
      <c r="L181" s="48"/>
    </row>
    <row r="182" spans="12:12" x14ac:dyDescent="0.25">
      <c r="L182" s="48"/>
    </row>
    <row r="183" spans="12:12" x14ac:dyDescent="0.25">
      <c r="L183" s="48"/>
    </row>
    <row r="184" spans="12:12" x14ac:dyDescent="0.25">
      <c r="L184" s="48"/>
    </row>
    <row r="185" spans="12:12" x14ac:dyDescent="0.25">
      <c r="L185" s="48"/>
    </row>
    <row r="186" spans="12:12" x14ac:dyDescent="0.25">
      <c r="L186" s="48"/>
    </row>
    <row r="187" spans="12:12" x14ac:dyDescent="0.25">
      <c r="L187" s="48"/>
    </row>
    <row r="188" spans="12:12" x14ac:dyDescent="0.25">
      <c r="L188" s="48"/>
    </row>
    <row r="189" spans="12:12" x14ac:dyDescent="0.25">
      <c r="L189" s="48"/>
    </row>
    <row r="190" spans="12:12" x14ac:dyDescent="0.25">
      <c r="L190" s="48"/>
    </row>
    <row r="191" spans="12:12" x14ac:dyDescent="0.25">
      <c r="L191" s="48"/>
    </row>
    <row r="192" spans="12:12" x14ac:dyDescent="0.25">
      <c r="L192" s="48"/>
    </row>
    <row r="193" spans="12:12" x14ac:dyDescent="0.25">
      <c r="L193" s="48"/>
    </row>
    <row r="194" spans="12:12" x14ac:dyDescent="0.25">
      <c r="L194" s="48"/>
    </row>
    <row r="195" spans="12:12" x14ac:dyDescent="0.25">
      <c r="L195" s="48"/>
    </row>
    <row r="196" spans="12:12" x14ac:dyDescent="0.25">
      <c r="L196" s="48"/>
    </row>
    <row r="197" spans="12:12" x14ac:dyDescent="0.25">
      <c r="L197" s="48"/>
    </row>
    <row r="198" spans="12:12" x14ac:dyDescent="0.25">
      <c r="L198" s="48"/>
    </row>
    <row r="199" spans="12:12" x14ac:dyDescent="0.25">
      <c r="L199" s="48"/>
    </row>
    <row r="200" spans="12:12" x14ac:dyDescent="0.25">
      <c r="L200" s="48"/>
    </row>
    <row r="201" spans="12:12" x14ac:dyDescent="0.25">
      <c r="L201" s="48"/>
    </row>
    <row r="202" spans="12:12" x14ac:dyDescent="0.25">
      <c r="L202" s="48"/>
    </row>
    <row r="203" spans="12:12" x14ac:dyDescent="0.25">
      <c r="L203" s="48"/>
    </row>
    <row r="204" spans="12:12" x14ac:dyDescent="0.25">
      <c r="L204" s="48"/>
    </row>
    <row r="205" spans="12:12" x14ac:dyDescent="0.25">
      <c r="L205" s="48"/>
    </row>
    <row r="206" spans="12:12" x14ac:dyDescent="0.25">
      <c r="L206" s="48"/>
    </row>
    <row r="207" spans="12:12" x14ac:dyDescent="0.25">
      <c r="L207" s="48"/>
    </row>
    <row r="208" spans="12:12" x14ac:dyDescent="0.25">
      <c r="L208" s="48"/>
    </row>
    <row r="209" spans="12:12" x14ac:dyDescent="0.25">
      <c r="L209" s="48"/>
    </row>
    <row r="210" spans="12:12" x14ac:dyDescent="0.25">
      <c r="L210" s="48"/>
    </row>
    <row r="211" spans="12:12" x14ac:dyDescent="0.25">
      <c r="L211" s="48"/>
    </row>
    <row r="212" spans="12:12" x14ac:dyDescent="0.25">
      <c r="L212" s="48"/>
    </row>
    <row r="213" spans="12:12" x14ac:dyDescent="0.25">
      <c r="L213" s="48"/>
    </row>
    <row r="214" spans="12:12" x14ac:dyDescent="0.25">
      <c r="L214" s="48"/>
    </row>
    <row r="215" spans="12:12" x14ac:dyDescent="0.25">
      <c r="L215" s="48"/>
    </row>
    <row r="216" spans="12:12" x14ac:dyDescent="0.25">
      <c r="L216" s="48"/>
    </row>
    <row r="217" spans="12:12" x14ac:dyDescent="0.25">
      <c r="L217" s="48"/>
    </row>
    <row r="218" spans="12:12" x14ac:dyDescent="0.25">
      <c r="L218" s="48"/>
    </row>
    <row r="219" spans="12:12" x14ac:dyDescent="0.25">
      <c r="L219" s="48"/>
    </row>
    <row r="220" spans="12:12" x14ac:dyDescent="0.25">
      <c r="L220" s="48"/>
    </row>
    <row r="221" spans="12:12" x14ac:dyDescent="0.25">
      <c r="L221" s="48"/>
    </row>
    <row r="222" spans="12:12" x14ac:dyDescent="0.25">
      <c r="L222" s="48"/>
    </row>
    <row r="223" spans="12:12" x14ac:dyDescent="0.25">
      <c r="L223" s="48"/>
    </row>
    <row r="224" spans="12:12" x14ac:dyDescent="0.25">
      <c r="L224" s="48"/>
    </row>
    <row r="225" spans="12:12" x14ac:dyDescent="0.25">
      <c r="L225" s="48"/>
    </row>
    <row r="226" spans="12:12" x14ac:dyDescent="0.25">
      <c r="L226" s="48"/>
    </row>
    <row r="227" spans="12:12" x14ac:dyDescent="0.25">
      <c r="L227" s="48"/>
    </row>
    <row r="228" spans="12:12" x14ac:dyDescent="0.25">
      <c r="L228" s="48"/>
    </row>
    <row r="229" spans="12:12" x14ac:dyDescent="0.25">
      <c r="L229" s="48"/>
    </row>
    <row r="230" spans="12:12" x14ac:dyDescent="0.25">
      <c r="L230" s="48"/>
    </row>
    <row r="231" spans="12:12" x14ac:dyDescent="0.25">
      <c r="L231" s="48"/>
    </row>
    <row r="232" spans="12:12" x14ac:dyDescent="0.25">
      <c r="L232" s="48"/>
    </row>
    <row r="233" spans="12:12" x14ac:dyDescent="0.25">
      <c r="L233" s="48"/>
    </row>
    <row r="234" spans="12:12" x14ac:dyDescent="0.25">
      <c r="L234" s="48"/>
    </row>
    <row r="235" spans="12:12" x14ac:dyDescent="0.25">
      <c r="L235" s="48"/>
    </row>
    <row r="236" spans="12:12" x14ac:dyDescent="0.25">
      <c r="L236" s="48"/>
    </row>
    <row r="237" spans="12:12" x14ac:dyDescent="0.25">
      <c r="L237" s="48"/>
    </row>
    <row r="238" spans="12:12" x14ac:dyDescent="0.25">
      <c r="L238" s="48"/>
    </row>
    <row r="239" spans="12:12" x14ac:dyDescent="0.25">
      <c r="L239" s="48"/>
    </row>
    <row r="240" spans="12:12" x14ac:dyDescent="0.25">
      <c r="L240" s="48"/>
    </row>
    <row r="241" spans="12:12" x14ac:dyDescent="0.25">
      <c r="L241" s="48"/>
    </row>
    <row r="242" spans="12:12" x14ac:dyDescent="0.25">
      <c r="L242" s="48"/>
    </row>
    <row r="243" spans="12:12" x14ac:dyDescent="0.25">
      <c r="L243" s="48"/>
    </row>
    <row r="244" spans="12:12" x14ac:dyDescent="0.25">
      <c r="L244" s="48"/>
    </row>
    <row r="245" spans="12:12" x14ac:dyDescent="0.25">
      <c r="L245" s="48"/>
    </row>
    <row r="246" spans="12:12" x14ac:dyDescent="0.25">
      <c r="L246" s="48"/>
    </row>
    <row r="247" spans="12:12" x14ac:dyDescent="0.25">
      <c r="L247" s="48"/>
    </row>
    <row r="248" spans="12:12" x14ac:dyDescent="0.25">
      <c r="L248" s="48"/>
    </row>
    <row r="249" spans="12:12" x14ac:dyDescent="0.25">
      <c r="L249" s="48"/>
    </row>
    <row r="250" spans="12:12" x14ac:dyDescent="0.25">
      <c r="L250" s="48"/>
    </row>
    <row r="251" spans="12:12" x14ac:dyDescent="0.25">
      <c r="L251" s="48"/>
    </row>
    <row r="252" spans="12:12" x14ac:dyDescent="0.25">
      <c r="L252" s="48"/>
    </row>
    <row r="253" spans="12:12" x14ac:dyDescent="0.25">
      <c r="L253" s="48"/>
    </row>
    <row r="254" spans="12:12" x14ac:dyDescent="0.25">
      <c r="L254" s="48"/>
    </row>
    <row r="255" spans="12:12" x14ac:dyDescent="0.25">
      <c r="L255" s="48"/>
    </row>
  </sheetData>
  <mergeCells count="2">
    <mergeCell ref="R3:S3"/>
    <mergeCell ref="U3:V3"/>
  </mergeCells>
  <conditionalFormatting sqref="S11:T13 Q11:R14 N6:N14 AM6:AO14 AJ6:AJ15 Q6:T10 Z6:Z15 W6:Y13 AB6:AB15">
    <cfRule type="expression" dxfId="712" priority="200">
      <formula>$L6="API sand"</formula>
    </cfRule>
  </conditionalFormatting>
  <conditionalFormatting sqref="R18:S20 R29:S36 S21:S28 AD21:AD28 AB18:AB35 AK6:AL14 N6:N14">
    <cfRule type="expression" dxfId="711" priority="199">
      <formula>$M6="API sand"</formula>
    </cfRule>
  </conditionalFormatting>
  <conditionalFormatting sqref="R18:T20 R29:T36 S21:T28 AD21:AD28 AB18:AB35 AK6:AL14 N6:N14">
    <cfRule type="expression" dxfId="710" priority="198">
      <formula>$M6="API clay"</formula>
    </cfRule>
  </conditionalFormatting>
  <conditionalFormatting sqref="U18:W36 AM6:AN14 N6:P14 AC6:AI13 AA6:AA14 U6:V14">
    <cfRule type="expression" dxfId="709" priority="195">
      <formula>$L6="Stiff clay w/o free water"</formula>
    </cfRule>
    <cfRule type="expression" dxfId="708" priority="197">
      <formula>$L6="API clay"</formula>
    </cfRule>
  </conditionalFormatting>
  <conditionalFormatting sqref="U18:Y36 AM6:AN14 N6:P14 AC6:AI13 AA6:AA14 U6:V14">
    <cfRule type="expression" dxfId="707" priority="196">
      <formula>$L6="Kirsch soft clay"</formula>
    </cfRule>
  </conditionalFormatting>
  <conditionalFormatting sqref="U18:Y36 AM6:AN14 N6:P14 AC6:AI13 AA6:AA14 U6:V14">
    <cfRule type="expression" dxfId="706" priority="194">
      <formula>$L6="Kirsch stiff clay"</formula>
    </cfRule>
  </conditionalFormatting>
  <conditionalFormatting sqref="S11:T13 Q11:R14 N6:N14 AM6:AO14 AJ6:AJ15 Q6:T10 Z6:Z15 W6:Y13 AB6:AB15">
    <cfRule type="expression" dxfId="705" priority="193">
      <formula>$L6="Kirsch sand"</formula>
    </cfRule>
  </conditionalFormatting>
  <conditionalFormatting sqref="AC18:AI18 AC19:AD19 AI19 AM6:AN14 N6:N14">
    <cfRule type="expression" dxfId="704" priority="192">
      <formula>$L6="Modified Weak rock"</formula>
    </cfRule>
  </conditionalFormatting>
  <conditionalFormatting sqref="U18:V36 AM6:AN14 N6:P14 AC6:AI13 AA6:AA14 U6:V14">
    <cfRule type="expression" dxfId="703" priority="191">
      <formula>$L6="Reese stiff clay"</formula>
    </cfRule>
  </conditionalFormatting>
  <conditionalFormatting sqref="N18:N36 Q18:Q36 AM18:AN36">
    <cfRule type="expression" dxfId="702" priority="190">
      <formula>$L18="API sand"</formula>
    </cfRule>
  </conditionalFormatting>
  <conditionalFormatting sqref="N18:N36 AB36 AJ18:AL36 Z18:Z36">
    <cfRule type="expression" dxfId="701" priority="189">
      <formula>$M18="API sand"</formula>
    </cfRule>
  </conditionalFormatting>
  <conditionalFormatting sqref="Z36:AB36 AK18:AL36 N18:N36 Z18:AA35">
    <cfRule type="expression" dxfId="700" priority="188">
      <formula>$M18="API clay"</formula>
    </cfRule>
  </conditionalFormatting>
  <conditionalFormatting sqref="N18:P18 AM18:AN36 N29:P36 N19:N28 P19:P28">
    <cfRule type="expression" dxfId="699" priority="185">
      <formula>$L18="Stiff clay w/o free water"</formula>
    </cfRule>
    <cfRule type="expression" dxfId="698" priority="187">
      <formula>$L18="API clay"</formula>
    </cfRule>
  </conditionalFormatting>
  <conditionalFormatting sqref="N18:P18 AM18:AN36 N29:P36 N19:N28 P19:P28">
    <cfRule type="expression" dxfId="697" priority="186">
      <formula>$L18="Kirsch soft clay"</formula>
    </cfRule>
  </conditionalFormatting>
  <conditionalFormatting sqref="N18:P18 AM18:AN36 N29:P36 N19:N28 P19:P28">
    <cfRule type="expression" dxfId="696" priority="184">
      <formula>$L18="Kirsch stiff clay"</formula>
    </cfRule>
  </conditionalFormatting>
  <conditionalFormatting sqref="N18:N36 Q18:Q36 X18:Y36 AM18:AN36">
    <cfRule type="expression" dxfId="695" priority="183">
      <formula>$L18="Kirsch sand"</formula>
    </cfRule>
  </conditionalFormatting>
  <conditionalFormatting sqref="N18:N36 AM18:AN36 AC20:AD36 AI20:AI36">
    <cfRule type="expression" dxfId="694" priority="182">
      <formula>$L18="Modified Weak rock"</formula>
    </cfRule>
  </conditionalFormatting>
  <conditionalFormatting sqref="N18:P18 AM18:AN36 N29:P36 N19:N28 P19:P28">
    <cfRule type="expression" dxfId="693" priority="181">
      <formula>$L18="Reese stiff clay"</formula>
    </cfRule>
  </conditionalFormatting>
  <conditionalFormatting sqref="AM6:AN14 N6:P14 AC6:AI13 AA6:AA14 U6:V14">
    <cfRule type="expression" dxfId="692" priority="180">
      <formula>$L6="PISA clay"</formula>
    </cfRule>
  </conditionalFormatting>
  <conditionalFormatting sqref="AM6:AN14 N6:N14">
    <cfRule type="expression" dxfId="691" priority="179">
      <formula>$L6="PISA sand"</formula>
    </cfRule>
  </conditionalFormatting>
  <conditionalFormatting sqref="O19:O21">
    <cfRule type="expression" dxfId="690" priority="178">
      <formula>$L19="API sand"</formula>
    </cfRule>
  </conditionalFormatting>
  <conditionalFormatting sqref="O19:O21">
    <cfRule type="expression" dxfId="689" priority="177">
      <formula>$L19="Kirsch sand"</formula>
    </cfRule>
  </conditionalFormatting>
  <conditionalFormatting sqref="O22:O28">
    <cfRule type="expression" dxfId="688" priority="176">
      <formula>$L22="API sand"</formula>
    </cfRule>
  </conditionalFormatting>
  <conditionalFormatting sqref="O22:O28">
    <cfRule type="expression" dxfId="687" priority="175">
      <formula>$L22="Kirsch sand"</formula>
    </cfRule>
  </conditionalFormatting>
  <conditionalFormatting sqref="AE37:AH37">
    <cfRule type="expression" dxfId="686" priority="201">
      <formula>$L19="Modified Weak rock"</formula>
    </cfRule>
  </conditionalFormatting>
  <conditionalFormatting sqref="S14:T14 W14:Y14">
    <cfRule type="expression" dxfId="685" priority="174">
      <formula>$L14="API sand"</formula>
    </cfRule>
  </conditionalFormatting>
  <conditionalFormatting sqref="S14:T14 W14:Y14">
    <cfRule type="expression" dxfId="684" priority="173">
      <formula>$L14="Kirsch sand"</formula>
    </cfRule>
  </conditionalFormatting>
  <conditionalFormatting sqref="AD14:AI14">
    <cfRule type="expression" dxfId="683" priority="170">
      <formula>$L14="Stiff clay w/o free water"</formula>
    </cfRule>
    <cfRule type="expression" dxfId="682" priority="172">
      <formula>$L14="API clay"</formula>
    </cfRule>
  </conditionalFormatting>
  <conditionalFormatting sqref="AD14:AI14">
    <cfRule type="expression" dxfId="681" priority="171">
      <formula>$L14="Kirsch soft clay"</formula>
    </cfRule>
  </conditionalFormatting>
  <conditionalFormatting sqref="AD14:AI14">
    <cfRule type="expression" dxfId="680" priority="169">
      <formula>$L14="Kirsch stiff clay"</formula>
    </cfRule>
  </conditionalFormatting>
  <conditionalFormatting sqref="AD14:AI14">
    <cfRule type="expression" dxfId="679" priority="168">
      <formula>$L14="Reese stiff clay"</formula>
    </cfRule>
  </conditionalFormatting>
  <conditionalFormatting sqref="AD14:AI14">
    <cfRule type="expression" dxfId="678" priority="167">
      <formula>$L14="PISA clay"</formula>
    </cfRule>
  </conditionalFormatting>
  <conditionalFormatting sqref="AM15:AN15">
    <cfRule type="expression" dxfId="677" priority="166">
      <formula>$L15="API sand"</formula>
    </cfRule>
  </conditionalFormatting>
  <conditionalFormatting sqref="AK15:AL15">
    <cfRule type="expression" dxfId="676" priority="165">
      <formula>$M15="API sand"</formula>
    </cfRule>
  </conditionalFormatting>
  <conditionalFormatting sqref="AK15:AL15">
    <cfRule type="expression" dxfId="675" priority="164">
      <formula>$M15="API clay"</formula>
    </cfRule>
  </conditionalFormatting>
  <conditionalFormatting sqref="AM15:AN15">
    <cfRule type="expression" dxfId="674" priority="161">
      <formula>$L15="Stiff clay w/o free water"</formula>
    </cfRule>
    <cfRule type="expression" dxfId="673" priority="163">
      <formula>$L15="API clay"</formula>
    </cfRule>
  </conditionalFormatting>
  <conditionalFormatting sqref="AM15:AN15">
    <cfRule type="expression" dxfId="672" priority="162">
      <formula>$L15="Kirsch soft clay"</formula>
    </cfRule>
  </conditionalFormatting>
  <conditionalFormatting sqref="AM15:AN15">
    <cfRule type="expression" dxfId="671" priority="160">
      <formula>$L15="Kirsch stiff clay"</formula>
    </cfRule>
  </conditionalFormatting>
  <conditionalFormatting sqref="AM15:AN15">
    <cfRule type="expression" dxfId="670" priority="159">
      <formula>$L15="Kirsch sand"</formula>
    </cfRule>
  </conditionalFormatting>
  <conditionalFormatting sqref="AM15:AN15">
    <cfRule type="expression" dxfId="669" priority="158">
      <formula>$L15="Modified Weak rock"</formula>
    </cfRule>
  </conditionalFormatting>
  <conditionalFormatting sqref="AM15:AN15">
    <cfRule type="expression" dxfId="668" priority="157">
      <formula>$L15="Reese stiff clay"</formula>
    </cfRule>
  </conditionalFormatting>
  <conditionalFormatting sqref="AM15:AN15">
    <cfRule type="expression" dxfId="667" priority="156">
      <formula>$L15="PISA clay"</formula>
    </cfRule>
  </conditionalFormatting>
  <conditionalFormatting sqref="AM15:AN15">
    <cfRule type="expression" dxfId="666" priority="155">
      <formula>$L15="PISA sand"</formula>
    </cfRule>
  </conditionalFormatting>
  <conditionalFormatting sqref="N15 Q15 S15:T15 W15 Y15">
    <cfRule type="expression" dxfId="665" priority="154">
      <formula>$L15="API sand"</formula>
    </cfRule>
  </conditionalFormatting>
  <conditionalFormatting sqref="N15">
    <cfRule type="expression" dxfId="664" priority="153">
      <formula>$M15="API sand"</formula>
    </cfRule>
  </conditionalFormatting>
  <conditionalFormatting sqref="N15">
    <cfRule type="expression" dxfId="663" priority="152">
      <formula>$M15="API clay"</formula>
    </cfRule>
  </conditionalFormatting>
  <conditionalFormatting sqref="N15:P15">
    <cfRule type="expression" dxfId="662" priority="149">
      <formula>$L15="Stiff clay w/o free water"</formula>
    </cfRule>
    <cfRule type="expression" dxfId="661" priority="151">
      <formula>$L15="API clay"</formula>
    </cfRule>
  </conditionalFormatting>
  <conditionalFormatting sqref="N15:P15">
    <cfRule type="expression" dxfId="660" priority="150">
      <formula>$L15="Kirsch soft clay"</formula>
    </cfRule>
  </conditionalFormatting>
  <conditionalFormatting sqref="N15:P15">
    <cfRule type="expression" dxfId="659" priority="148">
      <formula>$L15="Kirsch stiff clay"</formula>
    </cfRule>
  </conditionalFormatting>
  <conditionalFormatting sqref="N15 Q15 S15:T15 W15 Y15">
    <cfRule type="expression" dxfId="658" priority="147">
      <formula>$L15="Kirsch sand"</formula>
    </cfRule>
  </conditionalFormatting>
  <conditionalFormatting sqref="N15">
    <cfRule type="expression" dxfId="657" priority="146">
      <formula>$L15="Modified Weak rock"</formula>
    </cfRule>
  </conditionalFormatting>
  <conditionalFormatting sqref="N15:P15">
    <cfRule type="expression" dxfId="656" priority="145">
      <formula>$L15="Reese stiff clay"</formula>
    </cfRule>
  </conditionalFormatting>
  <conditionalFormatting sqref="N15:P15">
    <cfRule type="expression" dxfId="655" priority="144">
      <formula>$L15="PISA clay"</formula>
    </cfRule>
  </conditionalFormatting>
  <conditionalFormatting sqref="N15">
    <cfRule type="expression" dxfId="654" priority="143">
      <formula>$L15="PISA sand"</formula>
    </cfRule>
  </conditionalFormatting>
  <conditionalFormatting sqref="R15">
    <cfRule type="expression" dxfId="653" priority="142">
      <formula>$L15="API sand"</formula>
    </cfRule>
  </conditionalFormatting>
  <conditionalFormatting sqref="R15">
    <cfRule type="expression" dxfId="652" priority="141">
      <formula>$L15="Kirsch sand"</formula>
    </cfRule>
  </conditionalFormatting>
  <conditionalFormatting sqref="AD15:AI15">
    <cfRule type="expression" dxfId="651" priority="138">
      <formula>$L15="Stiff clay w/o free water"</formula>
    </cfRule>
    <cfRule type="expression" dxfId="650" priority="140">
      <formula>$L15="API clay"</formula>
    </cfRule>
  </conditionalFormatting>
  <conditionalFormatting sqref="AD15:AI15">
    <cfRule type="expression" dxfId="649" priority="139">
      <formula>$L15="Kirsch soft clay"</formula>
    </cfRule>
  </conditionalFormatting>
  <conditionalFormatting sqref="AD15:AI15">
    <cfRule type="expression" dxfId="648" priority="137">
      <formula>$L15="Kirsch stiff clay"</formula>
    </cfRule>
  </conditionalFormatting>
  <conditionalFormatting sqref="AD15:AI15">
    <cfRule type="expression" dxfId="647" priority="136">
      <formula>$L15="Reese stiff clay"</formula>
    </cfRule>
  </conditionalFormatting>
  <conditionalFormatting sqref="AD15:AI15">
    <cfRule type="expression" dxfId="646" priority="135">
      <formula>$L15="PISA clay"</formula>
    </cfRule>
  </conditionalFormatting>
  <conditionalFormatting sqref="AA15">
    <cfRule type="expression" dxfId="645" priority="132">
      <formula>$L15="Stiff clay w/o free water"</formula>
    </cfRule>
    <cfRule type="expression" dxfId="644" priority="134">
      <formula>$L15="API clay"</formula>
    </cfRule>
  </conditionalFormatting>
  <conditionalFormatting sqref="AA15">
    <cfRule type="expression" dxfId="643" priority="133">
      <formula>$L15="Kirsch soft clay"</formula>
    </cfRule>
  </conditionalFormatting>
  <conditionalFormatting sqref="AA15">
    <cfRule type="expression" dxfId="642" priority="131">
      <formula>$L15="Kirsch stiff clay"</formula>
    </cfRule>
  </conditionalFormatting>
  <conditionalFormatting sqref="AA15">
    <cfRule type="expression" dxfId="641" priority="130">
      <formula>$L15="Reese stiff clay"</formula>
    </cfRule>
  </conditionalFormatting>
  <conditionalFormatting sqref="AA15">
    <cfRule type="expression" dxfId="640" priority="129">
      <formula>$L15="PISA clay"</formula>
    </cfRule>
  </conditionalFormatting>
  <conditionalFormatting sqref="AC15">
    <cfRule type="expression" dxfId="639" priority="126">
      <formula>$L15="Stiff clay w/o free water"</formula>
    </cfRule>
    <cfRule type="expression" dxfId="638" priority="128">
      <formula>$L15="API clay"</formula>
    </cfRule>
  </conditionalFormatting>
  <conditionalFormatting sqref="AC15">
    <cfRule type="expression" dxfId="637" priority="127">
      <formula>$L15="Kirsch soft clay"</formula>
    </cfRule>
  </conditionalFormatting>
  <conditionalFormatting sqref="AC15">
    <cfRule type="expression" dxfId="636" priority="125">
      <formula>$L15="Kirsch stiff clay"</formula>
    </cfRule>
  </conditionalFormatting>
  <conditionalFormatting sqref="AC15">
    <cfRule type="expression" dxfId="635" priority="124">
      <formula>$L15="Reese stiff clay"</formula>
    </cfRule>
  </conditionalFormatting>
  <conditionalFormatting sqref="AC15">
    <cfRule type="expression" dxfId="634" priority="123">
      <formula>$L15="PISA clay"</formula>
    </cfRule>
  </conditionalFormatting>
  <conditionalFormatting sqref="X15">
    <cfRule type="expression" dxfId="633" priority="122">
      <formula>$L15="API sand"</formula>
    </cfRule>
  </conditionalFormatting>
  <conditionalFormatting sqref="X15">
    <cfRule type="expression" dxfId="632" priority="121">
      <formula>$L15="Kirsch sand"</formula>
    </cfRule>
  </conditionalFormatting>
  <conditionalFormatting sqref="AM16:AN16">
    <cfRule type="expression" dxfId="631" priority="120">
      <formula>$L16="API sand"</formula>
    </cfRule>
  </conditionalFormatting>
  <conditionalFormatting sqref="AK16:AL16">
    <cfRule type="expression" dxfId="630" priority="119">
      <formula>$M16="API sand"</formula>
    </cfRule>
  </conditionalFormatting>
  <conditionalFormatting sqref="AK16:AL16">
    <cfRule type="expression" dxfId="629" priority="118">
      <formula>$M16="API clay"</formula>
    </cfRule>
  </conditionalFormatting>
  <conditionalFormatting sqref="AM16:AN16">
    <cfRule type="expression" dxfId="628" priority="115">
      <formula>$L16="Stiff clay w/o free water"</formula>
    </cfRule>
    <cfRule type="expression" dxfId="627" priority="117">
      <formula>$L16="API clay"</formula>
    </cfRule>
  </conditionalFormatting>
  <conditionalFormatting sqref="AM16:AN16">
    <cfRule type="expression" dxfId="626" priority="116">
      <formula>$L16="Kirsch soft clay"</formula>
    </cfRule>
  </conditionalFormatting>
  <conditionalFormatting sqref="AM16:AN16">
    <cfRule type="expression" dxfId="625" priority="114">
      <formula>$L16="Kirsch stiff clay"</formula>
    </cfRule>
  </conditionalFormatting>
  <conditionalFormatting sqref="AM16:AN16">
    <cfRule type="expression" dxfId="624" priority="113">
      <formula>$L16="Kirsch sand"</formula>
    </cfRule>
  </conditionalFormatting>
  <conditionalFormatting sqref="AM16:AN16">
    <cfRule type="expression" dxfId="623" priority="112">
      <formula>$L16="Modified Weak rock"</formula>
    </cfRule>
  </conditionalFormatting>
  <conditionalFormatting sqref="AM16:AN16">
    <cfRule type="expression" dxfId="622" priority="111">
      <formula>$L16="Reese stiff clay"</formula>
    </cfRule>
  </conditionalFormatting>
  <conditionalFormatting sqref="AM16:AN16">
    <cfRule type="expression" dxfId="621" priority="110">
      <formula>$L16="PISA clay"</formula>
    </cfRule>
  </conditionalFormatting>
  <conditionalFormatting sqref="AM16:AN16">
    <cfRule type="expression" dxfId="620" priority="109">
      <formula>$L16="PISA sand"</formula>
    </cfRule>
  </conditionalFormatting>
  <conditionalFormatting sqref="N16 Q16 S16:T16 W16:Y16">
    <cfRule type="expression" dxfId="619" priority="108">
      <formula>$L16="API sand"</formula>
    </cfRule>
  </conditionalFormatting>
  <conditionalFormatting sqref="N16">
    <cfRule type="expression" dxfId="618" priority="107">
      <formula>$M16="API sand"</formula>
    </cfRule>
  </conditionalFormatting>
  <conditionalFormatting sqref="N16">
    <cfRule type="expression" dxfId="617" priority="106">
      <formula>$M16="API clay"</formula>
    </cfRule>
  </conditionalFormatting>
  <conditionalFormatting sqref="N16:P16">
    <cfRule type="expression" dxfId="616" priority="103">
      <formula>$L16="Stiff clay w/o free water"</formula>
    </cfRule>
    <cfRule type="expression" dxfId="615" priority="105">
      <formula>$L16="API clay"</formula>
    </cfRule>
  </conditionalFormatting>
  <conditionalFormatting sqref="N16:P16">
    <cfRule type="expression" dxfId="614" priority="104">
      <formula>$L16="Kirsch soft clay"</formula>
    </cfRule>
  </conditionalFormatting>
  <conditionalFormatting sqref="N16:P16">
    <cfRule type="expression" dxfId="613" priority="102">
      <formula>$L16="Kirsch stiff clay"</formula>
    </cfRule>
  </conditionalFormatting>
  <conditionalFormatting sqref="N16 Q16 S16:T16 W16:Y16">
    <cfRule type="expression" dxfId="612" priority="101">
      <formula>$L16="Kirsch sand"</formula>
    </cfRule>
  </conditionalFormatting>
  <conditionalFormatting sqref="N16">
    <cfRule type="expression" dxfId="611" priority="100">
      <formula>$L16="Modified Weak rock"</formula>
    </cfRule>
  </conditionalFormatting>
  <conditionalFormatting sqref="N16:P16">
    <cfRule type="expression" dxfId="610" priority="99">
      <formula>$L16="Reese stiff clay"</formula>
    </cfRule>
  </conditionalFormatting>
  <conditionalFormatting sqref="N16:P16">
    <cfRule type="expression" dxfId="609" priority="98">
      <formula>$L16="PISA clay"</formula>
    </cfRule>
  </conditionalFormatting>
  <conditionalFormatting sqref="N16">
    <cfRule type="expression" dxfId="608" priority="97">
      <formula>$L16="PISA sand"</formula>
    </cfRule>
  </conditionalFormatting>
  <conditionalFormatting sqref="R16">
    <cfRule type="expression" dxfId="607" priority="96">
      <formula>$L16="API sand"</formula>
    </cfRule>
  </conditionalFormatting>
  <conditionalFormatting sqref="R16">
    <cfRule type="expression" dxfId="606" priority="95">
      <formula>$L16="Kirsch sand"</formula>
    </cfRule>
  </conditionalFormatting>
  <conditionalFormatting sqref="AC16:AI16">
    <cfRule type="expression" dxfId="605" priority="92">
      <formula>$L16="Stiff clay w/o free water"</formula>
    </cfRule>
    <cfRule type="expression" dxfId="604" priority="94">
      <formula>$L16="API clay"</formula>
    </cfRule>
  </conditionalFormatting>
  <conditionalFormatting sqref="AC16:AI16">
    <cfRule type="expression" dxfId="603" priority="93">
      <formula>$L16="Kirsch soft clay"</formula>
    </cfRule>
  </conditionalFormatting>
  <conditionalFormatting sqref="AC16:AI16">
    <cfRule type="expression" dxfId="602" priority="91">
      <formula>$L16="Kirsch stiff clay"</formula>
    </cfRule>
  </conditionalFormatting>
  <conditionalFormatting sqref="AC16:AI16">
    <cfRule type="expression" dxfId="601" priority="90">
      <formula>$L16="Reese stiff clay"</formula>
    </cfRule>
  </conditionalFormatting>
  <conditionalFormatting sqref="AC16:AI16">
    <cfRule type="expression" dxfId="600" priority="89">
      <formula>$L16="PISA clay"</formula>
    </cfRule>
  </conditionalFormatting>
  <conditionalFormatting sqref="AA16">
    <cfRule type="expression" dxfId="599" priority="86">
      <formula>$L16="Stiff clay w/o free water"</formula>
    </cfRule>
    <cfRule type="expression" dxfId="598" priority="88">
      <formula>$L16="API clay"</formula>
    </cfRule>
  </conditionalFormatting>
  <conditionalFormatting sqref="AA16">
    <cfRule type="expression" dxfId="597" priority="87">
      <formula>$L16="Kirsch soft clay"</formula>
    </cfRule>
  </conditionalFormatting>
  <conditionalFormatting sqref="AA16">
    <cfRule type="expression" dxfId="596" priority="85">
      <formula>$L16="Kirsch stiff clay"</formula>
    </cfRule>
  </conditionalFormatting>
  <conditionalFormatting sqref="AA16">
    <cfRule type="expression" dxfId="595" priority="84">
      <formula>$L16="Reese stiff clay"</formula>
    </cfRule>
  </conditionalFormatting>
  <conditionalFormatting sqref="AA16">
    <cfRule type="expression" dxfId="594" priority="83">
      <formula>$L16="PISA clay"</formula>
    </cfRule>
  </conditionalFormatting>
  <conditionalFormatting sqref="AM17:AN17">
    <cfRule type="expression" dxfId="593" priority="82">
      <formula>$L17="API sand"</formula>
    </cfRule>
  </conditionalFormatting>
  <conditionalFormatting sqref="AK17:AL17">
    <cfRule type="expression" dxfId="592" priority="81">
      <formula>$M17="API sand"</formula>
    </cfRule>
  </conditionalFormatting>
  <conditionalFormatting sqref="AK17:AL17">
    <cfRule type="expression" dxfId="591" priority="80">
      <formula>$M17="API clay"</formula>
    </cfRule>
  </conditionalFormatting>
  <conditionalFormatting sqref="AM17:AN17">
    <cfRule type="expression" dxfId="590" priority="77">
      <formula>$L17="Stiff clay w/o free water"</formula>
    </cfRule>
    <cfRule type="expression" dxfId="589" priority="79">
      <formula>$L17="API clay"</formula>
    </cfRule>
  </conditionalFormatting>
  <conditionalFormatting sqref="AM17:AN17">
    <cfRule type="expression" dxfId="588" priority="78">
      <formula>$L17="Kirsch soft clay"</formula>
    </cfRule>
  </conditionalFormatting>
  <conditionalFormatting sqref="AM17:AN17">
    <cfRule type="expression" dxfId="587" priority="76">
      <formula>$L17="Kirsch stiff clay"</formula>
    </cfRule>
  </conditionalFormatting>
  <conditionalFormatting sqref="AM17:AN17">
    <cfRule type="expression" dxfId="586" priority="75">
      <formula>$L17="Kirsch sand"</formula>
    </cfRule>
  </conditionalFormatting>
  <conditionalFormatting sqref="AM17:AN17">
    <cfRule type="expression" dxfId="585" priority="74">
      <formula>$L17="Modified Weak rock"</formula>
    </cfRule>
  </conditionalFormatting>
  <conditionalFormatting sqref="AM17:AN17">
    <cfRule type="expression" dxfId="584" priority="73">
      <formula>$L17="Reese stiff clay"</formula>
    </cfRule>
  </conditionalFormatting>
  <conditionalFormatting sqref="AM17:AN17">
    <cfRule type="expression" dxfId="583" priority="72">
      <formula>$L17="PISA clay"</formula>
    </cfRule>
  </conditionalFormatting>
  <conditionalFormatting sqref="AM17:AN17">
    <cfRule type="expression" dxfId="582" priority="71">
      <formula>$L17="PISA sand"</formula>
    </cfRule>
  </conditionalFormatting>
  <conditionalFormatting sqref="N17 Q17 S17:T17 W17 Y17">
    <cfRule type="expression" dxfId="581" priority="70">
      <formula>$L17="API sand"</formula>
    </cfRule>
  </conditionalFormatting>
  <conditionalFormatting sqref="N17">
    <cfRule type="expression" dxfId="580" priority="69">
      <formula>$M17="API sand"</formula>
    </cfRule>
  </conditionalFormatting>
  <conditionalFormatting sqref="N17">
    <cfRule type="expression" dxfId="579" priority="68">
      <formula>$M17="API clay"</formula>
    </cfRule>
  </conditionalFormatting>
  <conditionalFormatting sqref="N17:P17">
    <cfRule type="expression" dxfId="578" priority="65">
      <formula>$L17="Stiff clay w/o free water"</formula>
    </cfRule>
    <cfRule type="expression" dxfId="577" priority="67">
      <formula>$L17="API clay"</formula>
    </cfRule>
  </conditionalFormatting>
  <conditionalFormatting sqref="N17:P17">
    <cfRule type="expression" dxfId="576" priority="66">
      <formula>$L17="Kirsch soft clay"</formula>
    </cfRule>
  </conditionalFormatting>
  <conditionalFormatting sqref="N17:P17">
    <cfRule type="expression" dxfId="575" priority="64">
      <formula>$L17="Kirsch stiff clay"</formula>
    </cfRule>
  </conditionalFormatting>
  <conditionalFormatting sqref="N17 Q17 S17:T17 W17 Y17">
    <cfRule type="expression" dxfId="574" priority="63">
      <formula>$L17="Kirsch sand"</formula>
    </cfRule>
  </conditionalFormatting>
  <conditionalFormatting sqref="N17">
    <cfRule type="expression" dxfId="573" priority="62">
      <formula>$L17="Modified Weak rock"</formula>
    </cfRule>
  </conditionalFormatting>
  <conditionalFormatting sqref="N17:P17">
    <cfRule type="expression" dxfId="572" priority="61">
      <formula>$L17="Reese stiff clay"</formula>
    </cfRule>
  </conditionalFormatting>
  <conditionalFormatting sqref="N17:P17">
    <cfRule type="expression" dxfId="571" priority="60">
      <formula>$L17="PISA clay"</formula>
    </cfRule>
  </conditionalFormatting>
  <conditionalFormatting sqref="N17">
    <cfRule type="expression" dxfId="570" priority="59">
      <formula>$L17="PISA sand"</formula>
    </cfRule>
  </conditionalFormatting>
  <conditionalFormatting sqref="R17">
    <cfRule type="expression" dxfId="569" priority="58">
      <formula>$L17="API sand"</formula>
    </cfRule>
  </conditionalFormatting>
  <conditionalFormatting sqref="R17">
    <cfRule type="expression" dxfId="568" priority="57">
      <formula>$L17="Kirsch sand"</formula>
    </cfRule>
  </conditionalFormatting>
  <conditionalFormatting sqref="AD17:AI17">
    <cfRule type="expression" dxfId="567" priority="54">
      <formula>$L17="Stiff clay w/o free water"</formula>
    </cfRule>
    <cfRule type="expression" dxfId="566" priority="56">
      <formula>$L17="API clay"</formula>
    </cfRule>
  </conditionalFormatting>
  <conditionalFormatting sqref="AD17:AI17">
    <cfRule type="expression" dxfId="565" priority="55">
      <formula>$L17="Kirsch soft clay"</formula>
    </cfRule>
  </conditionalFormatting>
  <conditionalFormatting sqref="AD17:AI17">
    <cfRule type="expression" dxfId="564" priority="53">
      <formula>$L17="Kirsch stiff clay"</formula>
    </cfRule>
  </conditionalFormatting>
  <conditionalFormatting sqref="AD17:AI17">
    <cfRule type="expression" dxfId="563" priority="52">
      <formula>$L17="Reese stiff clay"</formula>
    </cfRule>
  </conditionalFormatting>
  <conditionalFormatting sqref="AD17:AI17">
    <cfRule type="expression" dxfId="562" priority="51">
      <formula>$L17="PISA clay"</formula>
    </cfRule>
  </conditionalFormatting>
  <conditionalFormatting sqref="AA17">
    <cfRule type="expression" dxfId="561" priority="48">
      <formula>$L17="Stiff clay w/o free water"</formula>
    </cfRule>
    <cfRule type="expression" dxfId="560" priority="50">
      <formula>$L17="API clay"</formula>
    </cfRule>
  </conditionalFormatting>
  <conditionalFormatting sqref="AA17">
    <cfRule type="expression" dxfId="559" priority="49">
      <formula>$L17="Kirsch soft clay"</formula>
    </cfRule>
  </conditionalFormatting>
  <conditionalFormatting sqref="AA17">
    <cfRule type="expression" dxfId="558" priority="47">
      <formula>$L17="Kirsch stiff clay"</formula>
    </cfRule>
  </conditionalFormatting>
  <conditionalFormatting sqref="AA17">
    <cfRule type="expression" dxfId="557" priority="46">
      <formula>$L17="Reese stiff clay"</formula>
    </cfRule>
  </conditionalFormatting>
  <conditionalFormatting sqref="AA17">
    <cfRule type="expression" dxfId="556" priority="45">
      <formula>$L17="PISA clay"</formula>
    </cfRule>
  </conditionalFormatting>
  <conditionalFormatting sqref="AC17">
    <cfRule type="expression" dxfId="555" priority="42">
      <formula>$L17="Stiff clay w/o free water"</formula>
    </cfRule>
    <cfRule type="expression" dxfId="554" priority="44">
      <formula>$L17="API clay"</formula>
    </cfRule>
  </conditionalFormatting>
  <conditionalFormatting sqref="AC17">
    <cfRule type="expression" dxfId="553" priority="43">
      <formula>$L17="Kirsch soft clay"</formula>
    </cfRule>
  </conditionalFormatting>
  <conditionalFormatting sqref="AC17">
    <cfRule type="expression" dxfId="552" priority="41">
      <formula>$L17="Kirsch stiff clay"</formula>
    </cfRule>
  </conditionalFormatting>
  <conditionalFormatting sqref="AC17">
    <cfRule type="expression" dxfId="551" priority="40">
      <formula>$L17="Reese stiff clay"</formula>
    </cfRule>
  </conditionalFormatting>
  <conditionalFormatting sqref="AC17">
    <cfRule type="expression" dxfId="550" priority="39">
      <formula>$L17="PISA clay"</formula>
    </cfRule>
  </conditionalFormatting>
  <conditionalFormatting sqref="X17">
    <cfRule type="expression" dxfId="549" priority="38">
      <formula>$L17="API sand"</formula>
    </cfRule>
  </conditionalFormatting>
  <conditionalFormatting sqref="X17">
    <cfRule type="expression" dxfId="548" priority="37">
      <formula>$L17="Kirsch sand"</formula>
    </cfRule>
  </conditionalFormatting>
  <conditionalFormatting sqref="Z16:Z17">
    <cfRule type="expression" dxfId="547" priority="36">
      <formula>$L16="API sand"</formula>
    </cfRule>
  </conditionalFormatting>
  <conditionalFormatting sqref="Z16:Z17">
    <cfRule type="expression" dxfId="546" priority="35">
      <formula>$L16="Kirsch sand"</formula>
    </cfRule>
  </conditionalFormatting>
  <conditionalFormatting sqref="AB16:AB17">
    <cfRule type="expression" dxfId="545" priority="34">
      <formula>$L16="API sand"</formula>
    </cfRule>
  </conditionalFormatting>
  <conditionalFormatting sqref="AB16:AB17">
    <cfRule type="expression" dxfId="544" priority="33">
      <formula>$L16="Kirsch sand"</formula>
    </cfRule>
  </conditionalFormatting>
  <conditionalFormatting sqref="AJ16:AJ17">
    <cfRule type="expression" dxfId="543" priority="32">
      <formula>$L16="API sand"</formula>
    </cfRule>
  </conditionalFormatting>
  <conditionalFormatting sqref="AJ16:AJ17">
    <cfRule type="expression" dxfId="542" priority="31">
      <formula>$L16="Kirsch sand"</formula>
    </cfRule>
  </conditionalFormatting>
  <conditionalFormatting sqref="U15:V15">
    <cfRule type="expression" dxfId="541" priority="28">
      <formula>$L15="Stiff clay w/o free water"</formula>
    </cfRule>
    <cfRule type="expression" dxfId="540" priority="30">
      <formula>$L15="API clay"</formula>
    </cfRule>
  </conditionalFormatting>
  <conditionalFormatting sqref="U15:V15">
    <cfRule type="expression" dxfId="539" priority="29">
      <formula>$L15="Kirsch soft clay"</formula>
    </cfRule>
  </conditionalFormatting>
  <conditionalFormatting sqref="U15:V15">
    <cfRule type="expression" dxfId="538" priority="27">
      <formula>$L15="Kirsch stiff clay"</formula>
    </cfRule>
  </conditionalFormatting>
  <conditionalFormatting sqref="U15:V15">
    <cfRule type="expression" dxfId="537" priority="26">
      <formula>$L15="Reese stiff clay"</formula>
    </cfRule>
  </conditionalFormatting>
  <conditionalFormatting sqref="U15:V15">
    <cfRule type="expression" dxfId="536" priority="25">
      <formula>$L15="PISA clay"</formula>
    </cfRule>
  </conditionalFormatting>
  <conditionalFormatting sqref="U16:V16">
    <cfRule type="expression" dxfId="535" priority="22">
      <formula>$L16="Stiff clay w/o free water"</formula>
    </cfRule>
    <cfRule type="expression" dxfId="534" priority="24">
      <formula>$L16="API clay"</formula>
    </cfRule>
  </conditionalFormatting>
  <conditionalFormatting sqref="U16:V16">
    <cfRule type="expression" dxfId="533" priority="23">
      <formula>$L16="Kirsch soft clay"</formula>
    </cfRule>
  </conditionalFormatting>
  <conditionalFormatting sqref="U16:V16">
    <cfRule type="expression" dxfId="532" priority="21">
      <formula>$L16="Kirsch stiff clay"</formula>
    </cfRule>
  </conditionalFormatting>
  <conditionalFormatting sqref="U16:V16">
    <cfRule type="expression" dxfId="531" priority="20">
      <formula>$L16="Reese stiff clay"</formula>
    </cfRule>
  </conditionalFormatting>
  <conditionalFormatting sqref="U16:V16">
    <cfRule type="expression" dxfId="530" priority="19">
      <formula>$L16="PISA clay"</formula>
    </cfRule>
  </conditionalFormatting>
  <conditionalFormatting sqref="U17:V17">
    <cfRule type="expression" dxfId="529" priority="16">
      <formula>$L17="Stiff clay w/o free water"</formula>
    </cfRule>
    <cfRule type="expression" dxfId="528" priority="18">
      <formula>$L17="API clay"</formula>
    </cfRule>
  </conditionalFormatting>
  <conditionalFormatting sqref="U17:V17">
    <cfRule type="expression" dxfId="527" priority="17">
      <formula>$L17="Kirsch soft clay"</formula>
    </cfRule>
  </conditionalFormatting>
  <conditionalFormatting sqref="U17:V17">
    <cfRule type="expression" dxfId="526" priority="15">
      <formula>$L17="Kirsch stiff clay"</formula>
    </cfRule>
  </conditionalFormatting>
  <conditionalFormatting sqref="U17:V17">
    <cfRule type="expression" dxfId="525" priority="14">
      <formula>$L17="Reese stiff clay"</formula>
    </cfRule>
  </conditionalFormatting>
  <conditionalFormatting sqref="U17:V17">
    <cfRule type="expression" dxfId="524" priority="13">
      <formula>$L17="PISA clay"</formula>
    </cfRule>
  </conditionalFormatting>
  <conditionalFormatting sqref="AO15">
    <cfRule type="expression" dxfId="523" priority="12">
      <formula>$L15="API sand"</formula>
    </cfRule>
  </conditionalFormatting>
  <conditionalFormatting sqref="AO15">
    <cfRule type="expression" dxfId="522" priority="11">
      <formula>$L15="Kirsch sand"</formula>
    </cfRule>
  </conditionalFormatting>
  <conditionalFormatting sqref="AO16">
    <cfRule type="expression" dxfId="521" priority="10">
      <formula>$L16="API sand"</formula>
    </cfRule>
  </conditionalFormatting>
  <conditionalFormatting sqref="AO16">
    <cfRule type="expression" dxfId="520" priority="9">
      <formula>$L16="Kirsch sand"</formula>
    </cfRule>
  </conditionalFormatting>
  <conditionalFormatting sqref="AO17">
    <cfRule type="expression" dxfId="519" priority="8">
      <formula>$L17="API sand"</formula>
    </cfRule>
  </conditionalFormatting>
  <conditionalFormatting sqref="AO17">
    <cfRule type="expression" dxfId="518" priority="7">
      <formula>$L17="Kirsch sand"</formula>
    </cfRule>
  </conditionalFormatting>
  <conditionalFormatting sqref="AC14">
    <cfRule type="expression" dxfId="517" priority="4">
      <formula>$L14="Stiff clay w/o free water"</formula>
    </cfRule>
    <cfRule type="expression" dxfId="516" priority="6">
      <formula>$L14="API clay"</formula>
    </cfRule>
  </conditionalFormatting>
  <conditionalFormatting sqref="AC14">
    <cfRule type="expression" dxfId="515" priority="5">
      <formula>$L14="Kirsch soft clay"</formula>
    </cfRule>
  </conditionalFormatting>
  <conditionalFormatting sqref="AC14">
    <cfRule type="expression" dxfId="514" priority="3">
      <formula>$L14="Kirsch stiff clay"</formula>
    </cfRule>
  </conditionalFormatting>
  <conditionalFormatting sqref="AC14">
    <cfRule type="expression" dxfId="513" priority="2">
      <formula>$L14="Reese stiff clay"</formula>
    </cfRule>
  </conditionalFormatting>
  <conditionalFormatting sqref="AC14">
    <cfRule type="expression" dxfId="512" priority="1">
      <formula>$L14="PISA clay"</formula>
    </cfRule>
  </conditionalFormatting>
  <dataValidations count="3">
    <dataValidation type="list" showInputMessage="1" showErrorMessage="1" sqref="L6:L255" xr:uid="{9F71E3B4-8AE2-4C62-AD88-C9F2156BFB9D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6:M17" xr:uid="{E3E06DCE-BD7A-4D49-AACD-64506B18A25D}">
      <formula1>"Zero soil,API sand,API clay"</formula1>
    </dataValidation>
    <dataValidation type="list" showInputMessage="1" showErrorMessage="1" sqref="M18:M36" xr:uid="{08DB5443-DFE0-4C87-A807-23C8B8B9E73B}">
      <formula1>"',API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85BC2-02FA-459E-9AF9-2569DA9B0DC1}">
  <sheetPr>
    <tabColor theme="2"/>
  </sheetPr>
  <dimension ref="A1:AO255"/>
  <sheetViews>
    <sheetView topLeftCell="J1" zoomScaleNormal="100" workbookViewId="0">
      <selection activeCell="O8" sqref="O8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140625" style="33" customWidth="1"/>
    <col min="11" max="11" width="11.5703125" style="33" bestFit="1" customWidth="1"/>
    <col min="12" max="12" width="18.140625" style="33" customWidth="1"/>
    <col min="13" max="13" width="11.855468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140625" style="33" customWidth="1"/>
    <col min="22" max="22" width="19.42578125" style="33" customWidth="1"/>
    <col min="23" max="23" width="6.5703125" style="33" customWidth="1"/>
    <col min="24" max="24" width="11.855468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85546875" style="33" customWidth="1"/>
    <col min="30" max="30" width="11.85546875" style="33" customWidth="1"/>
    <col min="31" max="31" width="10.28515625" style="33" customWidth="1"/>
    <col min="32" max="32" width="8.140625" style="33" customWidth="1"/>
    <col min="33" max="33" width="13.7109375" style="33" customWidth="1"/>
    <col min="34" max="34" width="8.42578125" style="33" customWidth="1"/>
    <col min="35" max="35" width="7.855468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16384" width="9.140625" style="33"/>
  </cols>
  <sheetData>
    <row r="1" spans="1:41" x14ac:dyDescent="0.25">
      <c r="A1" s="34" t="str">
        <f ca="1">TRIM(MID(CELL("filename",A1),FIND("]",CELL("filename",A1),1)+1,255))</f>
        <v>Zone_7_LE</v>
      </c>
      <c r="D1" s="34"/>
    </row>
    <row r="3" spans="1:41" s="35" customFormat="1" ht="45" customHeight="1" x14ac:dyDescent="0.25">
      <c r="F3" s="36" t="s">
        <v>39</v>
      </c>
      <c r="J3" s="37" t="s">
        <v>22</v>
      </c>
      <c r="Q3" s="73"/>
      <c r="R3" s="91"/>
      <c r="S3" s="91"/>
      <c r="T3" s="73"/>
      <c r="U3" s="91"/>
      <c r="V3" s="91"/>
      <c r="W3" s="73"/>
      <c r="X3" s="69"/>
      <c r="Y3" s="73"/>
      <c r="Z3" s="73"/>
      <c r="AA3" s="73"/>
      <c r="AB3" s="73"/>
      <c r="AC3" s="69"/>
      <c r="AD3" s="39"/>
      <c r="AE3" s="39"/>
      <c r="AF3" s="39"/>
      <c r="AG3" s="39"/>
      <c r="AH3" s="39"/>
      <c r="AI3" s="39"/>
      <c r="AJ3" s="73"/>
      <c r="AK3" s="73"/>
      <c r="AL3" s="73"/>
      <c r="AM3" s="73"/>
      <c r="AN3" s="73"/>
    </row>
    <row r="4" spans="1:41" s="41" customFormat="1" x14ac:dyDescent="0.25">
      <c r="A4" s="40" t="s">
        <v>60</v>
      </c>
      <c r="B4" s="41">
        <f>COUNTIF(J:J,"&gt;0")</f>
        <v>5</v>
      </c>
      <c r="C4" s="42" t="s">
        <v>58</v>
      </c>
      <c r="D4" s="43"/>
      <c r="F4" s="41" t="s">
        <v>40</v>
      </c>
      <c r="G4" s="44">
        <v>0</v>
      </c>
      <c r="H4" s="42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68" t="s">
        <v>102</v>
      </c>
    </row>
    <row r="5" spans="1:41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44">
        <v>0</v>
      </c>
      <c r="H5" s="45" t="s">
        <v>28</v>
      </c>
      <c r="J5" s="38" t="s">
        <v>38</v>
      </c>
      <c r="K5" s="38" t="s">
        <v>30</v>
      </c>
      <c r="L5" s="38" t="s">
        <v>31</v>
      </c>
      <c r="M5" s="38" t="s">
        <v>31</v>
      </c>
      <c r="N5" s="38" t="s">
        <v>32</v>
      </c>
      <c r="O5" s="38" t="s">
        <v>33</v>
      </c>
      <c r="P5" s="38" t="s">
        <v>35</v>
      </c>
      <c r="Q5" s="38" t="s">
        <v>36</v>
      </c>
      <c r="R5" s="38" t="s">
        <v>36</v>
      </c>
      <c r="S5" s="38" t="s">
        <v>34</v>
      </c>
      <c r="T5" s="38" t="s">
        <v>33</v>
      </c>
      <c r="U5" s="38" t="s">
        <v>34</v>
      </c>
      <c r="V5" s="38" t="s">
        <v>62</v>
      </c>
      <c r="W5" s="38" t="s">
        <v>34</v>
      </c>
      <c r="X5" s="38" t="s">
        <v>33</v>
      </c>
      <c r="Y5" s="38" t="s">
        <v>35</v>
      </c>
      <c r="Z5" s="38" t="s">
        <v>33</v>
      </c>
      <c r="AA5" s="38" t="s">
        <v>34</v>
      </c>
      <c r="AB5" s="38" t="s">
        <v>33</v>
      </c>
      <c r="AC5" s="38" t="s">
        <v>33</v>
      </c>
      <c r="AD5" s="38" t="s">
        <v>35</v>
      </c>
      <c r="AE5" s="38" t="s">
        <v>34</v>
      </c>
      <c r="AF5" s="38" t="s">
        <v>33</v>
      </c>
      <c r="AG5" s="38" t="s">
        <v>35</v>
      </c>
      <c r="AH5" s="38" t="s">
        <v>34</v>
      </c>
      <c r="AI5" s="38" t="s">
        <v>34</v>
      </c>
      <c r="AJ5" s="38" t="s">
        <v>34</v>
      </c>
      <c r="AK5" s="38" t="s">
        <v>34</v>
      </c>
      <c r="AL5" s="38" t="s">
        <v>34</v>
      </c>
      <c r="AM5" s="38" t="s">
        <v>34</v>
      </c>
      <c r="AN5" s="38" t="s">
        <v>34</v>
      </c>
      <c r="AO5" s="38" t="s">
        <v>103</v>
      </c>
    </row>
    <row r="6" spans="1:41" x14ac:dyDescent="0.25">
      <c r="C6" s="45"/>
      <c r="F6" s="33" t="s">
        <v>67</v>
      </c>
      <c r="G6" s="46">
        <v>36</v>
      </c>
      <c r="H6" s="45" t="s">
        <v>28</v>
      </c>
      <c r="J6" s="47">
        <v>1</v>
      </c>
      <c r="K6" s="47">
        <v>0</v>
      </c>
      <c r="L6" s="70" t="s">
        <v>106</v>
      </c>
      <c r="M6" s="49" t="s">
        <v>64</v>
      </c>
      <c r="N6" s="50">
        <v>9.8000000000000007</v>
      </c>
      <c r="O6" s="51"/>
      <c r="P6" s="51"/>
      <c r="Q6" s="50">
        <v>38</v>
      </c>
      <c r="R6" s="50">
        <f>Q6-5</f>
        <v>33</v>
      </c>
      <c r="S6" s="50">
        <v>0.5</v>
      </c>
      <c r="T6" s="50">
        <v>0</v>
      </c>
      <c r="U6" s="52"/>
      <c r="V6" s="52"/>
      <c r="W6" s="50">
        <v>0.5</v>
      </c>
      <c r="X6" s="50">
        <v>19700</v>
      </c>
      <c r="Y6" s="50">
        <v>0</v>
      </c>
      <c r="Z6" s="50">
        <f t="shared" ref="Z6" si="0">VLOOKUP(R6,$AE$39:$AF$59,2)</f>
        <v>107.39999999999996</v>
      </c>
      <c r="AA6" s="53"/>
      <c r="AB6" s="50">
        <f>VLOOKUP(R6,$AE$39:$AG$59,3)</f>
        <v>11040</v>
      </c>
      <c r="AC6" s="51"/>
      <c r="AD6" s="51"/>
      <c r="AE6" s="51"/>
      <c r="AF6" s="51"/>
      <c r="AG6" s="51"/>
      <c r="AH6" s="51"/>
      <c r="AI6" s="51"/>
      <c r="AJ6" s="50">
        <f t="shared" ref="AJ6:AJ10" si="1">VLOOKUP(R6,$AE$39:$AH$59,4)</f>
        <v>46.000000000000007</v>
      </c>
      <c r="AK6" s="50">
        <v>1</v>
      </c>
      <c r="AL6" s="50">
        <v>1</v>
      </c>
      <c r="AM6" s="50">
        <v>1</v>
      </c>
      <c r="AN6" s="50">
        <v>1</v>
      </c>
      <c r="AO6" s="50">
        <v>0</v>
      </c>
    </row>
    <row r="7" spans="1:41" x14ac:dyDescent="0.25">
      <c r="A7" s="54" t="s">
        <v>23</v>
      </c>
      <c r="C7" s="45"/>
      <c r="F7" s="55" t="s">
        <v>48</v>
      </c>
      <c r="G7" s="56"/>
      <c r="H7" s="39"/>
      <c r="I7" s="56"/>
      <c r="J7" s="47">
        <v>2</v>
      </c>
      <c r="K7" s="47">
        <v>-2.5</v>
      </c>
      <c r="L7" s="33" t="s">
        <v>107</v>
      </c>
      <c r="M7" s="49" t="s">
        <v>65</v>
      </c>
      <c r="N7" s="50">
        <v>8.5</v>
      </c>
      <c r="O7" s="51">
        <v>108.5</v>
      </c>
      <c r="P7" s="51">
        <v>9.0500000000000007</v>
      </c>
      <c r="Q7" s="50"/>
      <c r="R7" s="50"/>
      <c r="S7" s="50"/>
      <c r="T7" s="50"/>
      <c r="U7" s="52">
        <v>1.7999999999999999E-2</v>
      </c>
      <c r="V7" s="52">
        <v>0</v>
      </c>
      <c r="W7" s="50"/>
      <c r="X7" s="50"/>
      <c r="Y7" s="50"/>
      <c r="Z7" s="50"/>
      <c r="AA7" s="53">
        <v>1</v>
      </c>
      <c r="AB7" s="50"/>
      <c r="AC7" s="51">
        <v>79660</v>
      </c>
      <c r="AD7" s="51">
        <v>9661</v>
      </c>
      <c r="AE7" s="51">
        <v>0.46</v>
      </c>
      <c r="AF7" s="51">
        <v>0</v>
      </c>
      <c r="AG7" s="51">
        <v>0</v>
      </c>
      <c r="AH7" s="51">
        <v>0</v>
      </c>
      <c r="AI7" s="51">
        <v>0</v>
      </c>
      <c r="AJ7" s="50"/>
      <c r="AK7" s="50">
        <v>1</v>
      </c>
      <c r="AL7" s="50">
        <v>1</v>
      </c>
      <c r="AM7" s="50">
        <v>1</v>
      </c>
      <c r="AN7" s="50">
        <v>1</v>
      </c>
      <c r="AO7" s="50">
        <v>0</v>
      </c>
    </row>
    <row r="8" spans="1:41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2278.1</v>
      </c>
      <c r="H8" s="45" t="s">
        <v>53</v>
      </c>
      <c r="J8" s="47">
        <v>3</v>
      </c>
      <c r="K8" s="47">
        <v>-8</v>
      </c>
      <c r="L8" s="70" t="s">
        <v>106</v>
      </c>
      <c r="M8" s="49" t="s">
        <v>64</v>
      </c>
      <c r="N8" s="50">
        <v>10.1</v>
      </c>
      <c r="O8" s="51"/>
      <c r="P8" s="51"/>
      <c r="Q8" s="50">
        <v>35</v>
      </c>
      <c r="R8" s="50">
        <f t="shared" ref="R8:R10" si="2">Q8-5</f>
        <v>30</v>
      </c>
      <c r="S8" s="50">
        <v>0.9</v>
      </c>
      <c r="T8" s="50">
        <v>0</v>
      </c>
      <c r="U8" s="52"/>
      <c r="V8" s="52"/>
      <c r="W8" s="50">
        <v>0.5</v>
      </c>
      <c r="X8" s="50">
        <v>71200</v>
      </c>
      <c r="Y8" s="50">
        <v>0</v>
      </c>
      <c r="Z8" s="50">
        <f>VLOOKUP(R8,$AE$39:$AF$59,2)</f>
        <v>95.999999999999972</v>
      </c>
      <c r="AA8" s="53"/>
      <c r="AB8" s="50">
        <f t="shared" ref="AB8:AB10" si="3">VLOOKUP(R8,$AE$39:$AG$59,3)</f>
        <v>9600</v>
      </c>
      <c r="AC8" s="51"/>
      <c r="AD8" s="51"/>
      <c r="AE8" s="51"/>
      <c r="AF8" s="51"/>
      <c r="AG8" s="51"/>
      <c r="AH8" s="51"/>
      <c r="AI8" s="51"/>
      <c r="AJ8" s="50">
        <f t="shared" si="1"/>
        <v>40.000000000000007</v>
      </c>
      <c r="AK8" s="50">
        <v>1</v>
      </c>
      <c r="AL8" s="50">
        <v>1</v>
      </c>
      <c r="AM8" s="50">
        <v>1</v>
      </c>
      <c r="AN8" s="50">
        <v>1</v>
      </c>
      <c r="AO8" s="50">
        <v>0</v>
      </c>
    </row>
    <row r="9" spans="1:41" x14ac:dyDescent="0.25">
      <c r="A9" s="33" t="s">
        <v>68</v>
      </c>
      <c r="B9" s="57">
        <v>33</v>
      </c>
      <c r="C9" s="45" t="s">
        <v>28</v>
      </c>
      <c r="D9" s="57">
        <v>28</v>
      </c>
      <c r="F9" s="33" t="s">
        <v>96</v>
      </c>
      <c r="G9" s="71">
        <v>-122786</v>
      </c>
      <c r="H9" s="45" t="s">
        <v>54</v>
      </c>
      <c r="J9" s="47">
        <v>4</v>
      </c>
      <c r="K9" s="47">
        <v>-22</v>
      </c>
      <c r="L9" s="70" t="s">
        <v>107</v>
      </c>
      <c r="M9" s="49" t="s">
        <v>65</v>
      </c>
      <c r="N9" s="50">
        <v>8.3000000000000007</v>
      </c>
      <c r="O9" s="51">
        <v>142.6</v>
      </c>
      <c r="P9" s="51">
        <v>2.4500000000000002</v>
      </c>
      <c r="Q9" s="50"/>
      <c r="R9" s="50"/>
      <c r="S9" s="50"/>
      <c r="T9" s="50"/>
      <c r="U9" s="52">
        <v>1.7999999999999999E-2</v>
      </c>
      <c r="V9" s="52">
        <v>0</v>
      </c>
      <c r="W9" s="50"/>
      <c r="X9" s="50"/>
      <c r="Y9" s="50"/>
      <c r="Z9" s="50"/>
      <c r="AA9" s="53">
        <v>1</v>
      </c>
      <c r="AB9" s="50"/>
      <c r="AC9" s="51">
        <v>130900</v>
      </c>
      <c r="AD9" s="51">
        <v>3491</v>
      </c>
      <c r="AE9" s="51">
        <v>0.46</v>
      </c>
      <c r="AF9" s="51">
        <v>0</v>
      </c>
      <c r="AG9" s="51">
        <v>0</v>
      </c>
      <c r="AH9" s="51">
        <v>0</v>
      </c>
      <c r="AI9" s="51">
        <v>0</v>
      </c>
      <c r="AJ9" s="50"/>
      <c r="AK9" s="50">
        <v>1</v>
      </c>
      <c r="AL9" s="50">
        <v>1</v>
      </c>
      <c r="AM9" s="50">
        <v>1</v>
      </c>
      <c r="AN9" s="50">
        <v>1</v>
      </c>
      <c r="AO9" s="50">
        <v>0</v>
      </c>
    </row>
    <row r="10" spans="1:41" s="56" customFormat="1" x14ac:dyDescent="0.25">
      <c r="A10" s="56" t="s">
        <v>69</v>
      </c>
      <c r="B10" s="58">
        <v>33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/>
      <c r="J10" s="47">
        <v>5</v>
      </c>
      <c r="K10" s="47">
        <v>-30</v>
      </c>
      <c r="L10" s="33" t="s">
        <v>106</v>
      </c>
      <c r="M10" s="49" t="s">
        <v>64</v>
      </c>
      <c r="N10" s="50">
        <v>9.8000000000000007</v>
      </c>
      <c r="O10" s="51"/>
      <c r="P10" s="51"/>
      <c r="Q10" s="50">
        <v>34</v>
      </c>
      <c r="R10" s="50">
        <f t="shared" si="2"/>
        <v>29</v>
      </c>
      <c r="S10" s="50">
        <v>0.8</v>
      </c>
      <c r="T10" s="50">
        <v>0</v>
      </c>
      <c r="U10" s="52"/>
      <c r="V10" s="52"/>
      <c r="W10" s="50">
        <v>0.5</v>
      </c>
      <c r="X10" s="50">
        <v>24600</v>
      </c>
      <c r="Y10" s="50">
        <v>0</v>
      </c>
      <c r="Z10" s="50">
        <f t="shared" ref="Z10" si="4">VLOOKUP(R10,$AE$39:$AF$59,2)</f>
        <v>92.999999999999972</v>
      </c>
      <c r="AA10" s="53"/>
      <c r="AB10" s="50">
        <f t="shared" si="3"/>
        <v>8640</v>
      </c>
      <c r="AC10" s="51"/>
      <c r="AD10" s="51"/>
      <c r="AE10" s="51"/>
      <c r="AF10" s="51"/>
      <c r="AG10" s="51"/>
      <c r="AH10" s="51"/>
      <c r="AI10" s="51"/>
      <c r="AJ10" s="50">
        <f t="shared" si="1"/>
        <v>36.000000000000007</v>
      </c>
      <c r="AK10" s="50">
        <v>1</v>
      </c>
      <c r="AL10" s="50">
        <v>1</v>
      </c>
      <c r="AM10" s="50">
        <v>1</v>
      </c>
      <c r="AN10" s="50">
        <v>1</v>
      </c>
      <c r="AO10" s="50">
        <v>0</v>
      </c>
    </row>
    <row r="11" spans="1:41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J11" s="47"/>
      <c r="K11" s="47"/>
      <c r="M11" s="49"/>
      <c r="N11" s="50"/>
      <c r="O11" s="51"/>
      <c r="P11" s="51"/>
      <c r="Q11" s="50"/>
      <c r="R11" s="50"/>
      <c r="S11" s="50"/>
      <c r="T11" s="50"/>
      <c r="U11" s="52"/>
      <c r="V11" s="52"/>
      <c r="W11" s="50"/>
      <c r="X11" s="50"/>
      <c r="Y11" s="50"/>
      <c r="Z11" s="50"/>
      <c r="AA11" s="53"/>
      <c r="AB11" s="50"/>
      <c r="AC11" s="51"/>
      <c r="AD11" s="51"/>
      <c r="AE11" s="51"/>
      <c r="AF11" s="51"/>
      <c r="AG11" s="51"/>
      <c r="AH11" s="51"/>
      <c r="AI11" s="51"/>
      <c r="AJ11" s="50"/>
      <c r="AK11" s="50"/>
      <c r="AL11" s="50">
        <v>1</v>
      </c>
      <c r="AM11" s="50">
        <v>1</v>
      </c>
      <c r="AN11" s="50">
        <v>1</v>
      </c>
      <c r="AO11" s="50">
        <v>0</v>
      </c>
    </row>
    <row r="12" spans="1:41" x14ac:dyDescent="0.25">
      <c r="A12" s="33" t="s">
        <v>74</v>
      </c>
      <c r="B12" s="46">
        <v>5.5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/>
      <c r="J12" s="47"/>
      <c r="K12" s="47"/>
      <c r="M12" s="49"/>
      <c r="N12" s="50"/>
      <c r="O12" s="51"/>
      <c r="P12" s="51"/>
      <c r="Q12" s="50"/>
      <c r="R12" s="50"/>
      <c r="S12" s="50"/>
      <c r="T12" s="50"/>
      <c r="U12" s="52"/>
      <c r="V12" s="52"/>
      <c r="W12" s="50"/>
      <c r="X12" s="50"/>
      <c r="Y12" s="50"/>
      <c r="Z12" s="50"/>
      <c r="AA12" s="53"/>
      <c r="AB12" s="50"/>
      <c r="AC12" s="51"/>
      <c r="AD12" s="51"/>
      <c r="AE12" s="51"/>
      <c r="AF12" s="51"/>
      <c r="AG12" s="51"/>
      <c r="AH12" s="51"/>
      <c r="AI12" s="51"/>
      <c r="AJ12" s="50"/>
      <c r="AK12" s="50"/>
      <c r="AL12" s="50"/>
      <c r="AM12" s="50"/>
      <c r="AN12" s="50"/>
      <c r="AO12" s="50"/>
    </row>
    <row r="13" spans="1:41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J13" s="47"/>
      <c r="K13" s="47"/>
      <c r="M13" s="49"/>
      <c r="N13" s="50"/>
      <c r="O13" s="51"/>
      <c r="P13" s="51"/>
      <c r="Q13" s="50"/>
      <c r="R13" s="50"/>
      <c r="S13" s="50"/>
      <c r="T13" s="50"/>
      <c r="U13" s="52"/>
      <c r="V13" s="52"/>
      <c r="W13" s="50"/>
      <c r="X13" s="50"/>
      <c r="Y13" s="50"/>
      <c r="Z13" s="50"/>
      <c r="AA13" s="53"/>
      <c r="AB13" s="50"/>
      <c r="AC13" s="51"/>
      <c r="AD13" s="51"/>
      <c r="AE13" s="51"/>
      <c r="AF13" s="51"/>
      <c r="AG13" s="51"/>
      <c r="AH13" s="51"/>
      <c r="AI13" s="51"/>
      <c r="AJ13" s="50"/>
      <c r="AK13" s="50"/>
      <c r="AL13" s="50"/>
      <c r="AM13" s="50"/>
      <c r="AN13" s="50"/>
      <c r="AO13" s="50"/>
    </row>
    <row r="14" spans="1:41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47"/>
      <c r="K14" s="47"/>
      <c r="M14" s="49"/>
      <c r="N14" s="50"/>
      <c r="O14" s="51"/>
      <c r="P14" s="51"/>
      <c r="Q14" s="50"/>
      <c r="R14" s="50"/>
      <c r="S14" s="50"/>
      <c r="T14" s="50"/>
      <c r="U14" s="52"/>
      <c r="V14" s="52"/>
      <c r="W14" s="50"/>
      <c r="X14" s="50"/>
      <c r="Y14" s="50"/>
      <c r="Z14" s="50"/>
      <c r="AA14" s="53"/>
      <c r="AB14" s="50"/>
      <c r="AC14" s="51"/>
      <c r="AD14" s="51"/>
      <c r="AE14" s="51"/>
      <c r="AF14" s="51"/>
      <c r="AG14" s="51"/>
      <c r="AH14" s="51"/>
      <c r="AI14" s="51"/>
      <c r="AJ14" s="50"/>
      <c r="AK14" s="50"/>
      <c r="AL14" s="50"/>
      <c r="AM14" s="50"/>
      <c r="AN14" s="50"/>
      <c r="AO14" s="50"/>
    </row>
    <row r="15" spans="1:41" x14ac:dyDescent="0.25">
      <c r="A15" s="33" t="s">
        <v>44</v>
      </c>
      <c r="B15" s="61">
        <v>207000000</v>
      </c>
      <c r="C15" s="45" t="s">
        <v>47</v>
      </c>
      <c r="J15" s="47"/>
      <c r="K15" s="47"/>
      <c r="M15" s="49"/>
      <c r="N15" s="50"/>
      <c r="O15" s="51"/>
      <c r="P15" s="51"/>
      <c r="Q15" s="50"/>
      <c r="R15" s="50"/>
      <c r="S15" s="50"/>
      <c r="T15" s="50"/>
      <c r="U15" s="52"/>
      <c r="V15" s="52"/>
      <c r="W15" s="50"/>
      <c r="X15" s="50"/>
      <c r="Y15" s="50"/>
      <c r="Z15" s="50"/>
      <c r="AA15" s="53"/>
      <c r="AB15" s="50"/>
      <c r="AC15" s="51"/>
      <c r="AD15" s="51"/>
      <c r="AE15" s="51"/>
      <c r="AF15" s="51"/>
      <c r="AG15" s="51"/>
      <c r="AH15" s="51"/>
      <c r="AI15" s="51"/>
      <c r="AJ15" s="50"/>
      <c r="AK15" s="50"/>
      <c r="AL15" s="50"/>
      <c r="AM15" s="50"/>
      <c r="AN15" s="50"/>
      <c r="AO15" s="50"/>
    </row>
    <row r="16" spans="1:41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/>
      <c r="J16" s="47"/>
      <c r="K16" s="47"/>
      <c r="M16" s="49"/>
      <c r="N16" s="50"/>
      <c r="O16" s="51"/>
      <c r="P16" s="51"/>
      <c r="Q16" s="50"/>
      <c r="R16" s="50"/>
      <c r="S16" s="50"/>
      <c r="T16" s="50"/>
      <c r="U16" s="52"/>
      <c r="V16" s="52"/>
      <c r="W16" s="50"/>
      <c r="X16" s="50"/>
      <c r="Y16" s="50"/>
      <c r="Z16" s="50"/>
      <c r="AA16" s="53"/>
      <c r="AB16" s="50"/>
      <c r="AC16" s="51"/>
      <c r="AD16" s="51"/>
      <c r="AE16" s="51"/>
      <c r="AF16" s="51"/>
      <c r="AG16" s="51"/>
      <c r="AH16" s="51"/>
      <c r="AI16" s="51"/>
      <c r="AJ16" s="50"/>
      <c r="AK16" s="50"/>
      <c r="AL16" s="50"/>
      <c r="AM16" s="50"/>
      <c r="AN16" s="50"/>
      <c r="AO16" s="50"/>
    </row>
    <row r="17" spans="1:41" s="56" customFormat="1" x14ac:dyDescent="0.25">
      <c r="A17" s="33" t="s">
        <v>98</v>
      </c>
      <c r="B17" s="57">
        <v>0.53</v>
      </c>
      <c r="C17" s="45"/>
      <c r="D17" s="38"/>
      <c r="E17" s="38"/>
      <c r="J17" s="47"/>
      <c r="K17" s="47"/>
      <c r="L17" s="33"/>
      <c r="M17" s="49"/>
      <c r="N17" s="50"/>
      <c r="O17" s="51"/>
      <c r="P17" s="51"/>
      <c r="Q17" s="50"/>
      <c r="R17" s="50"/>
      <c r="S17" s="50"/>
      <c r="T17" s="50"/>
      <c r="U17" s="52"/>
      <c r="V17" s="52"/>
      <c r="W17" s="50"/>
      <c r="X17" s="50"/>
      <c r="Y17" s="50"/>
      <c r="Z17" s="50"/>
      <c r="AA17" s="53"/>
      <c r="AB17" s="50"/>
      <c r="AC17" s="51"/>
      <c r="AD17" s="51"/>
      <c r="AE17" s="51"/>
      <c r="AF17" s="51"/>
      <c r="AG17" s="51"/>
      <c r="AH17" s="51"/>
      <c r="AI17" s="51"/>
      <c r="AJ17" s="50"/>
      <c r="AK17" s="50"/>
      <c r="AL17" s="50"/>
      <c r="AM17" s="50"/>
      <c r="AN17" s="50"/>
      <c r="AO17" s="50"/>
    </row>
    <row r="18" spans="1:41" ht="30" x14ac:dyDescent="0.25">
      <c r="A18" s="35" t="s">
        <v>25</v>
      </c>
      <c r="B18" s="65" t="s">
        <v>26</v>
      </c>
      <c r="C18" s="65" t="s">
        <v>27</v>
      </c>
      <c r="D18" s="66"/>
      <c r="E18" s="66"/>
      <c r="J18" s="47"/>
      <c r="L18" s="48"/>
      <c r="M18" s="49" t="s">
        <v>94</v>
      </c>
      <c r="N18" s="47"/>
      <c r="O18" s="63"/>
      <c r="P18" s="47"/>
      <c r="Q18" s="47"/>
      <c r="R18" s="64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1" x14ac:dyDescent="0.25">
      <c r="A19" s="38" t="s">
        <v>38</v>
      </c>
      <c r="B19" s="38" t="s">
        <v>30</v>
      </c>
      <c r="C19" s="38" t="s">
        <v>59</v>
      </c>
      <c r="D19" s="43"/>
      <c r="E19" s="35"/>
      <c r="L19" s="48"/>
      <c r="M19" s="49" t="s">
        <v>94</v>
      </c>
      <c r="N19" s="47"/>
      <c r="O19" s="50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I19" s="47"/>
      <c r="AJ19" s="47"/>
      <c r="AK19" s="47"/>
      <c r="AL19" s="47"/>
      <c r="AM19" s="47"/>
      <c r="AN19" s="47"/>
    </row>
    <row r="20" spans="1:41" x14ac:dyDescent="0.25">
      <c r="A20" s="66">
        <v>1</v>
      </c>
      <c r="B20" s="66">
        <v>0</v>
      </c>
      <c r="C20" s="67">
        <v>0.09</v>
      </c>
      <c r="D20" s="43"/>
      <c r="L20" s="48"/>
      <c r="M20" s="49" t="s">
        <v>94</v>
      </c>
      <c r="N20" s="47"/>
      <c r="O20" s="50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I20" s="47"/>
      <c r="AJ20" s="47"/>
      <c r="AK20" s="47"/>
      <c r="AL20" s="47"/>
      <c r="AM20" s="47"/>
      <c r="AN20" s="47"/>
    </row>
    <row r="21" spans="1:41" x14ac:dyDescent="0.25">
      <c r="A21" s="66"/>
      <c r="B21" s="66"/>
      <c r="C21" s="67"/>
      <c r="D21" s="43"/>
      <c r="L21" s="48"/>
      <c r="M21" s="49" t="s">
        <v>94</v>
      </c>
      <c r="N21" s="47"/>
      <c r="O21" s="50"/>
      <c r="P21" s="47"/>
      <c r="Q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64"/>
      <c r="AI21" s="47"/>
      <c r="AJ21" s="47"/>
      <c r="AK21" s="47"/>
      <c r="AL21" s="47"/>
      <c r="AM21" s="47"/>
      <c r="AN21" s="47"/>
    </row>
    <row r="22" spans="1:41" x14ac:dyDescent="0.25">
      <c r="A22" s="66"/>
      <c r="B22" s="66"/>
      <c r="C22" s="67"/>
      <c r="D22" s="35"/>
      <c r="L22" s="48"/>
      <c r="M22" s="49" t="s">
        <v>94</v>
      </c>
      <c r="N22" s="47"/>
      <c r="O22" s="50"/>
      <c r="P22" s="47"/>
      <c r="Q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64"/>
      <c r="AI22" s="47"/>
      <c r="AJ22" s="47"/>
      <c r="AK22" s="47"/>
      <c r="AL22" s="47"/>
      <c r="AM22" s="47"/>
      <c r="AN22" s="47"/>
    </row>
    <row r="23" spans="1:41" x14ac:dyDescent="0.25">
      <c r="A23" s="66"/>
      <c r="B23" s="66"/>
      <c r="C23" s="67"/>
      <c r="D23" s="35"/>
      <c r="L23" s="48"/>
      <c r="M23" s="49" t="s">
        <v>94</v>
      </c>
      <c r="N23" s="47"/>
      <c r="O23" s="50"/>
      <c r="P23" s="47"/>
      <c r="Q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64"/>
      <c r="AI23" s="47"/>
      <c r="AJ23" s="47"/>
      <c r="AK23" s="47"/>
      <c r="AL23" s="47"/>
      <c r="AM23" s="47"/>
      <c r="AN23" s="47"/>
    </row>
    <row r="24" spans="1:41" x14ac:dyDescent="0.25">
      <c r="A24" s="66"/>
      <c r="B24" s="66"/>
      <c r="C24" s="67"/>
      <c r="D24" s="35"/>
      <c r="L24" s="48"/>
      <c r="M24" s="49" t="s">
        <v>94</v>
      </c>
      <c r="N24" s="47"/>
      <c r="O24" s="50"/>
      <c r="P24" s="47"/>
      <c r="Q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64"/>
      <c r="AI24" s="47"/>
      <c r="AJ24" s="47"/>
      <c r="AK24" s="47"/>
      <c r="AL24" s="47"/>
      <c r="AM24" s="47"/>
      <c r="AN24" s="47"/>
    </row>
    <row r="25" spans="1:41" x14ac:dyDescent="0.25">
      <c r="A25" s="66"/>
      <c r="B25" s="66"/>
      <c r="C25" s="67"/>
      <c r="D25" s="35"/>
      <c r="L25" s="48"/>
      <c r="M25" s="49" t="s">
        <v>94</v>
      </c>
      <c r="N25" s="47"/>
      <c r="O25" s="50"/>
      <c r="P25" s="47"/>
      <c r="Q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64"/>
      <c r="AI25" s="47"/>
      <c r="AJ25" s="47"/>
      <c r="AK25" s="47"/>
      <c r="AL25" s="47"/>
      <c r="AM25" s="47"/>
      <c r="AN25" s="47"/>
    </row>
    <row r="26" spans="1:41" x14ac:dyDescent="0.25">
      <c r="A26" s="66"/>
      <c r="B26" s="66"/>
      <c r="C26" s="67"/>
      <c r="D26" s="35"/>
      <c r="L26" s="48"/>
      <c r="M26" s="49" t="s">
        <v>94</v>
      </c>
      <c r="N26" s="47"/>
      <c r="O26" s="50"/>
      <c r="P26" s="47"/>
      <c r="Q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64"/>
      <c r="AI26" s="47"/>
      <c r="AJ26" s="47"/>
      <c r="AK26" s="47"/>
      <c r="AL26" s="47"/>
      <c r="AM26" s="47"/>
      <c r="AN26" s="47"/>
    </row>
    <row r="27" spans="1:41" x14ac:dyDescent="0.25">
      <c r="A27" s="66"/>
      <c r="B27" s="66"/>
      <c r="C27" s="67"/>
      <c r="D27" s="35"/>
      <c r="L27" s="48"/>
      <c r="M27" s="49" t="s">
        <v>94</v>
      </c>
      <c r="N27" s="47"/>
      <c r="O27" s="50"/>
      <c r="P27" s="47"/>
      <c r="Q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64"/>
      <c r="AI27" s="47"/>
      <c r="AJ27" s="47"/>
      <c r="AK27" s="47"/>
      <c r="AL27" s="47"/>
      <c r="AM27" s="47"/>
      <c r="AN27" s="47"/>
    </row>
    <row r="28" spans="1:41" x14ac:dyDescent="0.25">
      <c r="A28" s="66"/>
      <c r="B28" s="66"/>
      <c r="C28" s="67"/>
      <c r="D28" s="35"/>
      <c r="L28" s="48"/>
      <c r="M28" s="49" t="s">
        <v>94</v>
      </c>
      <c r="N28" s="47"/>
      <c r="O28" s="50"/>
      <c r="P28" s="47"/>
      <c r="Q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64"/>
      <c r="AI28" s="47"/>
      <c r="AJ28" s="47"/>
      <c r="AK28" s="47"/>
      <c r="AL28" s="47"/>
      <c r="AM28" s="47"/>
      <c r="AN28" s="47"/>
    </row>
    <row r="29" spans="1:41" x14ac:dyDescent="0.25">
      <c r="A29" s="66"/>
      <c r="B29" s="66"/>
      <c r="C29" s="67"/>
      <c r="D29" s="35"/>
      <c r="L29" s="48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</row>
    <row r="30" spans="1:41" x14ac:dyDescent="0.25">
      <c r="A30" s="66"/>
      <c r="B30" s="66"/>
      <c r="C30" s="67"/>
      <c r="D30" s="35"/>
      <c r="L30" s="48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</row>
    <row r="31" spans="1:41" x14ac:dyDescent="0.25">
      <c r="A31" s="66"/>
      <c r="B31" s="66"/>
      <c r="C31" s="67"/>
      <c r="D31" s="35"/>
      <c r="L31" s="48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</row>
    <row r="32" spans="1:41" x14ac:dyDescent="0.25">
      <c r="A32" s="66"/>
      <c r="B32" s="66"/>
      <c r="C32" s="67"/>
      <c r="D32" s="35"/>
      <c r="L32" s="48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</row>
    <row r="33" spans="1:40" x14ac:dyDescent="0.25">
      <c r="A33" s="66"/>
      <c r="B33" s="66"/>
      <c r="C33" s="67"/>
      <c r="D33" s="35"/>
      <c r="L33" s="48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</row>
    <row r="34" spans="1:40" x14ac:dyDescent="0.25">
      <c r="L34" s="48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</row>
    <row r="35" spans="1:40" x14ac:dyDescent="0.25">
      <c r="L35" s="48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</row>
    <row r="36" spans="1:40" x14ac:dyDescent="0.25">
      <c r="L36" s="48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</row>
    <row r="37" spans="1:40" x14ac:dyDescent="0.25">
      <c r="L37" s="48"/>
      <c r="AE37" s="47"/>
      <c r="AF37" s="47" t="s">
        <v>104</v>
      </c>
      <c r="AG37" s="47" t="s">
        <v>105</v>
      </c>
      <c r="AH37" s="47" t="s">
        <v>66</v>
      </c>
    </row>
    <row r="38" spans="1:40" x14ac:dyDescent="0.25">
      <c r="L38" s="48"/>
      <c r="AE38" s="33" t="s">
        <v>99</v>
      </c>
      <c r="AF38" s="33" t="s">
        <v>100</v>
      </c>
      <c r="AG38" s="33" t="s">
        <v>101</v>
      </c>
    </row>
    <row r="39" spans="1:40" x14ac:dyDescent="0.25">
      <c r="L39" s="48"/>
      <c r="AE39" s="33">
        <v>15</v>
      </c>
      <c r="AF39" s="33">
        <v>48</v>
      </c>
      <c r="AG39" s="33">
        <v>1900</v>
      </c>
      <c r="AH39" s="33">
        <v>8</v>
      </c>
    </row>
    <row r="40" spans="1:40" x14ac:dyDescent="0.25">
      <c r="L40" s="48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0" x14ac:dyDescent="0.25">
      <c r="L41" s="48"/>
      <c r="AE41" s="33">
        <v>17</v>
      </c>
      <c r="AF41" s="33">
        <f t="shared" ref="AF41:AF44" si="5">AF40+3.8</f>
        <v>55.599999999999994</v>
      </c>
      <c r="AG41" s="33">
        <f t="shared" ref="AG41:AG43" si="6">AG40+200</f>
        <v>2300</v>
      </c>
      <c r="AH41" s="33">
        <f t="shared" ref="AH41:AH44" si="7">AH40+0.8</f>
        <v>9.6000000000000014</v>
      </c>
    </row>
    <row r="42" spans="1:40" x14ac:dyDescent="0.25">
      <c r="L42" s="48"/>
      <c r="AE42" s="33">
        <v>18</v>
      </c>
      <c r="AF42" s="33">
        <f t="shared" si="5"/>
        <v>59.399999999999991</v>
      </c>
      <c r="AG42" s="33">
        <f t="shared" si="6"/>
        <v>2500</v>
      </c>
      <c r="AH42" s="33">
        <f t="shared" si="7"/>
        <v>10.400000000000002</v>
      </c>
    </row>
    <row r="43" spans="1:40" x14ac:dyDescent="0.25">
      <c r="L43" s="48"/>
      <c r="AE43" s="33">
        <v>19</v>
      </c>
      <c r="AF43" s="33">
        <f t="shared" si="5"/>
        <v>63.199999999999989</v>
      </c>
      <c r="AG43" s="33">
        <f t="shared" si="6"/>
        <v>2700</v>
      </c>
      <c r="AH43" s="33">
        <f t="shared" si="7"/>
        <v>11.200000000000003</v>
      </c>
    </row>
    <row r="44" spans="1:40" x14ac:dyDescent="0.25">
      <c r="L44" s="48"/>
      <c r="AE44" s="33">
        <v>20</v>
      </c>
      <c r="AF44" s="33">
        <f t="shared" si="5"/>
        <v>66.999999999999986</v>
      </c>
      <c r="AG44" s="33">
        <f>AG43+200</f>
        <v>2900</v>
      </c>
      <c r="AH44" s="33">
        <f t="shared" si="7"/>
        <v>12.000000000000004</v>
      </c>
    </row>
    <row r="45" spans="1:40" x14ac:dyDescent="0.25">
      <c r="L45" s="48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0" x14ac:dyDescent="0.25">
      <c r="L46" s="48"/>
      <c r="AE46" s="33">
        <v>22</v>
      </c>
      <c r="AF46" s="33">
        <f t="shared" ref="AF46:AF49" si="8">AF45+2.8</f>
        <v>72.59999999999998</v>
      </c>
      <c r="AG46" s="33">
        <f t="shared" ref="AG46:AG48" si="9">AG45+380</f>
        <v>3660</v>
      </c>
      <c r="AH46" s="33">
        <f t="shared" ref="AH46:AH49" si="10">AH45+1.6</f>
        <v>15.200000000000003</v>
      </c>
    </row>
    <row r="47" spans="1:40" x14ac:dyDescent="0.25">
      <c r="L47" s="48"/>
      <c r="AE47" s="33">
        <v>23</v>
      </c>
      <c r="AF47" s="33">
        <f t="shared" si="8"/>
        <v>75.399999999999977</v>
      </c>
      <c r="AG47" s="33">
        <f t="shared" si="9"/>
        <v>4040</v>
      </c>
      <c r="AH47" s="33">
        <f t="shared" si="10"/>
        <v>16.800000000000004</v>
      </c>
    </row>
    <row r="48" spans="1:40" x14ac:dyDescent="0.25">
      <c r="L48" s="48"/>
      <c r="AE48" s="33">
        <v>24</v>
      </c>
      <c r="AF48" s="33">
        <f t="shared" si="8"/>
        <v>78.199999999999974</v>
      </c>
      <c r="AG48" s="33">
        <f t="shared" si="9"/>
        <v>4420</v>
      </c>
      <c r="AH48" s="33">
        <f t="shared" si="10"/>
        <v>18.400000000000006</v>
      </c>
    </row>
    <row r="49" spans="12:34" x14ac:dyDescent="0.25">
      <c r="L49" s="48"/>
      <c r="AE49" s="33">
        <v>25</v>
      </c>
      <c r="AF49" s="33">
        <f t="shared" si="8"/>
        <v>80.999999999999972</v>
      </c>
      <c r="AG49" s="33">
        <v>4800</v>
      </c>
      <c r="AH49" s="33">
        <f t="shared" si="10"/>
        <v>20.000000000000007</v>
      </c>
    </row>
    <row r="50" spans="12:34" x14ac:dyDescent="0.25">
      <c r="L50" s="48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8"/>
      <c r="AE51" s="33">
        <v>27</v>
      </c>
      <c r="AF51" s="33">
        <f t="shared" ref="AF51:AF54" si="11">AF50+3</f>
        <v>86.999999999999972</v>
      </c>
      <c r="AG51" s="33">
        <f t="shared" ref="AG51:AG54" si="12">AG50+960</f>
        <v>6720</v>
      </c>
      <c r="AH51" s="33">
        <f t="shared" ref="AH51:AH54" si="13">AH50+4</f>
        <v>28.000000000000007</v>
      </c>
    </row>
    <row r="52" spans="12:34" x14ac:dyDescent="0.25">
      <c r="L52" s="48"/>
      <c r="AE52" s="33">
        <v>28</v>
      </c>
      <c r="AF52" s="33">
        <f t="shared" si="11"/>
        <v>89.999999999999972</v>
      </c>
      <c r="AG52" s="33">
        <f t="shared" si="12"/>
        <v>7680</v>
      </c>
      <c r="AH52" s="33">
        <f t="shared" si="13"/>
        <v>32.000000000000007</v>
      </c>
    </row>
    <row r="53" spans="12:34" x14ac:dyDescent="0.25">
      <c r="L53" s="48"/>
      <c r="AE53" s="33">
        <v>29</v>
      </c>
      <c r="AF53" s="33">
        <f t="shared" si="11"/>
        <v>92.999999999999972</v>
      </c>
      <c r="AG53" s="33">
        <f t="shared" si="12"/>
        <v>8640</v>
      </c>
      <c r="AH53" s="33">
        <f t="shared" si="13"/>
        <v>36.000000000000007</v>
      </c>
    </row>
    <row r="54" spans="12:34" x14ac:dyDescent="0.25">
      <c r="L54" s="48"/>
      <c r="AE54" s="33">
        <v>30</v>
      </c>
      <c r="AF54" s="33">
        <f t="shared" si="11"/>
        <v>95.999999999999972</v>
      </c>
      <c r="AG54" s="33">
        <f t="shared" si="12"/>
        <v>9600</v>
      </c>
      <c r="AH54" s="33">
        <f t="shared" si="13"/>
        <v>40.000000000000007</v>
      </c>
    </row>
    <row r="55" spans="12:34" x14ac:dyDescent="0.25">
      <c r="L55" s="48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8"/>
      <c r="AE56" s="33">
        <v>32</v>
      </c>
      <c r="AF56" s="33">
        <f t="shared" ref="AF56:AF59" si="14">AF55+3.8</f>
        <v>103.59999999999997</v>
      </c>
      <c r="AG56" s="33">
        <f t="shared" ref="AG56:AG59" si="15">AG55+480</f>
        <v>10560</v>
      </c>
      <c r="AH56" s="33">
        <f t="shared" ref="AH56:AH59" si="16">AH55+2</f>
        <v>44.000000000000007</v>
      </c>
    </row>
    <row r="57" spans="12:34" x14ac:dyDescent="0.25">
      <c r="L57" s="48"/>
      <c r="AE57" s="33">
        <v>33</v>
      </c>
      <c r="AF57" s="33">
        <f t="shared" si="14"/>
        <v>107.39999999999996</v>
      </c>
      <c r="AG57" s="33">
        <f t="shared" si="15"/>
        <v>11040</v>
      </c>
      <c r="AH57" s="33">
        <f t="shared" si="16"/>
        <v>46.000000000000007</v>
      </c>
    </row>
    <row r="58" spans="12:34" x14ac:dyDescent="0.25">
      <c r="L58" s="48"/>
      <c r="AE58" s="33">
        <v>34</v>
      </c>
      <c r="AF58" s="33">
        <f t="shared" si="14"/>
        <v>111.19999999999996</v>
      </c>
      <c r="AG58" s="33">
        <f t="shared" si="15"/>
        <v>11520</v>
      </c>
      <c r="AH58" s="33">
        <f t="shared" si="16"/>
        <v>48.000000000000007</v>
      </c>
    </row>
    <row r="59" spans="12:34" x14ac:dyDescent="0.25">
      <c r="L59" s="48"/>
      <c r="AE59" s="33">
        <v>35</v>
      </c>
      <c r="AF59" s="33">
        <f t="shared" si="14"/>
        <v>114.99999999999996</v>
      </c>
      <c r="AG59" s="33">
        <f t="shared" si="15"/>
        <v>12000</v>
      </c>
      <c r="AH59" s="33">
        <f t="shared" si="16"/>
        <v>50.000000000000007</v>
      </c>
    </row>
    <row r="60" spans="12:34" x14ac:dyDescent="0.25">
      <c r="L60" s="48"/>
      <c r="AE60" s="33">
        <v>36</v>
      </c>
    </row>
    <row r="61" spans="12:34" x14ac:dyDescent="0.25">
      <c r="L61" s="48"/>
      <c r="AE61" s="33">
        <v>37</v>
      </c>
    </row>
    <row r="62" spans="12:34" x14ac:dyDescent="0.25">
      <c r="L62" s="48"/>
    </row>
    <row r="63" spans="12:34" x14ac:dyDescent="0.25">
      <c r="L63" s="48"/>
    </row>
    <row r="64" spans="12:34" x14ac:dyDescent="0.25">
      <c r="L64" s="48"/>
    </row>
    <row r="65" spans="12:12" x14ac:dyDescent="0.25">
      <c r="L65" s="48"/>
    </row>
    <row r="66" spans="12:12" x14ac:dyDescent="0.25">
      <c r="L66" s="48"/>
    </row>
    <row r="67" spans="12:12" x14ac:dyDescent="0.25">
      <c r="L67" s="48"/>
    </row>
    <row r="68" spans="12:12" x14ac:dyDescent="0.25">
      <c r="L68" s="48"/>
    </row>
    <row r="69" spans="12:12" x14ac:dyDescent="0.25">
      <c r="L69" s="48"/>
    </row>
    <row r="70" spans="12:12" x14ac:dyDescent="0.25">
      <c r="L70" s="48"/>
    </row>
    <row r="71" spans="12:12" x14ac:dyDescent="0.25">
      <c r="L71" s="48"/>
    </row>
    <row r="72" spans="12:12" x14ac:dyDescent="0.25">
      <c r="L72" s="48"/>
    </row>
    <row r="73" spans="12:12" x14ac:dyDescent="0.25">
      <c r="L73" s="48"/>
    </row>
    <row r="74" spans="12:12" x14ac:dyDescent="0.25">
      <c r="L74" s="48"/>
    </row>
    <row r="75" spans="12:12" x14ac:dyDescent="0.25">
      <c r="L75" s="48"/>
    </row>
    <row r="76" spans="12:12" x14ac:dyDescent="0.25">
      <c r="L76" s="48"/>
    </row>
    <row r="77" spans="12:12" x14ac:dyDescent="0.25">
      <c r="L77" s="48"/>
    </row>
    <row r="78" spans="12:12" x14ac:dyDescent="0.25">
      <c r="L78" s="48"/>
    </row>
    <row r="79" spans="12:12" x14ac:dyDescent="0.25">
      <c r="L79" s="48"/>
    </row>
    <row r="80" spans="12:12" x14ac:dyDescent="0.25">
      <c r="L80" s="48"/>
    </row>
    <row r="81" spans="12:12" x14ac:dyDescent="0.25">
      <c r="L81" s="48"/>
    </row>
    <row r="82" spans="12:12" x14ac:dyDescent="0.25">
      <c r="L82" s="48"/>
    </row>
    <row r="83" spans="12:12" x14ac:dyDescent="0.25">
      <c r="L83" s="48"/>
    </row>
    <row r="84" spans="12:12" x14ac:dyDescent="0.25">
      <c r="L84" s="48"/>
    </row>
    <row r="85" spans="12:12" x14ac:dyDescent="0.25">
      <c r="L85" s="48"/>
    </row>
    <row r="86" spans="12:12" x14ac:dyDescent="0.25">
      <c r="L86" s="48"/>
    </row>
    <row r="87" spans="12:12" x14ac:dyDescent="0.25">
      <c r="L87" s="48"/>
    </row>
    <row r="88" spans="12:12" x14ac:dyDescent="0.25">
      <c r="L88" s="48"/>
    </row>
    <row r="89" spans="12:12" x14ac:dyDescent="0.25">
      <c r="L89" s="48"/>
    </row>
    <row r="90" spans="12:12" x14ac:dyDescent="0.25">
      <c r="L90" s="48"/>
    </row>
    <row r="91" spans="12:12" x14ac:dyDescent="0.25">
      <c r="L91" s="48"/>
    </row>
    <row r="92" spans="12:12" x14ac:dyDescent="0.25">
      <c r="L92" s="48"/>
    </row>
    <row r="93" spans="12:12" x14ac:dyDescent="0.25">
      <c r="L93" s="48"/>
    </row>
    <row r="94" spans="12:12" x14ac:dyDescent="0.25">
      <c r="L94" s="48"/>
    </row>
    <row r="95" spans="12:12" x14ac:dyDescent="0.25">
      <c r="L95" s="48"/>
    </row>
    <row r="96" spans="12:12" x14ac:dyDescent="0.25">
      <c r="L96" s="48"/>
    </row>
    <row r="97" spans="12:12" x14ac:dyDescent="0.25">
      <c r="L97" s="48"/>
    </row>
    <row r="98" spans="12:12" x14ac:dyDescent="0.25">
      <c r="L98" s="48"/>
    </row>
    <row r="99" spans="12:12" x14ac:dyDescent="0.25">
      <c r="L99" s="48"/>
    </row>
    <row r="100" spans="12:12" x14ac:dyDescent="0.25">
      <c r="L100" s="48"/>
    </row>
    <row r="101" spans="12:12" x14ac:dyDescent="0.25">
      <c r="L101" s="48"/>
    </row>
    <row r="102" spans="12:12" x14ac:dyDescent="0.25">
      <c r="L102" s="48"/>
    </row>
    <row r="103" spans="12:12" x14ac:dyDescent="0.25">
      <c r="L103" s="48"/>
    </row>
    <row r="104" spans="12:12" x14ac:dyDescent="0.25">
      <c r="L104" s="48"/>
    </row>
    <row r="105" spans="12:12" x14ac:dyDescent="0.25">
      <c r="L105" s="48"/>
    </row>
    <row r="106" spans="12:12" x14ac:dyDescent="0.25">
      <c r="L106" s="48"/>
    </row>
    <row r="107" spans="12:12" x14ac:dyDescent="0.25">
      <c r="L107" s="48"/>
    </row>
    <row r="108" spans="12:12" x14ac:dyDescent="0.25">
      <c r="L108" s="48"/>
    </row>
    <row r="109" spans="12:12" x14ac:dyDescent="0.25">
      <c r="L109" s="48"/>
    </row>
    <row r="110" spans="12:12" x14ac:dyDescent="0.25">
      <c r="L110" s="48"/>
    </row>
    <row r="111" spans="12:12" x14ac:dyDescent="0.25">
      <c r="L111" s="48"/>
    </row>
    <row r="112" spans="12:12" x14ac:dyDescent="0.25">
      <c r="L112" s="48"/>
    </row>
    <row r="113" spans="12:12" x14ac:dyDescent="0.25">
      <c r="L113" s="48"/>
    </row>
    <row r="114" spans="12:12" x14ac:dyDescent="0.25">
      <c r="L114" s="48"/>
    </row>
    <row r="115" spans="12:12" x14ac:dyDescent="0.25">
      <c r="L115" s="48"/>
    </row>
    <row r="116" spans="12:12" x14ac:dyDescent="0.25">
      <c r="L116" s="48"/>
    </row>
    <row r="117" spans="12:12" x14ac:dyDescent="0.25">
      <c r="L117" s="48"/>
    </row>
    <row r="118" spans="12:12" x14ac:dyDescent="0.25">
      <c r="L118" s="48"/>
    </row>
    <row r="119" spans="12:12" x14ac:dyDescent="0.25">
      <c r="L119" s="48"/>
    </row>
    <row r="120" spans="12:12" x14ac:dyDescent="0.25">
      <c r="L120" s="48"/>
    </row>
    <row r="121" spans="12:12" x14ac:dyDescent="0.25">
      <c r="L121" s="48"/>
    </row>
    <row r="122" spans="12:12" x14ac:dyDescent="0.25">
      <c r="L122" s="48"/>
    </row>
    <row r="123" spans="12:12" x14ac:dyDescent="0.25">
      <c r="L123" s="48"/>
    </row>
    <row r="124" spans="12:12" x14ac:dyDescent="0.25">
      <c r="L124" s="48"/>
    </row>
    <row r="125" spans="12:12" x14ac:dyDescent="0.25">
      <c r="L125" s="48"/>
    </row>
    <row r="126" spans="12:12" x14ac:dyDescent="0.25">
      <c r="L126" s="48"/>
    </row>
    <row r="127" spans="12:12" x14ac:dyDescent="0.25">
      <c r="L127" s="48"/>
    </row>
    <row r="128" spans="12:12" x14ac:dyDescent="0.25">
      <c r="L128" s="48"/>
    </row>
    <row r="129" spans="12:12" x14ac:dyDescent="0.25">
      <c r="L129" s="48"/>
    </row>
    <row r="130" spans="12:12" x14ac:dyDescent="0.25">
      <c r="L130" s="48"/>
    </row>
    <row r="131" spans="12:12" x14ac:dyDescent="0.25">
      <c r="L131" s="48"/>
    </row>
    <row r="132" spans="12:12" x14ac:dyDescent="0.25">
      <c r="L132" s="48"/>
    </row>
    <row r="133" spans="12:12" x14ac:dyDescent="0.25">
      <c r="L133" s="48"/>
    </row>
    <row r="134" spans="12:12" x14ac:dyDescent="0.25">
      <c r="L134" s="48"/>
    </row>
    <row r="135" spans="12:12" x14ac:dyDescent="0.25">
      <c r="L135" s="48"/>
    </row>
    <row r="136" spans="12:12" x14ac:dyDescent="0.25">
      <c r="L136" s="48"/>
    </row>
    <row r="137" spans="12:12" x14ac:dyDescent="0.25">
      <c r="L137" s="48"/>
    </row>
    <row r="138" spans="12:12" x14ac:dyDescent="0.25">
      <c r="L138" s="48"/>
    </row>
    <row r="139" spans="12:12" x14ac:dyDescent="0.25">
      <c r="L139" s="48"/>
    </row>
    <row r="140" spans="12:12" x14ac:dyDescent="0.25">
      <c r="L140" s="48"/>
    </row>
    <row r="141" spans="12:12" x14ac:dyDescent="0.25">
      <c r="L141" s="48"/>
    </row>
    <row r="142" spans="12:12" x14ac:dyDescent="0.25">
      <c r="L142" s="48"/>
    </row>
    <row r="143" spans="12:12" x14ac:dyDescent="0.25">
      <c r="L143" s="48"/>
    </row>
    <row r="144" spans="12:12" x14ac:dyDescent="0.25">
      <c r="L144" s="48"/>
    </row>
    <row r="145" spans="12:12" x14ac:dyDescent="0.25">
      <c r="L145" s="48"/>
    </row>
    <row r="146" spans="12:12" x14ac:dyDescent="0.25">
      <c r="L146" s="48"/>
    </row>
    <row r="147" spans="12:12" x14ac:dyDescent="0.25">
      <c r="L147" s="48"/>
    </row>
    <row r="148" spans="12:12" x14ac:dyDescent="0.25">
      <c r="L148" s="48"/>
    </row>
    <row r="149" spans="12:12" x14ac:dyDescent="0.25">
      <c r="L149" s="48"/>
    </row>
    <row r="150" spans="12:12" x14ac:dyDescent="0.25">
      <c r="L150" s="48"/>
    </row>
    <row r="151" spans="12:12" x14ac:dyDescent="0.25">
      <c r="L151" s="48"/>
    </row>
    <row r="152" spans="12:12" x14ac:dyDescent="0.25">
      <c r="L152" s="48"/>
    </row>
    <row r="153" spans="12:12" x14ac:dyDescent="0.25">
      <c r="L153" s="48"/>
    </row>
    <row r="154" spans="12:12" x14ac:dyDescent="0.25">
      <c r="L154" s="48"/>
    </row>
    <row r="155" spans="12:12" x14ac:dyDescent="0.25">
      <c r="L155" s="48"/>
    </row>
    <row r="156" spans="12:12" x14ac:dyDescent="0.25">
      <c r="L156" s="48"/>
    </row>
    <row r="157" spans="12:12" x14ac:dyDescent="0.25">
      <c r="L157" s="48"/>
    </row>
    <row r="158" spans="12:12" x14ac:dyDescent="0.25">
      <c r="L158" s="48"/>
    </row>
    <row r="159" spans="12:12" x14ac:dyDescent="0.25">
      <c r="L159" s="48"/>
    </row>
    <row r="160" spans="12:12" x14ac:dyDescent="0.25">
      <c r="L160" s="48"/>
    </row>
    <row r="161" spans="12:12" x14ac:dyDescent="0.25">
      <c r="L161" s="48"/>
    </row>
    <row r="162" spans="12:12" x14ac:dyDescent="0.25">
      <c r="L162" s="48"/>
    </row>
    <row r="163" spans="12:12" x14ac:dyDescent="0.25">
      <c r="L163" s="48"/>
    </row>
    <row r="164" spans="12:12" x14ac:dyDescent="0.25">
      <c r="L164" s="48"/>
    </row>
    <row r="165" spans="12:12" x14ac:dyDescent="0.25">
      <c r="L165" s="48"/>
    </row>
    <row r="166" spans="12:12" x14ac:dyDescent="0.25">
      <c r="L166" s="48"/>
    </row>
    <row r="167" spans="12:12" x14ac:dyDescent="0.25">
      <c r="L167" s="48"/>
    </row>
    <row r="168" spans="12:12" x14ac:dyDescent="0.25">
      <c r="L168" s="48"/>
    </row>
    <row r="169" spans="12:12" x14ac:dyDescent="0.25">
      <c r="L169" s="48"/>
    </row>
    <row r="170" spans="12:12" x14ac:dyDescent="0.25">
      <c r="L170" s="48"/>
    </row>
    <row r="171" spans="12:12" x14ac:dyDescent="0.25">
      <c r="L171" s="48"/>
    </row>
    <row r="172" spans="12:12" x14ac:dyDescent="0.25">
      <c r="L172" s="48"/>
    </row>
    <row r="173" spans="12:12" x14ac:dyDescent="0.25">
      <c r="L173" s="48"/>
    </row>
    <row r="174" spans="12:12" x14ac:dyDescent="0.25">
      <c r="L174" s="48"/>
    </row>
    <row r="175" spans="12:12" x14ac:dyDescent="0.25">
      <c r="L175" s="48"/>
    </row>
    <row r="176" spans="12:12" x14ac:dyDescent="0.25">
      <c r="L176" s="48"/>
    </row>
    <row r="177" spans="12:12" x14ac:dyDescent="0.25">
      <c r="L177" s="48"/>
    </row>
    <row r="178" spans="12:12" x14ac:dyDescent="0.25">
      <c r="L178" s="48"/>
    </row>
    <row r="179" spans="12:12" x14ac:dyDescent="0.25">
      <c r="L179" s="48"/>
    </row>
    <row r="180" spans="12:12" x14ac:dyDescent="0.25">
      <c r="L180" s="48"/>
    </row>
    <row r="181" spans="12:12" x14ac:dyDescent="0.25">
      <c r="L181" s="48"/>
    </row>
    <row r="182" spans="12:12" x14ac:dyDescent="0.25">
      <c r="L182" s="48"/>
    </row>
    <row r="183" spans="12:12" x14ac:dyDescent="0.25">
      <c r="L183" s="48"/>
    </row>
    <row r="184" spans="12:12" x14ac:dyDescent="0.25">
      <c r="L184" s="48"/>
    </row>
    <row r="185" spans="12:12" x14ac:dyDescent="0.25">
      <c r="L185" s="48"/>
    </row>
    <row r="186" spans="12:12" x14ac:dyDescent="0.25">
      <c r="L186" s="48"/>
    </row>
    <row r="187" spans="12:12" x14ac:dyDescent="0.25">
      <c r="L187" s="48"/>
    </row>
    <row r="188" spans="12:12" x14ac:dyDescent="0.25">
      <c r="L188" s="48"/>
    </row>
    <row r="189" spans="12:12" x14ac:dyDescent="0.25">
      <c r="L189" s="48"/>
    </row>
    <row r="190" spans="12:12" x14ac:dyDescent="0.25">
      <c r="L190" s="48"/>
    </row>
    <row r="191" spans="12:12" x14ac:dyDescent="0.25">
      <c r="L191" s="48"/>
    </row>
    <row r="192" spans="12:12" x14ac:dyDescent="0.25">
      <c r="L192" s="48"/>
    </row>
    <row r="193" spans="12:12" x14ac:dyDescent="0.25">
      <c r="L193" s="48"/>
    </row>
    <row r="194" spans="12:12" x14ac:dyDescent="0.25">
      <c r="L194" s="48"/>
    </row>
    <row r="195" spans="12:12" x14ac:dyDescent="0.25">
      <c r="L195" s="48"/>
    </row>
    <row r="196" spans="12:12" x14ac:dyDescent="0.25">
      <c r="L196" s="48"/>
    </row>
    <row r="197" spans="12:12" x14ac:dyDescent="0.25">
      <c r="L197" s="48"/>
    </row>
    <row r="198" spans="12:12" x14ac:dyDescent="0.25">
      <c r="L198" s="48"/>
    </row>
    <row r="199" spans="12:12" x14ac:dyDescent="0.25">
      <c r="L199" s="48"/>
    </row>
    <row r="200" spans="12:12" x14ac:dyDescent="0.25">
      <c r="L200" s="48"/>
    </row>
    <row r="201" spans="12:12" x14ac:dyDescent="0.25">
      <c r="L201" s="48"/>
    </row>
    <row r="202" spans="12:12" x14ac:dyDescent="0.25">
      <c r="L202" s="48"/>
    </row>
    <row r="203" spans="12:12" x14ac:dyDescent="0.25">
      <c r="L203" s="48"/>
    </row>
    <row r="204" spans="12:12" x14ac:dyDescent="0.25">
      <c r="L204" s="48"/>
    </row>
    <row r="205" spans="12:12" x14ac:dyDescent="0.25">
      <c r="L205" s="48"/>
    </row>
    <row r="206" spans="12:12" x14ac:dyDescent="0.25">
      <c r="L206" s="48"/>
    </row>
    <row r="207" spans="12:12" x14ac:dyDescent="0.25">
      <c r="L207" s="48"/>
    </row>
    <row r="208" spans="12:12" x14ac:dyDescent="0.25">
      <c r="L208" s="48"/>
    </row>
    <row r="209" spans="12:12" x14ac:dyDescent="0.25">
      <c r="L209" s="48"/>
    </row>
    <row r="210" spans="12:12" x14ac:dyDescent="0.25">
      <c r="L210" s="48"/>
    </row>
    <row r="211" spans="12:12" x14ac:dyDescent="0.25">
      <c r="L211" s="48"/>
    </row>
    <row r="212" spans="12:12" x14ac:dyDescent="0.25">
      <c r="L212" s="48"/>
    </row>
    <row r="213" spans="12:12" x14ac:dyDescent="0.25">
      <c r="L213" s="48"/>
    </row>
    <row r="214" spans="12:12" x14ac:dyDescent="0.25">
      <c r="L214" s="48"/>
    </row>
    <row r="215" spans="12:12" x14ac:dyDescent="0.25">
      <c r="L215" s="48"/>
    </row>
    <row r="216" spans="12:12" x14ac:dyDescent="0.25">
      <c r="L216" s="48"/>
    </row>
    <row r="217" spans="12:12" x14ac:dyDescent="0.25">
      <c r="L217" s="48"/>
    </row>
    <row r="218" spans="12:12" x14ac:dyDescent="0.25">
      <c r="L218" s="48"/>
    </row>
    <row r="219" spans="12:12" x14ac:dyDescent="0.25">
      <c r="L219" s="48"/>
    </row>
    <row r="220" spans="12:12" x14ac:dyDescent="0.25">
      <c r="L220" s="48"/>
    </row>
    <row r="221" spans="12:12" x14ac:dyDescent="0.25">
      <c r="L221" s="48"/>
    </row>
    <row r="222" spans="12:12" x14ac:dyDescent="0.25">
      <c r="L222" s="48"/>
    </row>
    <row r="223" spans="12:12" x14ac:dyDescent="0.25">
      <c r="L223" s="48"/>
    </row>
    <row r="224" spans="12:12" x14ac:dyDescent="0.25">
      <c r="L224" s="48"/>
    </row>
    <row r="225" spans="12:12" x14ac:dyDescent="0.25">
      <c r="L225" s="48"/>
    </row>
    <row r="226" spans="12:12" x14ac:dyDescent="0.25">
      <c r="L226" s="48"/>
    </row>
    <row r="227" spans="12:12" x14ac:dyDescent="0.25">
      <c r="L227" s="48"/>
    </row>
    <row r="228" spans="12:12" x14ac:dyDescent="0.25">
      <c r="L228" s="48"/>
    </row>
    <row r="229" spans="12:12" x14ac:dyDescent="0.25">
      <c r="L229" s="48"/>
    </row>
    <row r="230" spans="12:12" x14ac:dyDescent="0.25">
      <c r="L230" s="48"/>
    </row>
    <row r="231" spans="12:12" x14ac:dyDescent="0.25">
      <c r="L231" s="48"/>
    </row>
    <row r="232" spans="12:12" x14ac:dyDescent="0.25">
      <c r="L232" s="48"/>
    </row>
    <row r="233" spans="12:12" x14ac:dyDescent="0.25">
      <c r="L233" s="48"/>
    </row>
    <row r="234" spans="12:12" x14ac:dyDescent="0.25">
      <c r="L234" s="48"/>
    </row>
    <row r="235" spans="12:12" x14ac:dyDescent="0.25">
      <c r="L235" s="48"/>
    </row>
    <row r="236" spans="12:12" x14ac:dyDescent="0.25">
      <c r="L236" s="48"/>
    </row>
    <row r="237" spans="12:12" x14ac:dyDescent="0.25">
      <c r="L237" s="48"/>
    </row>
    <row r="238" spans="12:12" x14ac:dyDescent="0.25">
      <c r="L238" s="48"/>
    </row>
    <row r="239" spans="12:12" x14ac:dyDescent="0.25">
      <c r="L239" s="48"/>
    </row>
    <row r="240" spans="12:12" x14ac:dyDescent="0.25">
      <c r="L240" s="48"/>
    </row>
    <row r="241" spans="12:12" x14ac:dyDescent="0.25">
      <c r="L241" s="48"/>
    </row>
    <row r="242" spans="12:12" x14ac:dyDescent="0.25">
      <c r="L242" s="48"/>
    </row>
    <row r="243" spans="12:12" x14ac:dyDescent="0.25">
      <c r="L243" s="48"/>
    </row>
    <row r="244" spans="12:12" x14ac:dyDescent="0.25">
      <c r="L244" s="48"/>
    </row>
    <row r="245" spans="12:12" x14ac:dyDescent="0.25">
      <c r="L245" s="48"/>
    </row>
    <row r="246" spans="12:12" x14ac:dyDescent="0.25">
      <c r="L246" s="48"/>
    </row>
    <row r="247" spans="12:12" x14ac:dyDescent="0.25">
      <c r="L247" s="48"/>
    </row>
    <row r="248" spans="12:12" x14ac:dyDescent="0.25">
      <c r="L248" s="48"/>
    </row>
    <row r="249" spans="12:12" x14ac:dyDescent="0.25">
      <c r="L249" s="48"/>
    </row>
    <row r="250" spans="12:12" x14ac:dyDescent="0.25">
      <c r="L250" s="48"/>
    </row>
    <row r="251" spans="12:12" x14ac:dyDescent="0.25">
      <c r="L251" s="48"/>
    </row>
    <row r="252" spans="12:12" x14ac:dyDescent="0.25">
      <c r="L252" s="48"/>
    </row>
    <row r="253" spans="12:12" x14ac:dyDescent="0.25">
      <c r="L253" s="48"/>
    </row>
    <row r="254" spans="12:12" x14ac:dyDescent="0.25">
      <c r="L254" s="48"/>
    </row>
    <row r="255" spans="12:12" x14ac:dyDescent="0.25">
      <c r="L255" s="48"/>
    </row>
  </sheetData>
  <mergeCells count="2">
    <mergeCell ref="R3:S3"/>
    <mergeCell ref="U3:V3"/>
  </mergeCells>
  <conditionalFormatting sqref="W10:Y13 N6:N14 AM6:AO14 S10:T13 Q6:R14 Z6:Z15 AJ6:AJ15 AB6:AB15">
    <cfRule type="expression" dxfId="511" priority="202">
      <formula>$L6="API sand"</formula>
    </cfRule>
  </conditionalFormatting>
  <conditionalFormatting sqref="R18:S20 R29:S36 S21:S28 AD21:AD28 AB18:AB35 AK6:AL14 N6:N14">
    <cfRule type="expression" dxfId="510" priority="201">
      <formula>$M6="API sand"</formula>
    </cfRule>
  </conditionalFormatting>
  <conditionalFormatting sqref="R18:T20 R29:T36 S21:T28 AD21:AD28 AB18:AB35 AK6:AL14 N6:N14">
    <cfRule type="expression" dxfId="509" priority="200">
      <formula>$M6="API clay"</formula>
    </cfRule>
  </conditionalFormatting>
  <conditionalFormatting sqref="U18:W36 AM6:AN14 N6:P14 AC6:AI13 AA6:AA14 U6:V14">
    <cfRule type="expression" dxfId="508" priority="197">
      <formula>$L6="Stiff clay w/o free water"</formula>
    </cfRule>
    <cfRule type="expression" dxfId="507" priority="199">
      <formula>$L6="API clay"</formula>
    </cfRule>
  </conditionalFormatting>
  <conditionalFormatting sqref="U18:Y36 AM6:AN14 N6:P14 AC6:AI13 AA6:AA14 U6:V14">
    <cfRule type="expression" dxfId="506" priority="198">
      <formula>$L6="Kirsch soft clay"</formula>
    </cfRule>
  </conditionalFormatting>
  <conditionalFormatting sqref="U18:Y36 AM6:AN14 N6:P14 AC6:AI13 AA6:AA14 U6:V14">
    <cfRule type="expression" dxfId="505" priority="196">
      <formula>$L6="Kirsch stiff clay"</formula>
    </cfRule>
  </conditionalFormatting>
  <conditionalFormatting sqref="W10:Y13 N6:N14 AM6:AO14 S10:T13 Q6:R14 Z6:Z15 AJ6:AJ15 AB6:AB15">
    <cfRule type="expression" dxfId="504" priority="195">
      <formula>$L6="Kirsch sand"</formula>
    </cfRule>
  </conditionalFormatting>
  <conditionalFormatting sqref="AC18:AI18 AC19:AD19 AI19 AM6:AN14 N6:N14">
    <cfRule type="expression" dxfId="503" priority="194">
      <formula>$L6="Modified Weak rock"</formula>
    </cfRule>
  </conditionalFormatting>
  <conditionalFormatting sqref="U18:V36 AM6:AN14 N6:P14 AC6:AI13 AA6:AA14 U6:V14">
    <cfRule type="expression" dxfId="502" priority="193">
      <formula>$L6="Reese stiff clay"</formula>
    </cfRule>
  </conditionalFormatting>
  <conditionalFormatting sqref="N18:N36 Q18:Q36 AM18:AN36">
    <cfRule type="expression" dxfId="501" priority="192">
      <formula>$L18="API sand"</formula>
    </cfRule>
  </conditionalFormatting>
  <conditionalFormatting sqref="N18:N36 AB36 AJ18:AL36 Z18:Z36">
    <cfRule type="expression" dxfId="500" priority="191">
      <formula>$M18="API sand"</formula>
    </cfRule>
  </conditionalFormatting>
  <conditionalFormatting sqref="Z36:AB36 AK18:AL36 N18:N36 Z18:AA35">
    <cfRule type="expression" dxfId="499" priority="190">
      <formula>$M18="API clay"</formula>
    </cfRule>
  </conditionalFormatting>
  <conditionalFormatting sqref="N18:P18 AM18:AN36 N29:P36 N19:N28 P19:P28">
    <cfRule type="expression" dxfId="498" priority="187">
      <formula>$L18="Stiff clay w/o free water"</formula>
    </cfRule>
    <cfRule type="expression" dxfId="497" priority="189">
      <formula>$L18="API clay"</formula>
    </cfRule>
  </conditionalFormatting>
  <conditionalFormatting sqref="N18:P18 AM18:AN36 N29:P36 N19:N28 P19:P28">
    <cfRule type="expression" dxfId="496" priority="188">
      <formula>$L18="Kirsch soft clay"</formula>
    </cfRule>
  </conditionalFormatting>
  <conditionalFormatting sqref="N18:P18 AM18:AN36 N29:P36 N19:N28 P19:P28">
    <cfRule type="expression" dxfId="495" priority="186">
      <formula>$L18="Kirsch stiff clay"</formula>
    </cfRule>
  </conditionalFormatting>
  <conditionalFormatting sqref="N18:N36 Q18:Q36 X18:Y36 AM18:AN36">
    <cfRule type="expression" dxfId="494" priority="185">
      <formula>$L18="Kirsch sand"</formula>
    </cfRule>
  </conditionalFormatting>
  <conditionalFormatting sqref="N18:N36 AM18:AN36 AC20:AD36 AI20:AI36">
    <cfRule type="expression" dxfId="493" priority="184">
      <formula>$L18="Modified Weak rock"</formula>
    </cfRule>
  </conditionalFormatting>
  <conditionalFormatting sqref="N18:P18 AM18:AN36 N29:P36 N19:N28 P19:P28">
    <cfRule type="expression" dxfId="492" priority="183">
      <formula>$L18="Reese stiff clay"</formula>
    </cfRule>
  </conditionalFormatting>
  <conditionalFormatting sqref="AM6:AN14 N6:P14 AC6:AI13 AA6:AA14 U6:V14">
    <cfRule type="expression" dxfId="491" priority="182">
      <formula>$L6="PISA clay"</formula>
    </cfRule>
  </conditionalFormatting>
  <conditionalFormatting sqref="AM6:AN14 N6:N14">
    <cfRule type="expression" dxfId="490" priority="181">
      <formula>$L6="PISA sand"</formula>
    </cfRule>
  </conditionalFormatting>
  <conditionalFormatting sqref="O19:O21">
    <cfRule type="expression" dxfId="489" priority="180">
      <formula>$L19="API sand"</formula>
    </cfRule>
  </conditionalFormatting>
  <conditionalFormatting sqref="O19:O21">
    <cfRule type="expression" dxfId="488" priority="179">
      <formula>$L19="Kirsch sand"</formula>
    </cfRule>
  </conditionalFormatting>
  <conditionalFormatting sqref="O22:O28">
    <cfRule type="expression" dxfId="487" priority="178">
      <formula>$L22="API sand"</formula>
    </cfRule>
  </conditionalFormatting>
  <conditionalFormatting sqref="O22:O28">
    <cfRule type="expression" dxfId="486" priority="177">
      <formula>$L22="Kirsch sand"</formula>
    </cfRule>
  </conditionalFormatting>
  <conditionalFormatting sqref="S6:T9 W6:Y9">
    <cfRule type="expression" dxfId="485" priority="176">
      <formula>$L6="API sand"</formula>
    </cfRule>
  </conditionalFormatting>
  <conditionalFormatting sqref="S6:T9 W6:Y9">
    <cfRule type="expression" dxfId="484" priority="175">
      <formula>$L6="Kirsch sand"</formula>
    </cfRule>
  </conditionalFormatting>
  <conditionalFormatting sqref="AE37:AH37">
    <cfRule type="expression" dxfId="483" priority="203">
      <formula>$L19="Modified Weak rock"</formula>
    </cfRule>
  </conditionalFormatting>
  <conditionalFormatting sqref="S14:T14 W14:Y14">
    <cfRule type="expression" dxfId="482" priority="174">
      <formula>$L14="API sand"</formula>
    </cfRule>
  </conditionalFormatting>
  <conditionalFormatting sqref="S14:T14 W14:Y14">
    <cfRule type="expression" dxfId="481" priority="173">
      <formula>$L14="Kirsch sand"</formula>
    </cfRule>
  </conditionalFormatting>
  <conditionalFormatting sqref="AD14:AI14">
    <cfRule type="expression" dxfId="480" priority="170">
      <formula>$L14="Stiff clay w/o free water"</formula>
    </cfRule>
    <cfRule type="expression" dxfId="479" priority="172">
      <formula>$L14="API clay"</formula>
    </cfRule>
  </conditionalFormatting>
  <conditionalFormatting sqref="AD14:AI14">
    <cfRule type="expression" dxfId="478" priority="171">
      <formula>$L14="Kirsch soft clay"</formula>
    </cfRule>
  </conditionalFormatting>
  <conditionalFormatting sqref="AD14:AI14">
    <cfRule type="expression" dxfId="477" priority="169">
      <formula>$L14="Kirsch stiff clay"</formula>
    </cfRule>
  </conditionalFormatting>
  <conditionalFormatting sqref="AD14:AI14">
    <cfRule type="expression" dxfId="476" priority="168">
      <formula>$L14="Reese stiff clay"</formula>
    </cfRule>
  </conditionalFormatting>
  <conditionalFormatting sqref="AD14:AI14">
    <cfRule type="expression" dxfId="475" priority="167">
      <formula>$L14="PISA clay"</formula>
    </cfRule>
  </conditionalFormatting>
  <conditionalFormatting sqref="AM15:AN15">
    <cfRule type="expression" dxfId="474" priority="166">
      <formula>$L15="API sand"</formula>
    </cfRule>
  </conditionalFormatting>
  <conditionalFormatting sqref="AK15:AL15">
    <cfRule type="expression" dxfId="473" priority="165">
      <formula>$M15="API sand"</formula>
    </cfRule>
  </conditionalFormatting>
  <conditionalFormatting sqref="AK15:AL15">
    <cfRule type="expression" dxfId="472" priority="164">
      <formula>$M15="API clay"</formula>
    </cfRule>
  </conditionalFormatting>
  <conditionalFormatting sqref="AM15:AN15">
    <cfRule type="expression" dxfId="471" priority="161">
      <formula>$L15="Stiff clay w/o free water"</formula>
    </cfRule>
    <cfRule type="expression" dxfId="470" priority="163">
      <formula>$L15="API clay"</formula>
    </cfRule>
  </conditionalFormatting>
  <conditionalFormatting sqref="AM15:AN15">
    <cfRule type="expression" dxfId="469" priority="162">
      <formula>$L15="Kirsch soft clay"</formula>
    </cfRule>
  </conditionalFormatting>
  <conditionalFormatting sqref="AM15:AN15">
    <cfRule type="expression" dxfId="468" priority="160">
      <formula>$L15="Kirsch stiff clay"</formula>
    </cfRule>
  </conditionalFormatting>
  <conditionalFormatting sqref="AM15:AN15">
    <cfRule type="expression" dxfId="467" priority="159">
      <formula>$L15="Kirsch sand"</formula>
    </cfRule>
  </conditionalFormatting>
  <conditionalFormatting sqref="AM15:AN15">
    <cfRule type="expression" dxfId="466" priority="158">
      <formula>$L15="Modified Weak rock"</formula>
    </cfRule>
  </conditionalFormatting>
  <conditionalFormatting sqref="AM15:AN15">
    <cfRule type="expression" dxfId="465" priority="157">
      <formula>$L15="Reese stiff clay"</formula>
    </cfRule>
  </conditionalFormatting>
  <conditionalFormatting sqref="AM15:AN15">
    <cfRule type="expression" dxfId="464" priority="156">
      <formula>$L15="PISA clay"</formula>
    </cfRule>
  </conditionalFormatting>
  <conditionalFormatting sqref="AM15:AN15">
    <cfRule type="expression" dxfId="463" priority="155">
      <formula>$L15="PISA sand"</formula>
    </cfRule>
  </conditionalFormatting>
  <conditionalFormatting sqref="N15 Q15 S15:T15 W15 Y15">
    <cfRule type="expression" dxfId="462" priority="154">
      <formula>$L15="API sand"</formula>
    </cfRule>
  </conditionalFormatting>
  <conditionalFormatting sqref="N15">
    <cfRule type="expression" dxfId="461" priority="153">
      <formula>$M15="API sand"</formula>
    </cfRule>
  </conditionalFormatting>
  <conditionalFormatting sqref="N15">
    <cfRule type="expression" dxfId="460" priority="152">
      <formula>$M15="API clay"</formula>
    </cfRule>
  </conditionalFormatting>
  <conditionalFormatting sqref="N15:P15">
    <cfRule type="expression" dxfId="459" priority="149">
      <formula>$L15="Stiff clay w/o free water"</formula>
    </cfRule>
    <cfRule type="expression" dxfId="458" priority="151">
      <formula>$L15="API clay"</formula>
    </cfRule>
  </conditionalFormatting>
  <conditionalFormatting sqref="N15:P15">
    <cfRule type="expression" dxfId="457" priority="150">
      <formula>$L15="Kirsch soft clay"</formula>
    </cfRule>
  </conditionalFormatting>
  <conditionalFormatting sqref="N15:P15">
    <cfRule type="expression" dxfId="456" priority="148">
      <formula>$L15="Kirsch stiff clay"</formula>
    </cfRule>
  </conditionalFormatting>
  <conditionalFormatting sqref="N15 Q15 S15:T15 W15 Y15">
    <cfRule type="expression" dxfId="455" priority="147">
      <formula>$L15="Kirsch sand"</formula>
    </cfRule>
  </conditionalFormatting>
  <conditionalFormatting sqref="N15">
    <cfRule type="expression" dxfId="454" priority="146">
      <formula>$L15="Modified Weak rock"</formula>
    </cfRule>
  </conditionalFormatting>
  <conditionalFormatting sqref="N15:P15">
    <cfRule type="expression" dxfId="453" priority="145">
      <formula>$L15="Reese stiff clay"</formula>
    </cfRule>
  </conditionalFormatting>
  <conditionalFormatting sqref="N15:P15">
    <cfRule type="expression" dxfId="452" priority="144">
      <formula>$L15="PISA clay"</formula>
    </cfRule>
  </conditionalFormatting>
  <conditionalFormatting sqref="N15">
    <cfRule type="expression" dxfId="451" priority="143">
      <formula>$L15="PISA sand"</formula>
    </cfRule>
  </conditionalFormatting>
  <conditionalFormatting sqref="R15">
    <cfRule type="expression" dxfId="450" priority="142">
      <formula>$L15="API sand"</formula>
    </cfRule>
  </conditionalFormatting>
  <conditionalFormatting sqref="R15">
    <cfRule type="expression" dxfId="449" priority="141">
      <formula>$L15="Kirsch sand"</formula>
    </cfRule>
  </conditionalFormatting>
  <conditionalFormatting sqref="AD15:AI15">
    <cfRule type="expression" dxfId="448" priority="138">
      <formula>$L15="Stiff clay w/o free water"</formula>
    </cfRule>
    <cfRule type="expression" dxfId="447" priority="140">
      <formula>$L15="API clay"</formula>
    </cfRule>
  </conditionalFormatting>
  <conditionalFormatting sqref="AD15:AI15">
    <cfRule type="expression" dxfId="446" priority="139">
      <formula>$L15="Kirsch soft clay"</formula>
    </cfRule>
  </conditionalFormatting>
  <conditionalFormatting sqref="AD15:AI15">
    <cfRule type="expression" dxfId="445" priority="137">
      <formula>$L15="Kirsch stiff clay"</formula>
    </cfRule>
  </conditionalFormatting>
  <conditionalFormatting sqref="AD15:AI15">
    <cfRule type="expression" dxfId="444" priority="136">
      <formula>$L15="Reese stiff clay"</formula>
    </cfRule>
  </conditionalFormatting>
  <conditionalFormatting sqref="AD15:AI15">
    <cfRule type="expression" dxfId="443" priority="135">
      <formula>$L15="PISA clay"</formula>
    </cfRule>
  </conditionalFormatting>
  <conditionalFormatting sqref="AA15">
    <cfRule type="expression" dxfId="442" priority="132">
      <formula>$L15="Stiff clay w/o free water"</formula>
    </cfRule>
    <cfRule type="expression" dxfId="441" priority="134">
      <formula>$L15="API clay"</formula>
    </cfRule>
  </conditionalFormatting>
  <conditionalFormatting sqref="AA15">
    <cfRule type="expression" dxfId="440" priority="133">
      <formula>$L15="Kirsch soft clay"</formula>
    </cfRule>
  </conditionalFormatting>
  <conditionalFormatting sqref="AA15">
    <cfRule type="expression" dxfId="439" priority="131">
      <formula>$L15="Kirsch stiff clay"</formula>
    </cfRule>
  </conditionalFormatting>
  <conditionalFormatting sqref="AA15">
    <cfRule type="expression" dxfId="438" priority="130">
      <formula>$L15="Reese stiff clay"</formula>
    </cfRule>
  </conditionalFormatting>
  <conditionalFormatting sqref="AA15">
    <cfRule type="expression" dxfId="437" priority="129">
      <formula>$L15="PISA clay"</formula>
    </cfRule>
  </conditionalFormatting>
  <conditionalFormatting sqref="AC15">
    <cfRule type="expression" dxfId="436" priority="126">
      <formula>$L15="Stiff clay w/o free water"</formula>
    </cfRule>
    <cfRule type="expression" dxfId="435" priority="128">
      <formula>$L15="API clay"</formula>
    </cfRule>
  </conditionalFormatting>
  <conditionalFormatting sqref="AC15">
    <cfRule type="expression" dxfId="434" priority="127">
      <formula>$L15="Kirsch soft clay"</formula>
    </cfRule>
  </conditionalFormatting>
  <conditionalFormatting sqref="AC15">
    <cfRule type="expression" dxfId="433" priority="125">
      <formula>$L15="Kirsch stiff clay"</formula>
    </cfRule>
  </conditionalFormatting>
  <conditionalFormatting sqref="AC15">
    <cfRule type="expression" dxfId="432" priority="124">
      <formula>$L15="Reese stiff clay"</formula>
    </cfRule>
  </conditionalFormatting>
  <conditionalFormatting sqref="AC15">
    <cfRule type="expression" dxfId="431" priority="123">
      <formula>$L15="PISA clay"</formula>
    </cfRule>
  </conditionalFormatting>
  <conditionalFormatting sqref="X15">
    <cfRule type="expression" dxfId="430" priority="122">
      <formula>$L15="API sand"</formula>
    </cfRule>
  </conditionalFormatting>
  <conditionalFormatting sqref="X15">
    <cfRule type="expression" dxfId="429" priority="121">
      <formula>$L15="Kirsch sand"</formula>
    </cfRule>
  </conditionalFormatting>
  <conditionalFormatting sqref="AM16:AN16">
    <cfRule type="expression" dxfId="428" priority="120">
      <formula>$L16="API sand"</formula>
    </cfRule>
  </conditionalFormatting>
  <conditionalFormatting sqref="AK16:AL16">
    <cfRule type="expression" dxfId="427" priority="119">
      <formula>$M16="API sand"</formula>
    </cfRule>
  </conditionalFormatting>
  <conditionalFormatting sqref="AK16:AL16">
    <cfRule type="expression" dxfId="426" priority="118">
      <formula>$M16="API clay"</formula>
    </cfRule>
  </conditionalFormatting>
  <conditionalFormatting sqref="AM16:AN16">
    <cfRule type="expression" dxfId="425" priority="115">
      <formula>$L16="Stiff clay w/o free water"</formula>
    </cfRule>
    <cfRule type="expression" dxfId="424" priority="117">
      <formula>$L16="API clay"</formula>
    </cfRule>
  </conditionalFormatting>
  <conditionalFormatting sqref="AM16:AN16">
    <cfRule type="expression" dxfId="423" priority="116">
      <formula>$L16="Kirsch soft clay"</formula>
    </cfRule>
  </conditionalFormatting>
  <conditionalFormatting sqref="AM16:AN16">
    <cfRule type="expression" dxfId="422" priority="114">
      <formula>$L16="Kirsch stiff clay"</formula>
    </cfRule>
  </conditionalFormatting>
  <conditionalFormatting sqref="AM16:AN16">
    <cfRule type="expression" dxfId="421" priority="113">
      <formula>$L16="Kirsch sand"</formula>
    </cfRule>
  </conditionalFormatting>
  <conditionalFormatting sqref="AM16:AN16">
    <cfRule type="expression" dxfId="420" priority="112">
      <formula>$L16="Modified Weak rock"</formula>
    </cfRule>
  </conditionalFormatting>
  <conditionalFormatting sqref="AM16:AN16">
    <cfRule type="expression" dxfId="419" priority="111">
      <formula>$L16="Reese stiff clay"</formula>
    </cfRule>
  </conditionalFormatting>
  <conditionalFormatting sqref="AM16:AN16">
    <cfRule type="expression" dxfId="418" priority="110">
      <formula>$L16="PISA clay"</formula>
    </cfRule>
  </conditionalFormatting>
  <conditionalFormatting sqref="AM16:AN16">
    <cfRule type="expression" dxfId="417" priority="109">
      <formula>$L16="PISA sand"</formula>
    </cfRule>
  </conditionalFormatting>
  <conditionalFormatting sqref="N16 Q16 S16:T16 W16:Y16">
    <cfRule type="expression" dxfId="416" priority="108">
      <formula>$L16="API sand"</formula>
    </cfRule>
  </conditionalFormatting>
  <conditionalFormatting sqref="N16">
    <cfRule type="expression" dxfId="415" priority="107">
      <formula>$M16="API sand"</formula>
    </cfRule>
  </conditionalFormatting>
  <conditionalFormatting sqref="N16">
    <cfRule type="expression" dxfId="414" priority="106">
      <formula>$M16="API clay"</formula>
    </cfRule>
  </conditionalFormatting>
  <conditionalFormatting sqref="N16:P16">
    <cfRule type="expression" dxfId="413" priority="103">
      <formula>$L16="Stiff clay w/o free water"</formula>
    </cfRule>
    <cfRule type="expression" dxfId="412" priority="105">
      <formula>$L16="API clay"</formula>
    </cfRule>
  </conditionalFormatting>
  <conditionalFormatting sqref="N16:P16">
    <cfRule type="expression" dxfId="411" priority="104">
      <formula>$L16="Kirsch soft clay"</formula>
    </cfRule>
  </conditionalFormatting>
  <conditionalFormatting sqref="N16:P16">
    <cfRule type="expression" dxfId="410" priority="102">
      <formula>$L16="Kirsch stiff clay"</formula>
    </cfRule>
  </conditionalFormatting>
  <conditionalFormatting sqref="N16 Q16 S16:T16 W16:Y16">
    <cfRule type="expression" dxfId="409" priority="101">
      <formula>$L16="Kirsch sand"</formula>
    </cfRule>
  </conditionalFormatting>
  <conditionalFormatting sqref="N16">
    <cfRule type="expression" dxfId="408" priority="100">
      <formula>$L16="Modified Weak rock"</formula>
    </cfRule>
  </conditionalFormatting>
  <conditionalFormatting sqref="N16:P16">
    <cfRule type="expression" dxfId="407" priority="99">
      <formula>$L16="Reese stiff clay"</formula>
    </cfRule>
  </conditionalFormatting>
  <conditionalFormatting sqref="N16:P16">
    <cfRule type="expression" dxfId="406" priority="98">
      <formula>$L16="PISA clay"</formula>
    </cfRule>
  </conditionalFormatting>
  <conditionalFormatting sqref="N16">
    <cfRule type="expression" dxfId="405" priority="97">
      <formula>$L16="PISA sand"</formula>
    </cfRule>
  </conditionalFormatting>
  <conditionalFormatting sqref="R16">
    <cfRule type="expression" dxfId="404" priority="96">
      <formula>$L16="API sand"</formula>
    </cfRule>
  </conditionalFormatting>
  <conditionalFormatting sqref="R16">
    <cfRule type="expression" dxfId="403" priority="95">
      <formula>$L16="Kirsch sand"</formula>
    </cfRule>
  </conditionalFormatting>
  <conditionalFormatting sqref="AC16:AI16">
    <cfRule type="expression" dxfId="402" priority="92">
      <formula>$L16="Stiff clay w/o free water"</formula>
    </cfRule>
    <cfRule type="expression" dxfId="401" priority="94">
      <formula>$L16="API clay"</formula>
    </cfRule>
  </conditionalFormatting>
  <conditionalFormatting sqref="AC16:AI16">
    <cfRule type="expression" dxfId="400" priority="93">
      <formula>$L16="Kirsch soft clay"</formula>
    </cfRule>
  </conditionalFormatting>
  <conditionalFormatting sqref="AC16:AI16">
    <cfRule type="expression" dxfId="399" priority="91">
      <formula>$L16="Kirsch stiff clay"</formula>
    </cfRule>
  </conditionalFormatting>
  <conditionalFormatting sqref="AC16:AI16">
    <cfRule type="expression" dxfId="398" priority="90">
      <formula>$L16="Reese stiff clay"</formula>
    </cfRule>
  </conditionalFormatting>
  <conditionalFormatting sqref="AC16:AI16">
    <cfRule type="expression" dxfId="397" priority="89">
      <formula>$L16="PISA clay"</formula>
    </cfRule>
  </conditionalFormatting>
  <conditionalFormatting sqref="AA16">
    <cfRule type="expression" dxfId="396" priority="86">
      <formula>$L16="Stiff clay w/o free water"</formula>
    </cfRule>
    <cfRule type="expression" dxfId="395" priority="88">
      <formula>$L16="API clay"</formula>
    </cfRule>
  </conditionalFormatting>
  <conditionalFormatting sqref="AA16">
    <cfRule type="expression" dxfId="394" priority="87">
      <formula>$L16="Kirsch soft clay"</formula>
    </cfRule>
  </conditionalFormatting>
  <conditionalFormatting sqref="AA16">
    <cfRule type="expression" dxfId="393" priority="85">
      <formula>$L16="Kirsch stiff clay"</formula>
    </cfRule>
  </conditionalFormatting>
  <conditionalFormatting sqref="AA16">
    <cfRule type="expression" dxfId="392" priority="84">
      <formula>$L16="Reese stiff clay"</formula>
    </cfRule>
  </conditionalFormatting>
  <conditionalFormatting sqref="AA16">
    <cfRule type="expression" dxfId="391" priority="83">
      <formula>$L16="PISA clay"</formula>
    </cfRule>
  </conditionalFormatting>
  <conditionalFormatting sqref="AM17:AN17">
    <cfRule type="expression" dxfId="390" priority="82">
      <formula>$L17="API sand"</formula>
    </cfRule>
  </conditionalFormatting>
  <conditionalFormatting sqref="AK17:AL17">
    <cfRule type="expression" dxfId="389" priority="81">
      <formula>$M17="API sand"</formula>
    </cfRule>
  </conditionalFormatting>
  <conditionalFormatting sqref="AK17:AL17">
    <cfRule type="expression" dxfId="388" priority="80">
      <formula>$M17="API clay"</formula>
    </cfRule>
  </conditionalFormatting>
  <conditionalFormatting sqref="AM17:AN17">
    <cfRule type="expression" dxfId="387" priority="77">
      <formula>$L17="Stiff clay w/o free water"</formula>
    </cfRule>
    <cfRule type="expression" dxfId="386" priority="79">
      <formula>$L17="API clay"</formula>
    </cfRule>
  </conditionalFormatting>
  <conditionalFormatting sqref="AM17:AN17">
    <cfRule type="expression" dxfId="385" priority="78">
      <formula>$L17="Kirsch soft clay"</formula>
    </cfRule>
  </conditionalFormatting>
  <conditionalFormatting sqref="AM17:AN17">
    <cfRule type="expression" dxfId="384" priority="76">
      <formula>$L17="Kirsch stiff clay"</formula>
    </cfRule>
  </conditionalFormatting>
  <conditionalFormatting sqref="AM17:AN17">
    <cfRule type="expression" dxfId="383" priority="75">
      <formula>$L17="Kirsch sand"</formula>
    </cfRule>
  </conditionalFormatting>
  <conditionalFormatting sqref="AM17:AN17">
    <cfRule type="expression" dxfId="382" priority="74">
      <formula>$L17="Modified Weak rock"</formula>
    </cfRule>
  </conditionalFormatting>
  <conditionalFormatting sqref="AM17:AN17">
    <cfRule type="expression" dxfId="381" priority="73">
      <formula>$L17="Reese stiff clay"</formula>
    </cfRule>
  </conditionalFormatting>
  <conditionalFormatting sqref="AM17:AN17">
    <cfRule type="expression" dxfId="380" priority="72">
      <formula>$L17="PISA clay"</formula>
    </cfRule>
  </conditionalFormatting>
  <conditionalFormatting sqref="AM17:AN17">
    <cfRule type="expression" dxfId="379" priority="71">
      <formula>$L17="PISA sand"</formula>
    </cfRule>
  </conditionalFormatting>
  <conditionalFormatting sqref="N17 Q17 S17:T17 W17 Y17">
    <cfRule type="expression" dxfId="378" priority="70">
      <formula>$L17="API sand"</formula>
    </cfRule>
  </conditionalFormatting>
  <conditionalFormatting sqref="N17">
    <cfRule type="expression" dxfId="377" priority="69">
      <formula>$M17="API sand"</formula>
    </cfRule>
  </conditionalFormatting>
  <conditionalFormatting sqref="N17">
    <cfRule type="expression" dxfId="376" priority="68">
      <formula>$M17="API clay"</formula>
    </cfRule>
  </conditionalFormatting>
  <conditionalFormatting sqref="N17:P17">
    <cfRule type="expression" dxfId="375" priority="65">
      <formula>$L17="Stiff clay w/o free water"</formula>
    </cfRule>
    <cfRule type="expression" dxfId="374" priority="67">
      <formula>$L17="API clay"</formula>
    </cfRule>
  </conditionalFormatting>
  <conditionalFormatting sqref="N17:P17">
    <cfRule type="expression" dxfId="373" priority="66">
      <formula>$L17="Kirsch soft clay"</formula>
    </cfRule>
  </conditionalFormatting>
  <conditionalFormatting sqref="N17:P17">
    <cfRule type="expression" dxfId="372" priority="64">
      <formula>$L17="Kirsch stiff clay"</formula>
    </cfRule>
  </conditionalFormatting>
  <conditionalFormatting sqref="N17 Q17 S17:T17 W17 Y17">
    <cfRule type="expression" dxfId="371" priority="63">
      <formula>$L17="Kirsch sand"</formula>
    </cfRule>
  </conditionalFormatting>
  <conditionalFormatting sqref="N17">
    <cfRule type="expression" dxfId="370" priority="62">
      <formula>$L17="Modified Weak rock"</formula>
    </cfRule>
  </conditionalFormatting>
  <conditionalFormatting sqref="N17:P17">
    <cfRule type="expression" dxfId="369" priority="61">
      <formula>$L17="Reese stiff clay"</formula>
    </cfRule>
  </conditionalFormatting>
  <conditionalFormatting sqref="N17:P17">
    <cfRule type="expression" dxfId="368" priority="60">
      <formula>$L17="PISA clay"</formula>
    </cfRule>
  </conditionalFormatting>
  <conditionalFormatting sqref="N17">
    <cfRule type="expression" dxfId="367" priority="59">
      <formula>$L17="PISA sand"</formula>
    </cfRule>
  </conditionalFormatting>
  <conditionalFormatting sqref="R17">
    <cfRule type="expression" dxfId="366" priority="58">
      <formula>$L17="API sand"</formula>
    </cfRule>
  </conditionalFormatting>
  <conditionalFormatting sqref="R17">
    <cfRule type="expression" dxfId="365" priority="57">
      <formula>$L17="Kirsch sand"</formula>
    </cfRule>
  </conditionalFormatting>
  <conditionalFormatting sqref="AD17:AI17">
    <cfRule type="expression" dxfId="364" priority="54">
      <formula>$L17="Stiff clay w/o free water"</formula>
    </cfRule>
    <cfRule type="expression" dxfId="363" priority="56">
      <formula>$L17="API clay"</formula>
    </cfRule>
  </conditionalFormatting>
  <conditionalFormatting sqref="AD17:AI17">
    <cfRule type="expression" dxfId="362" priority="55">
      <formula>$L17="Kirsch soft clay"</formula>
    </cfRule>
  </conditionalFormatting>
  <conditionalFormatting sqref="AD17:AI17">
    <cfRule type="expression" dxfId="361" priority="53">
      <formula>$L17="Kirsch stiff clay"</formula>
    </cfRule>
  </conditionalFormatting>
  <conditionalFormatting sqref="AD17:AI17">
    <cfRule type="expression" dxfId="360" priority="52">
      <formula>$L17="Reese stiff clay"</formula>
    </cfRule>
  </conditionalFormatting>
  <conditionalFormatting sqref="AD17:AI17">
    <cfRule type="expression" dxfId="359" priority="51">
      <formula>$L17="PISA clay"</formula>
    </cfRule>
  </conditionalFormatting>
  <conditionalFormatting sqref="AA17">
    <cfRule type="expression" dxfId="358" priority="48">
      <formula>$L17="Stiff clay w/o free water"</formula>
    </cfRule>
    <cfRule type="expression" dxfId="357" priority="50">
      <formula>$L17="API clay"</formula>
    </cfRule>
  </conditionalFormatting>
  <conditionalFormatting sqref="AA17">
    <cfRule type="expression" dxfId="356" priority="49">
      <formula>$L17="Kirsch soft clay"</formula>
    </cfRule>
  </conditionalFormatting>
  <conditionalFormatting sqref="AA17">
    <cfRule type="expression" dxfId="355" priority="47">
      <formula>$L17="Kirsch stiff clay"</formula>
    </cfRule>
  </conditionalFormatting>
  <conditionalFormatting sqref="AA17">
    <cfRule type="expression" dxfId="354" priority="46">
      <formula>$L17="Reese stiff clay"</formula>
    </cfRule>
  </conditionalFormatting>
  <conditionalFormatting sqref="AA17">
    <cfRule type="expression" dxfId="353" priority="45">
      <formula>$L17="PISA clay"</formula>
    </cfRule>
  </conditionalFormatting>
  <conditionalFormatting sqref="AC17">
    <cfRule type="expression" dxfId="352" priority="42">
      <formula>$L17="Stiff clay w/o free water"</formula>
    </cfRule>
    <cfRule type="expression" dxfId="351" priority="44">
      <formula>$L17="API clay"</formula>
    </cfRule>
  </conditionalFormatting>
  <conditionalFormatting sqref="AC17">
    <cfRule type="expression" dxfId="350" priority="43">
      <formula>$L17="Kirsch soft clay"</formula>
    </cfRule>
  </conditionalFormatting>
  <conditionalFormatting sqref="AC17">
    <cfRule type="expression" dxfId="349" priority="41">
      <formula>$L17="Kirsch stiff clay"</formula>
    </cfRule>
  </conditionalFormatting>
  <conditionalFormatting sqref="AC17">
    <cfRule type="expression" dxfId="348" priority="40">
      <formula>$L17="Reese stiff clay"</formula>
    </cfRule>
  </conditionalFormatting>
  <conditionalFormatting sqref="AC17">
    <cfRule type="expression" dxfId="347" priority="39">
      <formula>$L17="PISA clay"</formula>
    </cfRule>
  </conditionalFormatting>
  <conditionalFormatting sqref="X17">
    <cfRule type="expression" dxfId="346" priority="38">
      <formula>$L17="API sand"</formula>
    </cfRule>
  </conditionalFormatting>
  <conditionalFormatting sqref="X17">
    <cfRule type="expression" dxfId="345" priority="37">
      <formula>$L17="Kirsch sand"</formula>
    </cfRule>
  </conditionalFormatting>
  <conditionalFormatting sqref="Z16:Z17">
    <cfRule type="expression" dxfId="344" priority="36">
      <formula>$L16="API sand"</formula>
    </cfRule>
  </conditionalFormatting>
  <conditionalFormatting sqref="Z16:Z17">
    <cfRule type="expression" dxfId="343" priority="35">
      <formula>$L16="Kirsch sand"</formula>
    </cfRule>
  </conditionalFormatting>
  <conditionalFormatting sqref="AB16:AB17">
    <cfRule type="expression" dxfId="342" priority="34">
      <formula>$L16="API sand"</formula>
    </cfRule>
  </conditionalFormatting>
  <conditionalFormatting sqref="AB16:AB17">
    <cfRule type="expression" dxfId="341" priority="33">
      <formula>$L16="Kirsch sand"</formula>
    </cfRule>
  </conditionalFormatting>
  <conditionalFormatting sqref="AJ16:AJ17">
    <cfRule type="expression" dxfId="340" priority="32">
      <formula>$L16="API sand"</formula>
    </cfRule>
  </conditionalFormatting>
  <conditionalFormatting sqref="AJ16:AJ17">
    <cfRule type="expression" dxfId="339" priority="31">
      <formula>$L16="Kirsch sand"</formula>
    </cfRule>
  </conditionalFormatting>
  <conditionalFormatting sqref="U15:V15">
    <cfRule type="expression" dxfId="338" priority="28">
      <formula>$L15="Stiff clay w/o free water"</formula>
    </cfRule>
    <cfRule type="expression" dxfId="337" priority="30">
      <formula>$L15="API clay"</formula>
    </cfRule>
  </conditionalFormatting>
  <conditionalFormatting sqref="U15:V15">
    <cfRule type="expression" dxfId="336" priority="29">
      <formula>$L15="Kirsch soft clay"</formula>
    </cfRule>
  </conditionalFormatting>
  <conditionalFormatting sqref="U15:V15">
    <cfRule type="expression" dxfId="335" priority="27">
      <formula>$L15="Kirsch stiff clay"</formula>
    </cfRule>
  </conditionalFormatting>
  <conditionalFormatting sqref="U15:V15">
    <cfRule type="expression" dxfId="334" priority="26">
      <formula>$L15="Reese stiff clay"</formula>
    </cfRule>
  </conditionalFormatting>
  <conditionalFormatting sqref="U15:V15">
    <cfRule type="expression" dxfId="333" priority="25">
      <formula>$L15="PISA clay"</formula>
    </cfRule>
  </conditionalFormatting>
  <conditionalFormatting sqref="U16:V16">
    <cfRule type="expression" dxfId="332" priority="22">
      <formula>$L16="Stiff clay w/o free water"</formula>
    </cfRule>
    <cfRule type="expression" dxfId="331" priority="24">
      <formula>$L16="API clay"</formula>
    </cfRule>
  </conditionalFormatting>
  <conditionalFormatting sqref="U16:V16">
    <cfRule type="expression" dxfId="330" priority="23">
      <formula>$L16="Kirsch soft clay"</formula>
    </cfRule>
  </conditionalFormatting>
  <conditionalFormatting sqref="U16:V16">
    <cfRule type="expression" dxfId="329" priority="21">
      <formula>$L16="Kirsch stiff clay"</formula>
    </cfRule>
  </conditionalFormatting>
  <conditionalFormatting sqref="U16:V16">
    <cfRule type="expression" dxfId="328" priority="20">
      <formula>$L16="Reese stiff clay"</formula>
    </cfRule>
  </conditionalFormatting>
  <conditionalFormatting sqref="U16:V16">
    <cfRule type="expression" dxfId="327" priority="19">
      <formula>$L16="PISA clay"</formula>
    </cfRule>
  </conditionalFormatting>
  <conditionalFormatting sqref="U17:V17">
    <cfRule type="expression" dxfId="326" priority="16">
      <formula>$L17="Stiff clay w/o free water"</formula>
    </cfRule>
    <cfRule type="expression" dxfId="325" priority="18">
      <formula>$L17="API clay"</formula>
    </cfRule>
  </conditionalFormatting>
  <conditionalFormatting sqref="U17:V17">
    <cfRule type="expression" dxfId="324" priority="17">
      <formula>$L17="Kirsch soft clay"</formula>
    </cfRule>
  </conditionalFormatting>
  <conditionalFormatting sqref="U17:V17">
    <cfRule type="expression" dxfId="323" priority="15">
      <formula>$L17="Kirsch stiff clay"</formula>
    </cfRule>
  </conditionalFormatting>
  <conditionalFormatting sqref="U17:V17">
    <cfRule type="expression" dxfId="322" priority="14">
      <formula>$L17="Reese stiff clay"</formula>
    </cfRule>
  </conditionalFormatting>
  <conditionalFormatting sqref="U17:V17">
    <cfRule type="expression" dxfId="321" priority="13">
      <formula>$L17="PISA clay"</formula>
    </cfRule>
  </conditionalFormatting>
  <conditionalFormatting sqref="AO15">
    <cfRule type="expression" dxfId="320" priority="12">
      <formula>$L15="API sand"</formula>
    </cfRule>
  </conditionalFormatting>
  <conditionalFormatting sqref="AO15">
    <cfRule type="expression" dxfId="319" priority="11">
      <formula>$L15="Kirsch sand"</formula>
    </cfRule>
  </conditionalFormatting>
  <conditionalFormatting sqref="AO16">
    <cfRule type="expression" dxfId="318" priority="10">
      <formula>$L16="API sand"</formula>
    </cfRule>
  </conditionalFormatting>
  <conditionalFormatting sqref="AO16">
    <cfRule type="expression" dxfId="317" priority="9">
      <formula>$L16="Kirsch sand"</formula>
    </cfRule>
  </conditionalFormatting>
  <conditionalFormatting sqref="AO17">
    <cfRule type="expression" dxfId="316" priority="8">
      <formula>$L17="API sand"</formula>
    </cfRule>
  </conditionalFormatting>
  <conditionalFormatting sqref="AO17">
    <cfRule type="expression" dxfId="315" priority="7">
      <formula>$L17="Kirsch sand"</formula>
    </cfRule>
  </conditionalFormatting>
  <conditionalFormatting sqref="AC14">
    <cfRule type="expression" dxfId="314" priority="4">
      <formula>$L14="Stiff clay w/o free water"</formula>
    </cfRule>
    <cfRule type="expression" dxfId="313" priority="6">
      <formula>$L14="API clay"</formula>
    </cfRule>
  </conditionalFormatting>
  <conditionalFormatting sqref="AC14">
    <cfRule type="expression" dxfId="312" priority="5">
      <formula>$L14="Kirsch soft clay"</formula>
    </cfRule>
  </conditionalFormatting>
  <conditionalFormatting sqref="AC14">
    <cfRule type="expression" dxfId="311" priority="3">
      <formula>$L14="Kirsch stiff clay"</formula>
    </cfRule>
  </conditionalFormatting>
  <conditionalFormatting sqref="AC14">
    <cfRule type="expression" dxfId="310" priority="2">
      <formula>$L14="Reese stiff clay"</formula>
    </cfRule>
  </conditionalFormatting>
  <conditionalFormatting sqref="AC14">
    <cfRule type="expression" dxfId="309" priority="1">
      <formula>$L14="PISA clay"</formula>
    </cfRule>
  </conditionalFormatting>
  <dataValidations count="3">
    <dataValidation type="list" showInputMessage="1" showErrorMessage="1" sqref="M6:M17" xr:uid="{8C2504CC-57B3-4D44-A59B-985898491C2A}">
      <formula1>"Zero soil,API sand,API clay"</formula1>
    </dataValidation>
    <dataValidation type="list" showInputMessage="1" showErrorMessage="1" sqref="L6:L255" xr:uid="{6B0A45FE-B84C-4A72-B7A0-DD3537AB9EFD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18:M36" xr:uid="{CBDD82DE-2BBE-40DC-BE9E-83AEB55F601D}">
      <formula1>"',API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EC56-AD1F-4382-BFC3-F5902A822FD0}">
  <sheetPr>
    <tabColor theme="2"/>
  </sheetPr>
  <dimension ref="A1:AO255"/>
  <sheetViews>
    <sheetView topLeftCell="S1" zoomScaleNormal="100" workbookViewId="0">
      <selection activeCell="O8" sqref="O8"/>
    </sheetView>
  </sheetViews>
  <sheetFormatPr defaultColWidth="9.140625" defaultRowHeight="15" x14ac:dyDescent="0.25"/>
  <cols>
    <col min="1" max="1" width="18" style="33" bestFit="1" customWidth="1"/>
    <col min="2" max="2" width="13.7109375" style="33" customWidth="1"/>
    <col min="3" max="3" width="13.5703125" style="33" customWidth="1"/>
    <col min="4" max="5" width="14" style="33" customWidth="1"/>
    <col min="6" max="6" width="13" style="33" bestFit="1" customWidth="1"/>
    <col min="7" max="7" width="13.5703125" style="33" customWidth="1"/>
    <col min="8" max="8" width="11" style="33" bestFit="1" customWidth="1"/>
    <col min="9" max="9" width="15.7109375" style="33" bestFit="1" customWidth="1"/>
    <col min="10" max="10" width="10.140625" style="33" customWidth="1"/>
    <col min="11" max="11" width="11.5703125" style="33" bestFit="1" customWidth="1"/>
    <col min="12" max="12" width="18.140625" style="33" customWidth="1"/>
    <col min="13" max="13" width="11.85546875" style="33" bestFit="1" customWidth="1"/>
    <col min="14" max="14" width="11" style="33" bestFit="1" customWidth="1"/>
    <col min="15" max="15" width="9.28515625" style="33" customWidth="1"/>
    <col min="16" max="16" width="10.5703125" style="33" customWidth="1"/>
    <col min="17" max="18" width="9.5703125" style="33" bestFit="1" customWidth="1"/>
    <col min="19" max="20" width="6.5703125" style="33" customWidth="1"/>
    <col min="21" max="21" width="13.140625" style="33" customWidth="1"/>
    <col min="22" max="22" width="19.42578125" style="33" customWidth="1"/>
    <col min="23" max="23" width="6.5703125" style="33" customWidth="1"/>
    <col min="24" max="24" width="11.85546875" style="33" customWidth="1"/>
    <col min="25" max="25" width="8.42578125" style="33" bestFit="1" customWidth="1"/>
    <col min="26" max="26" width="11.7109375" style="33" customWidth="1"/>
    <col min="27" max="27" width="11" style="33" bestFit="1" customWidth="1"/>
    <col min="28" max="28" width="10.5703125" style="33" customWidth="1"/>
    <col min="29" max="29" width="14.85546875" style="33" customWidth="1"/>
    <col min="30" max="30" width="11.85546875" style="33" customWidth="1"/>
    <col min="31" max="31" width="10.28515625" style="33" customWidth="1"/>
    <col min="32" max="32" width="8.140625" style="33" customWidth="1"/>
    <col min="33" max="33" width="13.7109375" style="33" customWidth="1"/>
    <col min="34" max="34" width="8.42578125" style="33" customWidth="1"/>
    <col min="35" max="35" width="7.85546875" style="33" customWidth="1"/>
    <col min="36" max="36" width="8.5703125" style="33" customWidth="1"/>
    <col min="37" max="37" width="11.28515625" style="33" bestFit="1" customWidth="1"/>
    <col min="38" max="38" width="11.42578125" style="33" bestFit="1" customWidth="1"/>
    <col min="39" max="39" width="11.7109375" style="33" bestFit="1" customWidth="1"/>
    <col min="40" max="40" width="11.5703125" style="33" bestFit="1" customWidth="1"/>
    <col min="41" max="16384" width="9.140625" style="33"/>
  </cols>
  <sheetData>
    <row r="1" spans="1:41" x14ac:dyDescent="0.25">
      <c r="A1" s="34" t="str">
        <f ca="1">TRIM(MID(CELL("filename",A1),FIND("]",CELL("filename",A1),1)+1,255))</f>
        <v>Zone_7_HE</v>
      </c>
      <c r="D1" s="34"/>
    </row>
    <row r="3" spans="1:41" s="35" customFormat="1" ht="45" customHeight="1" x14ac:dyDescent="0.25">
      <c r="F3" s="36" t="s">
        <v>39</v>
      </c>
      <c r="J3" s="37" t="s">
        <v>22</v>
      </c>
      <c r="Q3" s="73"/>
      <c r="R3" s="91"/>
      <c r="S3" s="91"/>
      <c r="T3" s="73"/>
      <c r="U3" s="91"/>
      <c r="V3" s="91"/>
      <c r="W3" s="73"/>
      <c r="X3" s="69"/>
      <c r="Y3" s="73"/>
      <c r="Z3" s="73"/>
      <c r="AA3" s="73"/>
      <c r="AB3" s="73"/>
      <c r="AC3" s="69"/>
      <c r="AD3" s="39"/>
      <c r="AE3" s="39"/>
      <c r="AF3" s="39"/>
      <c r="AG3" s="39"/>
      <c r="AH3" s="39"/>
      <c r="AI3" s="39"/>
      <c r="AJ3" s="73"/>
      <c r="AK3" s="73"/>
      <c r="AL3" s="73"/>
      <c r="AM3" s="73"/>
      <c r="AN3" s="73"/>
    </row>
    <row r="4" spans="1:41" s="41" customFormat="1" x14ac:dyDescent="0.25">
      <c r="A4" s="40" t="s">
        <v>60</v>
      </c>
      <c r="B4" s="41">
        <f>COUNTIF(J:J,"&gt;0")</f>
        <v>5</v>
      </c>
      <c r="C4" s="42" t="s">
        <v>58</v>
      </c>
      <c r="D4" s="43"/>
      <c r="F4" s="41" t="s">
        <v>40</v>
      </c>
      <c r="G4" s="44">
        <v>0</v>
      </c>
      <c r="H4" s="42" t="s">
        <v>28</v>
      </c>
      <c r="J4" s="43" t="s">
        <v>0</v>
      </c>
      <c r="K4" s="43" t="s">
        <v>3</v>
      </c>
      <c r="L4" s="43" t="s">
        <v>1</v>
      </c>
      <c r="M4" s="43" t="s">
        <v>2</v>
      </c>
      <c r="N4" s="43" t="s">
        <v>6</v>
      </c>
      <c r="O4" s="43" t="s">
        <v>4</v>
      </c>
      <c r="P4" s="43" t="s">
        <v>5</v>
      </c>
      <c r="Q4" s="43" t="s">
        <v>7</v>
      </c>
      <c r="R4" s="43" t="s">
        <v>13</v>
      </c>
      <c r="S4" s="43" t="s">
        <v>73</v>
      </c>
      <c r="T4" s="43" t="s">
        <v>14</v>
      </c>
      <c r="U4" s="43" t="s">
        <v>8</v>
      </c>
      <c r="V4" s="43" t="s">
        <v>9</v>
      </c>
      <c r="W4" s="43" t="s">
        <v>10</v>
      </c>
      <c r="X4" s="43" t="s">
        <v>90</v>
      </c>
      <c r="Y4" s="43" t="s">
        <v>95</v>
      </c>
      <c r="Z4" s="43" t="s">
        <v>15</v>
      </c>
      <c r="AA4" s="43" t="s">
        <v>16</v>
      </c>
      <c r="AB4" s="43" t="s">
        <v>17</v>
      </c>
      <c r="AC4" s="43" t="s">
        <v>11</v>
      </c>
      <c r="AD4" s="43" t="s">
        <v>12</v>
      </c>
      <c r="AE4" s="43" t="s">
        <v>18</v>
      </c>
      <c r="AF4" s="43" t="s">
        <v>19</v>
      </c>
      <c r="AG4" s="43" t="s">
        <v>37</v>
      </c>
      <c r="AH4" s="43" t="s">
        <v>20</v>
      </c>
      <c r="AI4" s="43" t="s">
        <v>21</v>
      </c>
      <c r="AJ4" s="43" t="s">
        <v>66</v>
      </c>
      <c r="AK4" s="43" t="s">
        <v>72</v>
      </c>
      <c r="AL4" s="43" t="s">
        <v>91</v>
      </c>
      <c r="AM4" s="43" t="s">
        <v>92</v>
      </c>
      <c r="AN4" s="43" t="s">
        <v>93</v>
      </c>
      <c r="AO4" s="68" t="s">
        <v>102</v>
      </c>
    </row>
    <row r="5" spans="1:41" ht="17.25" x14ac:dyDescent="0.25">
      <c r="A5" s="33" t="s">
        <v>61</v>
      </c>
      <c r="B5" s="33">
        <f ca="1">COUNTIF(A:A,"&gt;0")</f>
        <v>1</v>
      </c>
      <c r="C5" s="45" t="s">
        <v>58</v>
      </c>
      <c r="F5" s="33" t="s">
        <v>41</v>
      </c>
      <c r="G5" s="44">
        <v>0</v>
      </c>
      <c r="H5" s="45" t="s">
        <v>28</v>
      </c>
      <c r="J5" s="38" t="s">
        <v>38</v>
      </c>
      <c r="K5" s="38" t="s">
        <v>30</v>
      </c>
      <c r="L5" s="38" t="s">
        <v>31</v>
      </c>
      <c r="M5" s="38" t="s">
        <v>31</v>
      </c>
      <c r="N5" s="38" t="s">
        <v>32</v>
      </c>
      <c r="O5" s="38" t="s">
        <v>33</v>
      </c>
      <c r="P5" s="38" t="s">
        <v>35</v>
      </c>
      <c r="Q5" s="38" t="s">
        <v>36</v>
      </c>
      <c r="R5" s="38" t="s">
        <v>36</v>
      </c>
      <c r="S5" s="38" t="s">
        <v>34</v>
      </c>
      <c r="T5" s="38" t="s">
        <v>33</v>
      </c>
      <c r="U5" s="38" t="s">
        <v>34</v>
      </c>
      <c r="V5" s="38" t="s">
        <v>62</v>
      </c>
      <c r="W5" s="38" t="s">
        <v>34</v>
      </c>
      <c r="X5" s="38" t="s">
        <v>33</v>
      </c>
      <c r="Y5" s="38" t="s">
        <v>35</v>
      </c>
      <c r="Z5" s="38" t="s">
        <v>33</v>
      </c>
      <c r="AA5" s="38" t="s">
        <v>34</v>
      </c>
      <c r="AB5" s="38" t="s">
        <v>33</v>
      </c>
      <c r="AC5" s="38" t="s">
        <v>33</v>
      </c>
      <c r="AD5" s="38" t="s">
        <v>35</v>
      </c>
      <c r="AE5" s="38" t="s">
        <v>34</v>
      </c>
      <c r="AF5" s="38" t="s">
        <v>33</v>
      </c>
      <c r="AG5" s="38" t="s">
        <v>35</v>
      </c>
      <c r="AH5" s="38" t="s">
        <v>34</v>
      </c>
      <c r="AI5" s="38" t="s">
        <v>34</v>
      </c>
      <c r="AJ5" s="38" t="s">
        <v>34</v>
      </c>
      <c r="AK5" s="38" t="s">
        <v>34</v>
      </c>
      <c r="AL5" s="38" t="s">
        <v>34</v>
      </c>
      <c r="AM5" s="38" t="s">
        <v>34</v>
      </c>
      <c r="AN5" s="38" t="s">
        <v>34</v>
      </c>
      <c r="AO5" s="38" t="s">
        <v>103</v>
      </c>
    </row>
    <row r="6" spans="1:41" x14ac:dyDescent="0.25">
      <c r="C6" s="45"/>
      <c r="F6" s="33" t="s">
        <v>67</v>
      </c>
      <c r="G6" s="46">
        <v>36</v>
      </c>
      <c r="H6" s="45" t="s">
        <v>28</v>
      </c>
      <c r="J6" s="47">
        <v>1</v>
      </c>
      <c r="K6" s="47">
        <v>0</v>
      </c>
      <c r="L6" s="70" t="s">
        <v>106</v>
      </c>
      <c r="M6" s="49" t="s">
        <v>64</v>
      </c>
      <c r="N6" s="50">
        <v>9.8000000000000007</v>
      </c>
      <c r="O6" s="51"/>
      <c r="P6" s="51"/>
      <c r="Q6" s="50">
        <v>46</v>
      </c>
      <c r="R6" s="50">
        <f>Q6-5</f>
        <v>41</v>
      </c>
      <c r="S6" s="50">
        <v>0.5</v>
      </c>
      <c r="T6" s="50">
        <v>0</v>
      </c>
      <c r="U6" s="52"/>
      <c r="V6" s="52"/>
      <c r="W6" s="50">
        <v>0.5</v>
      </c>
      <c r="X6" s="50">
        <v>19700</v>
      </c>
      <c r="Y6" s="50">
        <v>0</v>
      </c>
      <c r="Z6" s="50">
        <f t="shared" ref="Z6" si="0">VLOOKUP(R6,$AE$39:$AF$59,2)</f>
        <v>114.99999999999996</v>
      </c>
      <c r="AA6" s="53"/>
      <c r="AB6" s="50">
        <f>VLOOKUP(R6,$AE$39:$AG$59,3)</f>
        <v>12000</v>
      </c>
      <c r="AC6" s="51"/>
      <c r="AD6" s="51"/>
      <c r="AE6" s="51"/>
      <c r="AF6" s="51"/>
      <c r="AG6" s="51"/>
      <c r="AH6" s="51"/>
      <c r="AI6" s="51"/>
      <c r="AJ6" s="50">
        <f t="shared" ref="AJ6:AJ10" si="1">VLOOKUP(R6,$AE$39:$AH$59,4)</f>
        <v>50.000000000000007</v>
      </c>
      <c r="AK6" s="50">
        <v>1</v>
      </c>
      <c r="AL6" s="50">
        <v>1</v>
      </c>
      <c r="AM6" s="50">
        <v>1</v>
      </c>
      <c r="AN6" s="50">
        <v>1</v>
      </c>
      <c r="AO6" s="50">
        <v>0</v>
      </c>
    </row>
    <row r="7" spans="1:41" x14ac:dyDescent="0.25">
      <c r="A7" s="54" t="s">
        <v>23</v>
      </c>
      <c r="C7" s="45"/>
      <c r="F7" s="55" t="s">
        <v>48</v>
      </c>
      <c r="G7" s="56"/>
      <c r="H7" s="39"/>
      <c r="I7" s="56"/>
      <c r="J7" s="47">
        <v>2</v>
      </c>
      <c r="K7" s="47">
        <v>-2.5</v>
      </c>
      <c r="L7" s="33" t="s">
        <v>107</v>
      </c>
      <c r="M7" s="49" t="s">
        <v>65</v>
      </c>
      <c r="N7" s="50">
        <v>8.5</v>
      </c>
      <c r="O7" s="51">
        <v>108.5</v>
      </c>
      <c r="P7" s="51">
        <v>19.12</v>
      </c>
      <c r="Q7" s="50"/>
      <c r="R7" s="50"/>
      <c r="S7" s="50"/>
      <c r="T7" s="50"/>
      <c r="U7" s="52">
        <v>1.7999999999999999E-2</v>
      </c>
      <c r="V7" s="52">
        <v>0</v>
      </c>
      <c r="W7" s="50"/>
      <c r="X7" s="50"/>
      <c r="Y7" s="50"/>
      <c r="Z7" s="50"/>
      <c r="AA7" s="53">
        <v>1</v>
      </c>
      <c r="AB7" s="50"/>
      <c r="AC7" s="51">
        <v>602400</v>
      </c>
      <c r="AD7" s="51">
        <v>28036</v>
      </c>
      <c r="AE7" s="51">
        <v>0.46</v>
      </c>
      <c r="AF7" s="51">
        <v>0</v>
      </c>
      <c r="AG7" s="51">
        <v>0</v>
      </c>
      <c r="AH7" s="51">
        <v>0</v>
      </c>
      <c r="AI7" s="51">
        <v>0</v>
      </c>
      <c r="AJ7" s="50"/>
      <c r="AK7" s="50">
        <v>1</v>
      </c>
      <c r="AL7" s="50">
        <v>1</v>
      </c>
      <c r="AM7" s="50">
        <v>1</v>
      </c>
      <c r="AN7" s="50">
        <v>1</v>
      </c>
      <c r="AO7" s="50">
        <v>0</v>
      </c>
    </row>
    <row r="8" spans="1:41" x14ac:dyDescent="0.25">
      <c r="A8" s="33" t="s">
        <v>24</v>
      </c>
      <c r="B8" s="57">
        <v>0</v>
      </c>
      <c r="C8" s="45" t="s">
        <v>29</v>
      </c>
      <c r="F8" s="33" t="s">
        <v>49</v>
      </c>
      <c r="G8" s="71">
        <v>2278.1</v>
      </c>
      <c r="H8" s="45" t="s">
        <v>53</v>
      </c>
      <c r="J8" s="47">
        <v>3</v>
      </c>
      <c r="K8" s="47">
        <v>-8</v>
      </c>
      <c r="L8" s="70" t="s">
        <v>106</v>
      </c>
      <c r="M8" s="49" t="s">
        <v>64</v>
      </c>
      <c r="N8" s="50">
        <v>10.1</v>
      </c>
      <c r="O8" s="51"/>
      <c r="P8" s="51"/>
      <c r="Q8" s="50">
        <v>45</v>
      </c>
      <c r="R8" s="50">
        <f t="shared" ref="R8:R10" si="2">Q8-5</f>
        <v>40</v>
      </c>
      <c r="S8" s="50">
        <v>0.9</v>
      </c>
      <c r="T8" s="50">
        <v>0</v>
      </c>
      <c r="U8" s="52"/>
      <c r="V8" s="52"/>
      <c r="W8" s="50">
        <v>0.5</v>
      </c>
      <c r="X8" s="50">
        <v>71200</v>
      </c>
      <c r="Y8" s="50">
        <v>0</v>
      </c>
      <c r="Z8" s="50">
        <f>VLOOKUP(R8,$AE$39:$AF$59,2)</f>
        <v>114.99999999999996</v>
      </c>
      <c r="AA8" s="53"/>
      <c r="AB8" s="50">
        <f t="shared" ref="AB8:AB10" si="3">VLOOKUP(R8,$AE$39:$AG$59,3)</f>
        <v>12000</v>
      </c>
      <c r="AC8" s="51"/>
      <c r="AD8" s="51"/>
      <c r="AE8" s="51"/>
      <c r="AF8" s="51"/>
      <c r="AG8" s="51"/>
      <c r="AH8" s="51"/>
      <c r="AI8" s="51"/>
      <c r="AJ8" s="50">
        <f t="shared" si="1"/>
        <v>50.000000000000007</v>
      </c>
      <c r="AK8" s="50">
        <v>1</v>
      </c>
      <c r="AL8" s="50">
        <v>1</v>
      </c>
      <c r="AM8" s="50">
        <v>1</v>
      </c>
      <c r="AN8" s="50">
        <v>1</v>
      </c>
      <c r="AO8" s="50">
        <v>0</v>
      </c>
    </row>
    <row r="9" spans="1:41" x14ac:dyDescent="0.25">
      <c r="A9" s="33" t="s">
        <v>68</v>
      </c>
      <c r="B9" s="57">
        <v>33</v>
      </c>
      <c r="C9" s="45" t="s">
        <v>28</v>
      </c>
      <c r="D9" s="57">
        <v>28</v>
      </c>
      <c r="F9" s="33" t="s">
        <v>96</v>
      </c>
      <c r="G9" s="71">
        <v>-122786</v>
      </c>
      <c r="H9" s="45" t="s">
        <v>54</v>
      </c>
      <c r="J9" s="47">
        <v>4</v>
      </c>
      <c r="K9" s="47">
        <v>-22</v>
      </c>
      <c r="L9" s="70" t="s">
        <v>107</v>
      </c>
      <c r="M9" s="49" t="s">
        <v>65</v>
      </c>
      <c r="N9" s="50">
        <v>8.3000000000000007</v>
      </c>
      <c r="O9" s="51">
        <v>142.6</v>
      </c>
      <c r="P9" s="51">
        <v>2.4500000000000002</v>
      </c>
      <c r="Q9" s="50"/>
      <c r="R9" s="50"/>
      <c r="S9" s="50"/>
      <c r="T9" s="50"/>
      <c r="U9" s="52">
        <v>1.7999999999999999E-2</v>
      </c>
      <c r="V9" s="52">
        <v>0</v>
      </c>
      <c r="W9" s="50"/>
      <c r="X9" s="50"/>
      <c r="Y9" s="50"/>
      <c r="Z9" s="50"/>
      <c r="AA9" s="53">
        <v>1</v>
      </c>
      <c r="AB9" s="50"/>
      <c r="AC9" s="51">
        <v>378700</v>
      </c>
      <c r="AD9" s="51">
        <v>8300</v>
      </c>
      <c r="AE9" s="51">
        <v>0.46</v>
      </c>
      <c r="AF9" s="51">
        <v>0</v>
      </c>
      <c r="AG9" s="51">
        <v>0</v>
      </c>
      <c r="AH9" s="51">
        <v>0</v>
      </c>
      <c r="AI9" s="51">
        <v>0</v>
      </c>
      <c r="AJ9" s="50"/>
      <c r="AK9" s="50">
        <v>1</v>
      </c>
      <c r="AL9" s="50">
        <v>1</v>
      </c>
      <c r="AM9" s="50">
        <v>1</v>
      </c>
      <c r="AN9" s="50">
        <v>1</v>
      </c>
      <c r="AO9" s="50">
        <v>0</v>
      </c>
    </row>
    <row r="10" spans="1:41" s="56" customFormat="1" x14ac:dyDescent="0.25">
      <c r="A10" s="56" t="s">
        <v>69</v>
      </c>
      <c r="B10" s="58">
        <v>33</v>
      </c>
      <c r="C10" s="45" t="s">
        <v>28</v>
      </c>
      <c r="D10" s="58">
        <v>28</v>
      </c>
      <c r="F10" s="33" t="s">
        <v>51</v>
      </c>
      <c r="G10" s="71">
        <v>7357</v>
      </c>
      <c r="H10" s="45" t="s">
        <v>53</v>
      </c>
      <c r="I10" s="33"/>
      <c r="J10" s="47">
        <v>5</v>
      </c>
      <c r="K10" s="47">
        <v>-30</v>
      </c>
      <c r="L10" s="33" t="s">
        <v>106</v>
      </c>
      <c r="M10" s="49" t="s">
        <v>64</v>
      </c>
      <c r="N10" s="50">
        <v>9.8000000000000007</v>
      </c>
      <c r="O10" s="51"/>
      <c r="P10" s="51"/>
      <c r="Q10" s="50">
        <v>41</v>
      </c>
      <c r="R10" s="50">
        <f t="shared" si="2"/>
        <v>36</v>
      </c>
      <c r="S10" s="50">
        <v>0.8</v>
      </c>
      <c r="T10" s="50">
        <v>0</v>
      </c>
      <c r="U10" s="52"/>
      <c r="V10" s="52"/>
      <c r="W10" s="50">
        <v>0.5</v>
      </c>
      <c r="X10" s="50">
        <v>24600</v>
      </c>
      <c r="Y10" s="50">
        <v>0</v>
      </c>
      <c r="Z10" s="50">
        <f t="shared" ref="Z10" si="4">VLOOKUP(R10,$AE$39:$AF$59,2)</f>
        <v>114.99999999999996</v>
      </c>
      <c r="AA10" s="53"/>
      <c r="AB10" s="50">
        <f t="shared" si="3"/>
        <v>12000</v>
      </c>
      <c r="AC10" s="51"/>
      <c r="AD10" s="51"/>
      <c r="AE10" s="51"/>
      <c r="AF10" s="51"/>
      <c r="AG10" s="51"/>
      <c r="AH10" s="51"/>
      <c r="AI10" s="51"/>
      <c r="AJ10" s="50">
        <f t="shared" si="1"/>
        <v>50.000000000000007</v>
      </c>
      <c r="AK10" s="50">
        <v>1</v>
      </c>
      <c r="AL10" s="50">
        <v>1</v>
      </c>
      <c r="AM10" s="50">
        <v>1</v>
      </c>
      <c r="AN10" s="50">
        <v>1</v>
      </c>
      <c r="AO10" s="50">
        <v>0</v>
      </c>
    </row>
    <row r="11" spans="1:41" x14ac:dyDescent="0.25">
      <c r="A11" s="33" t="s">
        <v>70</v>
      </c>
      <c r="B11" s="57">
        <v>0.5</v>
      </c>
      <c r="C11" s="45" t="s">
        <v>28</v>
      </c>
      <c r="F11" s="33" t="s">
        <v>52</v>
      </c>
      <c r="G11" s="71">
        <v>0</v>
      </c>
      <c r="H11" s="45" t="s">
        <v>53</v>
      </c>
      <c r="J11" s="47"/>
      <c r="K11" s="47"/>
      <c r="M11" s="49"/>
      <c r="N11" s="50"/>
      <c r="O11" s="51"/>
      <c r="P11" s="51"/>
      <c r="Q11" s="50"/>
      <c r="R11" s="50"/>
      <c r="S11" s="50"/>
      <c r="T11" s="50"/>
      <c r="U11" s="52"/>
      <c r="V11" s="52"/>
      <c r="W11" s="50"/>
      <c r="X11" s="50"/>
      <c r="Y11" s="50"/>
      <c r="Z11" s="50"/>
      <c r="AA11" s="53"/>
      <c r="AB11" s="50"/>
      <c r="AC11" s="51"/>
      <c r="AD11" s="51"/>
      <c r="AE11" s="51"/>
      <c r="AF11" s="51"/>
      <c r="AG11" s="51"/>
      <c r="AH11" s="51"/>
      <c r="AI11" s="51"/>
      <c r="AJ11" s="50"/>
      <c r="AK11" s="50"/>
      <c r="AL11" s="50"/>
      <c r="AM11" s="50"/>
      <c r="AN11" s="50"/>
      <c r="AO11" s="50"/>
    </row>
    <row r="12" spans="1:41" x14ac:dyDescent="0.25">
      <c r="A12" s="33" t="s">
        <v>74</v>
      </c>
      <c r="B12" s="46">
        <v>5.5</v>
      </c>
      <c r="C12" s="45" t="s">
        <v>28</v>
      </c>
      <c r="E12" s="59"/>
      <c r="F12" s="56" t="s">
        <v>97</v>
      </c>
      <c r="G12" s="71">
        <v>10850.2</v>
      </c>
      <c r="H12" s="45" t="s">
        <v>53</v>
      </c>
      <c r="I12" s="56"/>
      <c r="J12" s="47"/>
      <c r="K12" s="47"/>
      <c r="M12" s="49"/>
      <c r="N12" s="50"/>
      <c r="O12" s="51"/>
      <c r="P12" s="51"/>
      <c r="Q12" s="50"/>
      <c r="R12" s="50"/>
      <c r="S12" s="50"/>
      <c r="T12" s="50"/>
      <c r="U12" s="52"/>
      <c r="V12" s="52"/>
      <c r="W12" s="50"/>
      <c r="X12" s="50"/>
      <c r="Y12" s="50"/>
      <c r="Z12" s="50"/>
      <c r="AA12" s="53"/>
      <c r="AB12" s="50"/>
      <c r="AC12" s="51"/>
      <c r="AD12" s="51"/>
      <c r="AE12" s="51"/>
      <c r="AF12" s="51"/>
      <c r="AG12" s="51"/>
      <c r="AH12" s="51"/>
      <c r="AI12" s="51"/>
      <c r="AJ12" s="50"/>
      <c r="AK12" s="50"/>
      <c r="AL12" s="50"/>
      <c r="AM12" s="50"/>
      <c r="AN12" s="50"/>
      <c r="AO12" s="50"/>
    </row>
    <row r="13" spans="1:41" x14ac:dyDescent="0.25">
      <c r="A13" s="33" t="s">
        <v>42</v>
      </c>
      <c r="B13" s="57">
        <v>78</v>
      </c>
      <c r="C13" s="45" t="s">
        <v>46</v>
      </c>
      <c r="E13" s="59"/>
      <c r="F13" s="54" t="s">
        <v>55</v>
      </c>
      <c r="J13" s="47"/>
      <c r="K13" s="47"/>
      <c r="M13" s="49"/>
      <c r="N13" s="50"/>
      <c r="O13" s="51"/>
      <c r="P13" s="51"/>
      <c r="Q13" s="50"/>
      <c r="R13" s="50"/>
      <c r="S13" s="50"/>
      <c r="T13" s="50"/>
      <c r="U13" s="52"/>
      <c r="V13" s="52"/>
      <c r="W13" s="50"/>
      <c r="X13" s="50"/>
      <c r="Y13" s="50"/>
      <c r="Z13" s="50"/>
      <c r="AA13" s="53"/>
      <c r="AB13" s="50"/>
      <c r="AC13" s="51"/>
      <c r="AD13" s="51"/>
      <c r="AE13" s="51"/>
      <c r="AF13" s="51"/>
      <c r="AG13" s="51"/>
      <c r="AH13" s="51"/>
      <c r="AI13" s="51"/>
      <c r="AJ13" s="50"/>
      <c r="AK13" s="50"/>
      <c r="AL13" s="50"/>
      <c r="AM13" s="50"/>
      <c r="AN13" s="50"/>
      <c r="AO13" s="50"/>
    </row>
    <row r="14" spans="1:41" x14ac:dyDescent="0.25">
      <c r="A14" s="33" t="s">
        <v>43</v>
      </c>
      <c r="B14" s="59">
        <v>355000</v>
      </c>
      <c r="C14" s="45" t="s">
        <v>47</v>
      </c>
      <c r="F14" s="33" t="s">
        <v>56</v>
      </c>
      <c r="G14" s="60" t="s">
        <v>57</v>
      </c>
      <c r="H14" s="45" t="s">
        <v>63</v>
      </c>
      <c r="J14" s="47"/>
      <c r="K14" s="47"/>
      <c r="M14" s="49"/>
      <c r="N14" s="50"/>
      <c r="O14" s="51"/>
      <c r="P14" s="51"/>
      <c r="Q14" s="50"/>
      <c r="R14" s="50"/>
      <c r="S14" s="50"/>
      <c r="T14" s="50"/>
      <c r="U14" s="52"/>
      <c r="V14" s="52"/>
      <c r="W14" s="50"/>
      <c r="X14" s="50"/>
      <c r="Y14" s="50"/>
      <c r="Z14" s="50"/>
      <c r="AA14" s="53"/>
      <c r="AB14" s="50"/>
      <c r="AC14" s="51"/>
      <c r="AD14" s="51"/>
      <c r="AE14" s="51"/>
      <c r="AF14" s="51"/>
      <c r="AG14" s="51"/>
      <c r="AH14" s="51"/>
      <c r="AI14" s="51"/>
      <c r="AJ14" s="50"/>
      <c r="AK14" s="50"/>
      <c r="AL14" s="50"/>
      <c r="AM14" s="50"/>
      <c r="AN14" s="50"/>
      <c r="AO14" s="50"/>
    </row>
    <row r="15" spans="1:41" x14ac:dyDescent="0.25">
      <c r="A15" s="33" t="s">
        <v>44</v>
      </c>
      <c r="B15" s="61">
        <v>207000000</v>
      </c>
      <c r="C15" s="45" t="s">
        <v>47</v>
      </c>
      <c r="J15" s="47"/>
      <c r="K15" s="47"/>
      <c r="M15" s="49"/>
      <c r="N15" s="50"/>
      <c r="O15" s="51"/>
      <c r="P15" s="51"/>
      <c r="Q15" s="50"/>
      <c r="R15" s="50"/>
      <c r="S15" s="50"/>
      <c r="T15" s="50"/>
      <c r="U15" s="52"/>
      <c r="V15" s="52"/>
      <c r="W15" s="50"/>
      <c r="X15" s="50"/>
      <c r="Y15" s="50"/>
      <c r="Z15" s="50"/>
      <c r="AA15" s="53"/>
      <c r="AB15" s="50"/>
      <c r="AC15" s="51"/>
      <c r="AD15" s="51"/>
      <c r="AE15" s="51"/>
      <c r="AF15" s="51"/>
      <c r="AG15" s="51"/>
      <c r="AH15" s="51"/>
      <c r="AI15" s="51"/>
      <c r="AJ15" s="50"/>
      <c r="AK15" s="50"/>
      <c r="AL15" s="50"/>
      <c r="AM15" s="50"/>
      <c r="AN15" s="50"/>
      <c r="AO15" s="50"/>
    </row>
    <row r="16" spans="1:41" x14ac:dyDescent="0.25">
      <c r="A16" s="33" t="s">
        <v>45</v>
      </c>
      <c r="B16" s="61">
        <v>79000000</v>
      </c>
      <c r="C16" s="45" t="s">
        <v>47</v>
      </c>
      <c r="D16" s="62"/>
      <c r="E16" s="62"/>
      <c r="G16" s="33">
        <f>386.8*9.81</f>
        <v>3794.5080000000003</v>
      </c>
      <c r="I16" s="56"/>
      <c r="J16" s="47"/>
      <c r="K16" s="47"/>
      <c r="M16" s="49"/>
      <c r="N16" s="50"/>
      <c r="O16" s="51"/>
      <c r="P16" s="51"/>
      <c r="Q16" s="50"/>
      <c r="R16" s="50"/>
      <c r="S16" s="50"/>
      <c r="T16" s="50"/>
      <c r="U16" s="52"/>
      <c r="V16" s="52"/>
      <c r="W16" s="50"/>
      <c r="X16" s="50"/>
      <c r="Y16" s="50"/>
      <c r="Z16" s="50"/>
      <c r="AA16" s="53"/>
      <c r="AB16" s="50"/>
      <c r="AC16" s="51"/>
      <c r="AD16" s="51"/>
      <c r="AE16" s="51"/>
      <c r="AF16" s="51"/>
      <c r="AG16" s="51"/>
      <c r="AH16" s="51"/>
      <c r="AI16" s="51"/>
      <c r="AJ16" s="50"/>
      <c r="AK16" s="50"/>
      <c r="AL16" s="50"/>
      <c r="AM16" s="50"/>
      <c r="AN16" s="50"/>
      <c r="AO16" s="50"/>
    </row>
    <row r="17" spans="1:41" s="56" customFormat="1" x14ac:dyDescent="0.25">
      <c r="A17" s="33" t="s">
        <v>98</v>
      </c>
      <c r="B17" s="57">
        <v>0.53</v>
      </c>
      <c r="C17" s="45"/>
      <c r="D17" s="38"/>
      <c r="E17" s="38"/>
      <c r="J17" s="47"/>
      <c r="K17" s="47"/>
      <c r="L17" s="33"/>
      <c r="M17" s="49"/>
      <c r="N17" s="50"/>
      <c r="O17" s="51"/>
      <c r="P17" s="51"/>
      <c r="Q17" s="50"/>
      <c r="R17" s="50"/>
      <c r="S17" s="50"/>
      <c r="T17" s="50"/>
      <c r="U17" s="52"/>
      <c r="V17" s="52"/>
      <c r="W17" s="50"/>
      <c r="X17" s="50"/>
      <c r="Y17" s="50"/>
      <c r="Z17" s="50"/>
      <c r="AA17" s="53"/>
      <c r="AB17" s="50"/>
      <c r="AC17" s="51"/>
      <c r="AD17" s="51"/>
      <c r="AE17" s="51"/>
      <c r="AF17" s="51"/>
      <c r="AG17" s="51"/>
      <c r="AH17" s="51"/>
      <c r="AI17" s="51"/>
      <c r="AJ17" s="50"/>
      <c r="AK17" s="50"/>
      <c r="AL17" s="50"/>
      <c r="AM17" s="50"/>
      <c r="AN17" s="50"/>
      <c r="AO17" s="50"/>
    </row>
    <row r="18" spans="1:41" ht="30" x14ac:dyDescent="0.25">
      <c r="A18" s="35" t="s">
        <v>25</v>
      </c>
      <c r="B18" s="65" t="s">
        <v>26</v>
      </c>
      <c r="C18" s="65" t="s">
        <v>27</v>
      </c>
      <c r="D18" s="66"/>
      <c r="E18" s="66"/>
      <c r="J18" s="47"/>
      <c r="L18" s="48"/>
      <c r="M18" s="49" t="s">
        <v>94</v>
      </c>
      <c r="N18" s="47"/>
      <c r="O18" s="63"/>
      <c r="P18" s="47"/>
      <c r="Q18" s="47"/>
      <c r="R18" s="64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</row>
    <row r="19" spans="1:41" x14ac:dyDescent="0.25">
      <c r="A19" s="38" t="s">
        <v>38</v>
      </c>
      <c r="B19" s="38" t="s">
        <v>30</v>
      </c>
      <c r="C19" s="38" t="s">
        <v>59</v>
      </c>
      <c r="D19" s="43"/>
      <c r="E19" s="35"/>
      <c r="L19" s="48"/>
      <c r="M19" s="49" t="s">
        <v>94</v>
      </c>
      <c r="N19" s="47"/>
      <c r="O19" s="50"/>
      <c r="P19" s="47"/>
      <c r="Q19" s="47"/>
      <c r="R19" s="64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I19" s="47"/>
      <c r="AJ19" s="47"/>
      <c r="AK19" s="47"/>
      <c r="AL19" s="47"/>
      <c r="AM19" s="47"/>
      <c r="AN19" s="47"/>
    </row>
    <row r="20" spans="1:41" x14ac:dyDescent="0.25">
      <c r="A20" s="66">
        <v>1</v>
      </c>
      <c r="B20" s="66">
        <v>0</v>
      </c>
      <c r="C20" s="67">
        <v>0.09</v>
      </c>
      <c r="D20" s="43"/>
      <c r="L20" s="48"/>
      <c r="M20" s="49" t="s">
        <v>94</v>
      </c>
      <c r="N20" s="47"/>
      <c r="O20" s="50"/>
      <c r="P20" s="47"/>
      <c r="Q20" s="47"/>
      <c r="R20" s="64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I20" s="47"/>
      <c r="AJ20" s="47"/>
      <c r="AK20" s="47"/>
      <c r="AL20" s="47"/>
      <c r="AM20" s="47"/>
      <c r="AN20" s="47"/>
    </row>
    <row r="21" spans="1:41" x14ac:dyDescent="0.25">
      <c r="A21" s="66"/>
      <c r="B21" s="66"/>
      <c r="C21" s="67"/>
      <c r="D21" s="43"/>
      <c r="L21" s="48"/>
      <c r="M21" s="49" t="s">
        <v>94</v>
      </c>
      <c r="N21" s="47"/>
      <c r="O21" s="50"/>
      <c r="P21" s="47"/>
      <c r="Q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64"/>
      <c r="AI21" s="47"/>
      <c r="AJ21" s="47"/>
      <c r="AK21" s="47"/>
      <c r="AL21" s="47"/>
      <c r="AM21" s="47"/>
      <c r="AN21" s="47"/>
    </row>
    <row r="22" spans="1:41" x14ac:dyDescent="0.25">
      <c r="A22" s="66"/>
      <c r="B22" s="66"/>
      <c r="C22" s="67"/>
      <c r="D22" s="35"/>
      <c r="L22" s="48"/>
      <c r="M22" s="49" t="s">
        <v>94</v>
      </c>
      <c r="N22" s="47"/>
      <c r="O22" s="50"/>
      <c r="P22" s="47"/>
      <c r="Q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64"/>
      <c r="AI22" s="47"/>
      <c r="AJ22" s="47"/>
      <c r="AK22" s="47"/>
      <c r="AL22" s="47"/>
      <c r="AM22" s="47"/>
      <c r="AN22" s="47"/>
    </row>
    <row r="23" spans="1:41" x14ac:dyDescent="0.25">
      <c r="A23" s="66"/>
      <c r="B23" s="66"/>
      <c r="C23" s="67"/>
      <c r="D23" s="35"/>
      <c r="L23" s="48"/>
      <c r="M23" s="49" t="s">
        <v>94</v>
      </c>
      <c r="N23" s="47"/>
      <c r="O23" s="50"/>
      <c r="P23" s="47"/>
      <c r="Q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64"/>
      <c r="AI23" s="47"/>
      <c r="AJ23" s="47"/>
      <c r="AK23" s="47"/>
      <c r="AL23" s="47"/>
      <c r="AM23" s="47"/>
      <c r="AN23" s="47"/>
    </row>
    <row r="24" spans="1:41" x14ac:dyDescent="0.25">
      <c r="A24" s="66"/>
      <c r="B24" s="66"/>
      <c r="C24" s="67"/>
      <c r="D24" s="35"/>
      <c r="L24" s="48"/>
      <c r="M24" s="49" t="s">
        <v>94</v>
      </c>
      <c r="N24" s="47"/>
      <c r="O24" s="50"/>
      <c r="P24" s="47"/>
      <c r="Q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64"/>
      <c r="AI24" s="47"/>
      <c r="AJ24" s="47"/>
      <c r="AK24" s="47"/>
      <c r="AL24" s="47"/>
      <c r="AM24" s="47"/>
      <c r="AN24" s="47"/>
    </row>
    <row r="25" spans="1:41" x14ac:dyDescent="0.25">
      <c r="A25" s="66"/>
      <c r="B25" s="66"/>
      <c r="C25" s="67"/>
      <c r="D25" s="35"/>
      <c r="L25" s="48"/>
      <c r="M25" s="49" t="s">
        <v>94</v>
      </c>
      <c r="N25" s="47"/>
      <c r="O25" s="50"/>
      <c r="P25" s="47"/>
      <c r="Q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64"/>
      <c r="AI25" s="47"/>
      <c r="AJ25" s="47"/>
      <c r="AK25" s="47"/>
      <c r="AL25" s="47"/>
      <c r="AM25" s="47"/>
      <c r="AN25" s="47"/>
    </row>
    <row r="26" spans="1:41" x14ac:dyDescent="0.25">
      <c r="A26" s="66"/>
      <c r="B26" s="66"/>
      <c r="C26" s="67"/>
      <c r="D26" s="35"/>
      <c r="L26" s="48"/>
      <c r="M26" s="49" t="s">
        <v>94</v>
      </c>
      <c r="N26" s="47"/>
      <c r="O26" s="50"/>
      <c r="P26" s="47"/>
      <c r="Q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64"/>
      <c r="AI26" s="47"/>
      <c r="AJ26" s="47"/>
      <c r="AK26" s="47"/>
      <c r="AL26" s="47"/>
      <c r="AM26" s="47"/>
      <c r="AN26" s="47"/>
    </row>
    <row r="27" spans="1:41" x14ac:dyDescent="0.25">
      <c r="A27" s="66"/>
      <c r="B27" s="66"/>
      <c r="C27" s="67"/>
      <c r="D27" s="35"/>
      <c r="L27" s="48"/>
      <c r="M27" s="49" t="s">
        <v>94</v>
      </c>
      <c r="N27" s="47"/>
      <c r="O27" s="50"/>
      <c r="P27" s="47"/>
      <c r="Q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64"/>
      <c r="AI27" s="47"/>
      <c r="AJ27" s="47"/>
      <c r="AK27" s="47"/>
      <c r="AL27" s="47"/>
      <c r="AM27" s="47"/>
      <c r="AN27" s="47"/>
    </row>
    <row r="28" spans="1:41" x14ac:dyDescent="0.25">
      <c r="A28" s="66"/>
      <c r="B28" s="66"/>
      <c r="C28" s="67"/>
      <c r="D28" s="35"/>
      <c r="L28" s="48"/>
      <c r="M28" s="49" t="s">
        <v>94</v>
      </c>
      <c r="N28" s="47"/>
      <c r="O28" s="50"/>
      <c r="P28" s="47"/>
      <c r="Q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64"/>
      <c r="AI28" s="47"/>
      <c r="AJ28" s="47"/>
      <c r="AK28" s="47"/>
      <c r="AL28" s="47"/>
      <c r="AM28" s="47"/>
      <c r="AN28" s="47"/>
    </row>
    <row r="29" spans="1:41" x14ac:dyDescent="0.25">
      <c r="A29" s="66"/>
      <c r="B29" s="66"/>
      <c r="C29" s="67"/>
      <c r="D29" s="35"/>
      <c r="L29" s="48"/>
      <c r="M29" s="49" t="s">
        <v>94</v>
      </c>
      <c r="N29" s="47"/>
      <c r="O29" s="63"/>
      <c r="P29" s="47"/>
      <c r="Q29" s="47"/>
      <c r="R29" s="64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I29" s="47"/>
      <c r="AJ29" s="47"/>
      <c r="AK29" s="47"/>
      <c r="AL29" s="47"/>
      <c r="AM29" s="47"/>
      <c r="AN29" s="47"/>
    </row>
    <row r="30" spans="1:41" x14ac:dyDescent="0.25">
      <c r="A30" s="66"/>
      <c r="B30" s="66"/>
      <c r="C30" s="67"/>
      <c r="D30" s="35"/>
      <c r="L30" s="48"/>
      <c r="M30" s="49" t="s">
        <v>94</v>
      </c>
      <c r="N30" s="47"/>
      <c r="O30" s="63"/>
      <c r="P30" s="47"/>
      <c r="Q30" s="47"/>
      <c r="R30" s="64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I30" s="47"/>
      <c r="AJ30" s="47"/>
      <c r="AK30" s="47"/>
      <c r="AL30" s="47"/>
      <c r="AM30" s="47"/>
      <c r="AN30" s="47"/>
    </row>
    <row r="31" spans="1:41" x14ac:dyDescent="0.25">
      <c r="A31" s="66"/>
      <c r="B31" s="66"/>
      <c r="C31" s="67"/>
      <c r="D31" s="35"/>
      <c r="L31" s="48"/>
      <c r="M31" s="49" t="s">
        <v>94</v>
      </c>
      <c r="N31" s="47"/>
      <c r="O31" s="63"/>
      <c r="P31" s="47"/>
      <c r="Q31" s="47"/>
      <c r="R31" s="64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I31" s="47"/>
      <c r="AJ31" s="47"/>
      <c r="AK31" s="47"/>
      <c r="AL31" s="47"/>
      <c r="AM31" s="47"/>
      <c r="AN31" s="47"/>
    </row>
    <row r="32" spans="1:41" x14ac:dyDescent="0.25">
      <c r="A32" s="66"/>
      <c r="B32" s="66"/>
      <c r="C32" s="67"/>
      <c r="D32" s="35"/>
      <c r="L32" s="48"/>
      <c r="M32" s="49" t="s">
        <v>94</v>
      </c>
      <c r="N32" s="47"/>
      <c r="O32" s="63"/>
      <c r="P32" s="47"/>
      <c r="Q32" s="47"/>
      <c r="R32" s="64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I32" s="47"/>
      <c r="AJ32" s="47"/>
      <c r="AK32" s="47"/>
      <c r="AL32" s="47"/>
      <c r="AM32" s="47"/>
      <c r="AN32" s="47"/>
    </row>
    <row r="33" spans="1:40" x14ac:dyDescent="0.25">
      <c r="A33" s="66"/>
      <c r="B33" s="66"/>
      <c r="C33" s="67"/>
      <c r="D33" s="35"/>
      <c r="L33" s="48"/>
      <c r="M33" s="49" t="s">
        <v>94</v>
      </c>
      <c r="N33" s="47"/>
      <c r="O33" s="63"/>
      <c r="P33" s="47"/>
      <c r="Q33" s="47"/>
      <c r="R33" s="64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I33" s="47"/>
      <c r="AJ33" s="47"/>
      <c r="AK33" s="47"/>
      <c r="AL33" s="47"/>
      <c r="AM33" s="47"/>
      <c r="AN33" s="47"/>
    </row>
    <row r="34" spans="1:40" x14ac:dyDescent="0.25">
      <c r="L34" s="48"/>
      <c r="M34" s="49" t="s">
        <v>94</v>
      </c>
      <c r="N34" s="47"/>
      <c r="O34" s="63"/>
      <c r="P34" s="47"/>
      <c r="Q34" s="47"/>
      <c r="R34" s="64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I34" s="47"/>
      <c r="AJ34" s="47"/>
      <c r="AK34" s="47"/>
      <c r="AL34" s="47"/>
      <c r="AM34" s="47"/>
      <c r="AN34" s="47"/>
    </row>
    <row r="35" spans="1:40" x14ac:dyDescent="0.25">
      <c r="L35" s="48"/>
      <c r="M35" s="49" t="s">
        <v>94</v>
      </c>
      <c r="N35" s="47"/>
      <c r="O35" s="63"/>
      <c r="P35" s="47"/>
      <c r="Q35" s="47"/>
      <c r="R35" s="64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I35" s="47"/>
      <c r="AJ35" s="47"/>
      <c r="AK35" s="47"/>
      <c r="AL35" s="47"/>
      <c r="AM35" s="47"/>
      <c r="AN35" s="47"/>
    </row>
    <row r="36" spans="1:40" x14ac:dyDescent="0.25">
      <c r="L36" s="48"/>
      <c r="M36" s="49" t="s">
        <v>94</v>
      </c>
      <c r="N36" s="47"/>
      <c r="O36" s="63"/>
      <c r="P36" s="47"/>
      <c r="Q36" s="47"/>
      <c r="R36" s="64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I36" s="47"/>
      <c r="AJ36" s="47"/>
      <c r="AK36" s="47"/>
      <c r="AL36" s="47"/>
      <c r="AM36" s="47"/>
      <c r="AN36" s="47"/>
    </row>
    <row r="37" spans="1:40" x14ac:dyDescent="0.25">
      <c r="L37" s="48"/>
      <c r="AE37" s="47"/>
      <c r="AF37" s="47" t="s">
        <v>104</v>
      </c>
      <c r="AG37" s="47" t="s">
        <v>105</v>
      </c>
      <c r="AH37" s="47" t="s">
        <v>66</v>
      </c>
    </row>
    <row r="38" spans="1:40" x14ac:dyDescent="0.25">
      <c r="L38" s="48"/>
      <c r="AE38" s="33" t="s">
        <v>99</v>
      </c>
      <c r="AF38" s="33" t="s">
        <v>100</v>
      </c>
      <c r="AG38" s="33" t="s">
        <v>101</v>
      </c>
    </row>
    <row r="39" spans="1:40" x14ac:dyDescent="0.25">
      <c r="L39" s="48"/>
      <c r="AE39" s="33">
        <v>15</v>
      </c>
      <c r="AF39" s="33">
        <v>48</v>
      </c>
      <c r="AG39" s="33">
        <v>1900</v>
      </c>
      <c r="AH39" s="33">
        <v>8</v>
      </c>
    </row>
    <row r="40" spans="1:40" x14ac:dyDescent="0.25">
      <c r="L40" s="48"/>
      <c r="AE40" s="33">
        <v>16</v>
      </c>
      <c r="AF40" s="33">
        <f>AF39+3.8</f>
        <v>51.8</v>
      </c>
      <c r="AG40" s="33">
        <f>AG39+200</f>
        <v>2100</v>
      </c>
      <c r="AH40" s="33">
        <f>AH39+0.8</f>
        <v>8.8000000000000007</v>
      </c>
    </row>
    <row r="41" spans="1:40" x14ac:dyDescent="0.25">
      <c r="L41" s="48"/>
      <c r="AE41" s="33">
        <v>17</v>
      </c>
      <c r="AF41" s="33">
        <f t="shared" ref="AF41:AF44" si="5">AF40+3.8</f>
        <v>55.599999999999994</v>
      </c>
      <c r="AG41" s="33">
        <f t="shared" ref="AG41:AG43" si="6">AG40+200</f>
        <v>2300</v>
      </c>
      <c r="AH41" s="33">
        <f t="shared" ref="AH41:AH44" si="7">AH40+0.8</f>
        <v>9.6000000000000014</v>
      </c>
    </row>
    <row r="42" spans="1:40" x14ac:dyDescent="0.25">
      <c r="L42" s="48"/>
      <c r="AE42" s="33">
        <v>18</v>
      </c>
      <c r="AF42" s="33">
        <f t="shared" si="5"/>
        <v>59.399999999999991</v>
      </c>
      <c r="AG42" s="33">
        <f t="shared" si="6"/>
        <v>2500</v>
      </c>
      <c r="AH42" s="33">
        <f t="shared" si="7"/>
        <v>10.400000000000002</v>
      </c>
    </row>
    <row r="43" spans="1:40" x14ac:dyDescent="0.25">
      <c r="L43" s="48"/>
      <c r="AE43" s="33">
        <v>19</v>
      </c>
      <c r="AF43" s="33">
        <f t="shared" si="5"/>
        <v>63.199999999999989</v>
      </c>
      <c r="AG43" s="33">
        <f t="shared" si="6"/>
        <v>2700</v>
      </c>
      <c r="AH43" s="33">
        <f t="shared" si="7"/>
        <v>11.200000000000003</v>
      </c>
    </row>
    <row r="44" spans="1:40" x14ac:dyDescent="0.25">
      <c r="L44" s="48"/>
      <c r="AE44" s="33">
        <v>20</v>
      </c>
      <c r="AF44" s="33">
        <f t="shared" si="5"/>
        <v>66.999999999999986</v>
      </c>
      <c r="AG44" s="33">
        <f>AG43+200</f>
        <v>2900</v>
      </c>
      <c r="AH44" s="33">
        <f t="shared" si="7"/>
        <v>12.000000000000004</v>
      </c>
    </row>
    <row r="45" spans="1:40" x14ac:dyDescent="0.25">
      <c r="L45" s="48"/>
      <c r="AE45" s="33">
        <v>21</v>
      </c>
      <c r="AF45" s="33">
        <f>AF44+2.8</f>
        <v>69.799999999999983</v>
      </c>
      <c r="AG45" s="33">
        <f>AG44+380</f>
        <v>3280</v>
      </c>
      <c r="AH45" s="33">
        <f>AH44+1.6</f>
        <v>13.600000000000003</v>
      </c>
    </row>
    <row r="46" spans="1:40" x14ac:dyDescent="0.25">
      <c r="L46" s="48"/>
      <c r="AE46" s="33">
        <v>22</v>
      </c>
      <c r="AF46" s="33">
        <f t="shared" ref="AF46:AF49" si="8">AF45+2.8</f>
        <v>72.59999999999998</v>
      </c>
      <c r="AG46" s="33">
        <f t="shared" ref="AG46:AG48" si="9">AG45+380</f>
        <v>3660</v>
      </c>
      <c r="AH46" s="33">
        <f t="shared" ref="AH46:AH49" si="10">AH45+1.6</f>
        <v>15.200000000000003</v>
      </c>
    </row>
    <row r="47" spans="1:40" x14ac:dyDescent="0.25">
      <c r="L47" s="48"/>
      <c r="AE47" s="33">
        <v>23</v>
      </c>
      <c r="AF47" s="33">
        <f t="shared" si="8"/>
        <v>75.399999999999977</v>
      </c>
      <c r="AG47" s="33">
        <f t="shared" si="9"/>
        <v>4040</v>
      </c>
      <c r="AH47" s="33">
        <f t="shared" si="10"/>
        <v>16.800000000000004</v>
      </c>
    </row>
    <row r="48" spans="1:40" x14ac:dyDescent="0.25">
      <c r="L48" s="48"/>
      <c r="AE48" s="33">
        <v>24</v>
      </c>
      <c r="AF48" s="33">
        <f t="shared" si="8"/>
        <v>78.199999999999974</v>
      </c>
      <c r="AG48" s="33">
        <f t="shared" si="9"/>
        <v>4420</v>
      </c>
      <c r="AH48" s="33">
        <f t="shared" si="10"/>
        <v>18.400000000000006</v>
      </c>
    </row>
    <row r="49" spans="12:34" x14ac:dyDescent="0.25">
      <c r="L49" s="48"/>
      <c r="AE49" s="33">
        <v>25</v>
      </c>
      <c r="AF49" s="33">
        <f t="shared" si="8"/>
        <v>80.999999999999972</v>
      </c>
      <c r="AG49" s="33">
        <v>4800</v>
      </c>
      <c r="AH49" s="33">
        <f t="shared" si="10"/>
        <v>20.000000000000007</v>
      </c>
    </row>
    <row r="50" spans="12:34" x14ac:dyDescent="0.25">
      <c r="L50" s="48"/>
      <c r="AE50" s="33">
        <v>26</v>
      </c>
      <c r="AF50" s="33">
        <f>AF49+3</f>
        <v>83.999999999999972</v>
      </c>
      <c r="AG50" s="33">
        <f>AG49+960</f>
        <v>5760</v>
      </c>
      <c r="AH50" s="33">
        <f>AH49+4</f>
        <v>24.000000000000007</v>
      </c>
    </row>
    <row r="51" spans="12:34" x14ac:dyDescent="0.25">
      <c r="L51" s="48"/>
      <c r="AE51" s="33">
        <v>27</v>
      </c>
      <c r="AF51" s="33">
        <f t="shared" ref="AF51:AF54" si="11">AF50+3</f>
        <v>86.999999999999972</v>
      </c>
      <c r="AG51" s="33">
        <f t="shared" ref="AG51:AG54" si="12">AG50+960</f>
        <v>6720</v>
      </c>
      <c r="AH51" s="33">
        <f t="shared" ref="AH51:AH54" si="13">AH50+4</f>
        <v>28.000000000000007</v>
      </c>
    </row>
    <row r="52" spans="12:34" x14ac:dyDescent="0.25">
      <c r="L52" s="48"/>
      <c r="AE52" s="33">
        <v>28</v>
      </c>
      <c r="AF52" s="33">
        <f t="shared" si="11"/>
        <v>89.999999999999972</v>
      </c>
      <c r="AG52" s="33">
        <f t="shared" si="12"/>
        <v>7680</v>
      </c>
      <c r="AH52" s="33">
        <f t="shared" si="13"/>
        <v>32.000000000000007</v>
      </c>
    </row>
    <row r="53" spans="12:34" x14ac:dyDescent="0.25">
      <c r="L53" s="48"/>
      <c r="AE53" s="33">
        <v>29</v>
      </c>
      <c r="AF53" s="33">
        <f t="shared" si="11"/>
        <v>92.999999999999972</v>
      </c>
      <c r="AG53" s="33">
        <f t="shared" si="12"/>
        <v>8640</v>
      </c>
      <c r="AH53" s="33">
        <f t="shared" si="13"/>
        <v>36.000000000000007</v>
      </c>
    </row>
    <row r="54" spans="12:34" x14ac:dyDescent="0.25">
      <c r="L54" s="48"/>
      <c r="AE54" s="33">
        <v>30</v>
      </c>
      <c r="AF54" s="33">
        <f t="shared" si="11"/>
        <v>95.999999999999972</v>
      </c>
      <c r="AG54" s="33">
        <f t="shared" si="12"/>
        <v>9600</v>
      </c>
      <c r="AH54" s="33">
        <f t="shared" si="13"/>
        <v>40.000000000000007</v>
      </c>
    </row>
    <row r="55" spans="12:34" x14ac:dyDescent="0.25">
      <c r="L55" s="48"/>
      <c r="AE55" s="33">
        <v>31</v>
      </c>
      <c r="AF55" s="33">
        <f>AF54+3.8</f>
        <v>99.799999999999969</v>
      </c>
      <c r="AG55" s="33">
        <f>AG54+480</f>
        <v>10080</v>
      </c>
      <c r="AH55" s="33">
        <f>AH54+2</f>
        <v>42.000000000000007</v>
      </c>
    </row>
    <row r="56" spans="12:34" x14ac:dyDescent="0.25">
      <c r="L56" s="48"/>
      <c r="AE56" s="33">
        <v>32</v>
      </c>
      <c r="AF56" s="33">
        <f t="shared" ref="AF56:AF59" si="14">AF55+3.8</f>
        <v>103.59999999999997</v>
      </c>
      <c r="AG56" s="33">
        <f t="shared" ref="AG56:AG59" si="15">AG55+480</f>
        <v>10560</v>
      </c>
      <c r="AH56" s="33">
        <f t="shared" ref="AH56:AH59" si="16">AH55+2</f>
        <v>44.000000000000007</v>
      </c>
    </row>
    <row r="57" spans="12:34" x14ac:dyDescent="0.25">
      <c r="L57" s="48"/>
      <c r="AE57" s="33">
        <v>33</v>
      </c>
      <c r="AF57" s="33">
        <f t="shared" si="14"/>
        <v>107.39999999999996</v>
      </c>
      <c r="AG57" s="33">
        <f t="shared" si="15"/>
        <v>11040</v>
      </c>
      <c r="AH57" s="33">
        <f t="shared" si="16"/>
        <v>46.000000000000007</v>
      </c>
    </row>
    <row r="58" spans="12:34" x14ac:dyDescent="0.25">
      <c r="L58" s="48"/>
      <c r="AE58" s="33">
        <v>34</v>
      </c>
      <c r="AF58" s="33">
        <f t="shared" si="14"/>
        <v>111.19999999999996</v>
      </c>
      <c r="AG58" s="33">
        <f t="shared" si="15"/>
        <v>11520</v>
      </c>
      <c r="AH58" s="33">
        <f t="shared" si="16"/>
        <v>48.000000000000007</v>
      </c>
    </row>
    <row r="59" spans="12:34" x14ac:dyDescent="0.25">
      <c r="L59" s="48"/>
      <c r="AE59" s="33">
        <v>35</v>
      </c>
      <c r="AF59" s="33">
        <f t="shared" si="14"/>
        <v>114.99999999999996</v>
      </c>
      <c r="AG59" s="33">
        <f t="shared" si="15"/>
        <v>12000</v>
      </c>
      <c r="AH59" s="33">
        <f t="shared" si="16"/>
        <v>50.000000000000007</v>
      </c>
    </row>
    <row r="60" spans="12:34" x14ac:dyDescent="0.25">
      <c r="L60" s="48"/>
      <c r="AE60" s="33">
        <v>36</v>
      </c>
    </row>
    <row r="61" spans="12:34" x14ac:dyDescent="0.25">
      <c r="L61" s="48"/>
      <c r="AE61" s="33">
        <v>37</v>
      </c>
    </row>
    <row r="62" spans="12:34" x14ac:dyDescent="0.25">
      <c r="L62" s="48"/>
    </row>
    <row r="63" spans="12:34" x14ac:dyDescent="0.25">
      <c r="L63" s="48"/>
    </row>
    <row r="64" spans="12:34" x14ac:dyDescent="0.25">
      <c r="L64" s="48"/>
    </row>
    <row r="65" spans="12:12" x14ac:dyDescent="0.25">
      <c r="L65" s="48"/>
    </row>
    <row r="66" spans="12:12" x14ac:dyDescent="0.25">
      <c r="L66" s="48"/>
    </row>
    <row r="67" spans="12:12" x14ac:dyDescent="0.25">
      <c r="L67" s="48"/>
    </row>
    <row r="68" spans="12:12" x14ac:dyDescent="0.25">
      <c r="L68" s="48"/>
    </row>
    <row r="69" spans="12:12" x14ac:dyDescent="0.25">
      <c r="L69" s="48"/>
    </row>
    <row r="70" spans="12:12" x14ac:dyDescent="0.25">
      <c r="L70" s="48"/>
    </row>
    <row r="71" spans="12:12" x14ac:dyDescent="0.25">
      <c r="L71" s="48"/>
    </row>
    <row r="72" spans="12:12" x14ac:dyDescent="0.25">
      <c r="L72" s="48"/>
    </row>
    <row r="73" spans="12:12" x14ac:dyDescent="0.25">
      <c r="L73" s="48"/>
    </row>
    <row r="74" spans="12:12" x14ac:dyDescent="0.25">
      <c r="L74" s="48"/>
    </row>
    <row r="75" spans="12:12" x14ac:dyDescent="0.25">
      <c r="L75" s="48"/>
    </row>
    <row r="76" spans="12:12" x14ac:dyDescent="0.25">
      <c r="L76" s="48"/>
    </row>
    <row r="77" spans="12:12" x14ac:dyDescent="0.25">
      <c r="L77" s="48"/>
    </row>
    <row r="78" spans="12:12" x14ac:dyDescent="0.25">
      <c r="L78" s="48"/>
    </row>
    <row r="79" spans="12:12" x14ac:dyDescent="0.25">
      <c r="L79" s="48"/>
    </row>
    <row r="80" spans="12:12" x14ac:dyDescent="0.25">
      <c r="L80" s="48"/>
    </row>
    <row r="81" spans="12:12" x14ac:dyDescent="0.25">
      <c r="L81" s="48"/>
    </row>
    <row r="82" spans="12:12" x14ac:dyDescent="0.25">
      <c r="L82" s="48"/>
    </row>
    <row r="83" spans="12:12" x14ac:dyDescent="0.25">
      <c r="L83" s="48"/>
    </row>
    <row r="84" spans="12:12" x14ac:dyDescent="0.25">
      <c r="L84" s="48"/>
    </row>
    <row r="85" spans="12:12" x14ac:dyDescent="0.25">
      <c r="L85" s="48"/>
    </row>
    <row r="86" spans="12:12" x14ac:dyDescent="0.25">
      <c r="L86" s="48"/>
    </row>
    <row r="87" spans="12:12" x14ac:dyDescent="0.25">
      <c r="L87" s="48"/>
    </row>
    <row r="88" spans="12:12" x14ac:dyDescent="0.25">
      <c r="L88" s="48"/>
    </row>
    <row r="89" spans="12:12" x14ac:dyDescent="0.25">
      <c r="L89" s="48"/>
    </row>
    <row r="90" spans="12:12" x14ac:dyDescent="0.25">
      <c r="L90" s="48"/>
    </row>
    <row r="91" spans="12:12" x14ac:dyDescent="0.25">
      <c r="L91" s="48"/>
    </row>
    <row r="92" spans="12:12" x14ac:dyDescent="0.25">
      <c r="L92" s="48"/>
    </row>
    <row r="93" spans="12:12" x14ac:dyDescent="0.25">
      <c r="L93" s="48"/>
    </row>
    <row r="94" spans="12:12" x14ac:dyDescent="0.25">
      <c r="L94" s="48"/>
    </row>
    <row r="95" spans="12:12" x14ac:dyDescent="0.25">
      <c r="L95" s="48"/>
    </row>
    <row r="96" spans="12:12" x14ac:dyDescent="0.25">
      <c r="L96" s="48"/>
    </row>
    <row r="97" spans="12:12" x14ac:dyDescent="0.25">
      <c r="L97" s="48"/>
    </row>
    <row r="98" spans="12:12" x14ac:dyDescent="0.25">
      <c r="L98" s="48"/>
    </row>
    <row r="99" spans="12:12" x14ac:dyDescent="0.25">
      <c r="L99" s="48"/>
    </row>
    <row r="100" spans="12:12" x14ac:dyDescent="0.25">
      <c r="L100" s="48"/>
    </row>
    <row r="101" spans="12:12" x14ac:dyDescent="0.25">
      <c r="L101" s="48"/>
    </row>
    <row r="102" spans="12:12" x14ac:dyDescent="0.25">
      <c r="L102" s="48"/>
    </row>
    <row r="103" spans="12:12" x14ac:dyDescent="0.25">
      <c r="L103" s="48"/>
    </row>
    <row r="104" spans="12:12" x14ac:dyDescent="0.25">
      <c r="L104" s="48"/>
    </row>
    <row r="105" spans="12:12" x14ac:dyDescent="0.25">
      <c r="L105" s="48"/>
    </row>
    <row r="106" spans="12:12" x14ac:dyDescent="0.25">
      <c r="L106" s="48"/>
    </row>
    <row r="107" spans="12:12" x14ac:dyDescent="0.25">
      <c r="L107" s="48"/>
    </row>
    <row r="108" spans="12:12" x14ac:dyDescent="0.25">
      <c r="L108" s="48"/>
    </row>
    <row r="109" spans="12:12" x14ac:dyDescent="0.25">
      <c r="L109" s="48"/>
    </row>
    <row r="110" spans="12:12" x14ac:dyDescent="0.25">
      <c r="L110" s="48"/>
    </row>
    <row r="111" spans="12:12" x14ac:dyDescent="0.25">
      <c r="L111" s="48"/>
    </row>
    <row r="112" spans="12:12" x14ac:dyDescent="0.25">
      <c r="L112" s="48"/>
    </row>
    <row r="113" spans="12:12" x14ac:dyDescent="0.25">
      <c r="L113" s="48"/>
    </row>
    <row r="114" spans="12:12" x14ac:dyDescent="0.25">
      <c r="L114" s="48"/>
    </row>
    <row r="115" spans="12:12" x14ac:dyDescent="0.25">
      <c r="L115" s="48"/>
    </row>
    <row r="116" spans="12:12" x14ac:dyDescent="0.25">
      <c r="L116" s="48"/>
    </row>
    <row r="117" spans="12:12" x14ac:dyDescent="0.25">
      <c r="L117" s="48"/>
    </row>
    <row r="118" spans="12:12" x14ac:dyDescent="0.25">
      <c r="L118" s="48"/>
    </row>
    <row r="119" spans="12:12" x14ac:dyDescent="0.25">
      <c r="L119" s="48"/>
    </row>
    <row r="120" spans="12:12" x14ac:dyDescent="0.25">
      <c r="L120" s="48"/>
    </row>
    <row r="121" spans="12:12" x14ac:dyDescent="0.25">
      <c r="L121" s="48"/>
    </row>
    <row r="122" spans="12:12" x14ac:dyDescent="0.25">
      <c r="L122" s="48"/>
    </row>
    <row r="123" spans="12:12" x14ac:dyDescent="0.25">
      <c r="L123" s="48"/>
    </row>
    <row r="124" spans="12:12" x14ac:dyDescent="0.25">
      <c r="L124" s="48"/>
    </row>
    <row r="125" spans="12:12" x14ac:dyDescent="0.25">
      <c r="L125" s="48"/>
    </row>
    <row r="126" spans="12:12" x14ac:dyDescent="0.25">
      <c r="L126" s="48"/>
    </row>
    <row r="127" spans="12:12" x14ac:dyDescent="0.25">
      <c r="L127" s="48"/>
    </row>
    <row r="128" spans="12:12" x14ac:dyDescent="0.25">
      <c r="L128" s="48"/>
    </row>
    <row r="129" spans="12:12" x14ac:dyDescent="0.25">
      <c r="L129" s="48"/>
    </row>
    <row r="130" spans="12:12" x14ac:dyDescent="0.25">
      <c r="L130" s="48"/>
    </row>
    <row r="131" spans="12:12" x14ac:dyDescent="0.25">
      <c r="L131" s="48"/>
    </row>
    <row r="132" spans="12:12" x14ac:dyDescent="0.25">
      <c r="L132" s="48"/>
    </row>
    <row r="133" spans="12:12" x14ac:dyDescent="0.25">
      <c r="L133" s="48"/>
    </row>
    <row r="134" spans="12:12" x14ac:dyDescent="0.25">
      <c r="L134" s="48"/>
    </row>
    <row r="135" spans="12:12" x14ac:dyDescent="0.25">
      <c r="L135" s="48"/>
    </row>
    <row r="136" spans="12:12" x14ac:dyDescent="0.25">
      <c r="L136" s="48"/>
    </row>
    <row r="137" spans="12:12" x14ac:dyDescent="0.25">
      <c r="L137" s="48"/>
    </row>
    <row r="138" spans="12:12" x14ac:dyDescent="0.25">
      <c r="L138" s="48"/>
    </row>
    <row r="139" spans="12:12" x14ac:dyDescent="0.25">
      <c r="L139" s="48"/>
    </row>
    <row r="140" spans="12:12" x14ac:dyDescent="0.25">
      <c r="L140" s="48"/>
    </row>
    <row r="141" spans="12:12" x14ac:dyDescent="0.25">
      <c r="L141" s="48"/>
    </row>
    <row r="142" spans="12:12" x14ac:dyDescent="0.25">
      <c r="L142" s="48"/>
    </row>
    <row r="143" spans="12:12" x14ac:dyDescent="0.25">
      <c r="L143" s="48"/>
    </row>
    <row r="144" spans="12:12" x14ac:dyDescent="0.25">
      <c r="L144" s="48"/>
    </row>
    <row r="145" spans="12:12" x14ac:dyDescent="0.25">
      <c r="L145" s="48"/>
    </row>
    <row r="146" spans="12:12" x14ac:dyDescent="0.25">
      <c r="L146" s="48"/>
    </row>
    <row r="147" spans="12:12" x14ac:dyDescent="0.25">
      <c r="L147" s="48"/>
    </row>
    <row r="148" spans="12:12" x14ac:dyDescent="0.25">
      <c r="L148" s="48"/>
    </row>
    <row r="149" spans="12:12" x14ac:dyDescent="0.25">
      <c r="L149" s="48"/>
    </row>
    <row r="150" spans="12:12" x14ac:dyDescent="0.25">
      <c r="L150" s="48"/>
    </row>
    <row r="151" spans="12:12" x14ac:dyDescent="0.25">
      <c r="L151" s="48"/>
    </row>
    <row r="152" spans="12:12" x14ac:dyDescent="0.25">
      <c r="L152" s="48"/>
    </row>
    <row r="153" spans="12:12" x14ac:dyDescent="0.25">
      <c r="L153" s="48"/>
    </row>
    <row r="154" spans="12:12" x14ac:dyDescent="0.25">
      <c r="L154" s="48"/>
    </row>
    <row r="155" spans="12:12" x14ac:dyDescent="0.25">
      <c r="L155" s="48"/>
    </row>
    <row r="156" spans="12:12" x14ac:dyDescent="0.25">
      <c r="L156" s="48"/>
    </row>
    <row r="157" spans="12:12" x14ac:dyDescent="0.25">
      <c r="L157" s="48"/>
    </row>
    <row r="158" spans="12:12" x14ac:dyDescent="0.25">
      <c r="L158" s="48"/>
    </row>
    <row r="159" spans="12:12" x14ac:dyDescent="0.25">
      <c r="L159" s="48"/>
    </row>
    <row r="160" spans="12:12" x14ac:dyDescent="0.25">
      <c r="L160" s="48"/>
    </row>
    <row r="161" spans="12:12" x14ac:dyDescent="0.25">
      <c r="L161" s="48"/>
    </row>
    <row r="162" spans="12:12" x14ac:dyDescent="0.25">
      <c r="L162" s="48"/>
    </row>
    <row r="163" spans="12:12" x14ac:dyDescent="0.25">
      <c r="L163" s="48"/>
    </row>
    <row r="164" spans="12:12" x14ac:dyDescent="0.25">
      <c r="L164" s="48"/>
    </row>
    <row r="165" spans="12:12" x14ac:dyDescent="0.25">
      <c r="L165" s="48"/>
    </row>
    <row r="166" spans="12:12" x14ac:dyDescent="0.25">
      <c r="L166" s="48"/>
    </row>
    <row r="167" spans="12:12" x14ac:dyDescent="0.25">
      <c r="L167" s="48"/>
    </row>
    <row r="168" spans="12:12" x14ac:dyDescent="0.25">
      <c r="L168" s="48"/>
    </row>
    <row r="169" spans="12:12" x14ac:dyDescent="0.25">
      <c r="L169" s="48"/>
    </row>
    <row r="170" spans="12:12" x14ac:dyDescent="0.25">
      <c r="L170" s="48"/>
    </row>
    <row r="171" spans="12:12" x14ac:dyDescent="0.25">
      <c r="L171" s="48"/>
    </row>
    <row r="172" spans="12:12" x14ac:dyDescent="0.25">
      <c r="L172" s="48"/>
    </row>
    <row r="173" spans="12:12" x14ac:dyDescent="0.25">
      <c r="L173" s="48"/>
    </row>
    <row r="174" spans="12:12" x14ac:dyDescent="0.25">
      <c r="L174" s="48"/>
    </row>
    <row r="175" spans="12:12" x14ac:dyDescent="0.25">
      <c r="L175" s="48"/>
    </row>
    <row r="176" spans="12:12" x14ac:dyDescent="0.25">
      <c r="L176" s="48"/>
    </row>
    <row r="177" spans="12:12" x14ac:dyDescent="0.25">
      <c r="L177" s="48"/>
    </row>
    <row r="178" spans="12:12" x14ac:dyDescent="0.25">
      <c r="L178" s="48"/>
    </row>
    <row r="179" spans="12:12" x14ac:dyDescent="0.25">
      <c r="L179" s="48"/>
    </row>
    <row r="180" spans="12:12" x14ac:dyDescent="0.25">
      <c r="L180" s="48"/>
    </row>
    <row r="181" spans="12:12" x14ac:dyDescent="0.25">
      <c r="L181" s="48"/>
    </row>
    <row r="182" spans="12:12" x14ac:dyDescent="0.25">
      <c r="L182" s="48"/>
    </row>
    <row r="183" spans="12:12" x14ac:dyDescent="0.25">
      <c r="L183" s="48"/>
    </row>
    <row r="184" spans="12:12" x14ac:dyDescent="0.25">
      <c r="L184" s="48"/>
    </row>
    <row r="185" spans="12:12" x14ac:dyDescent="0.25">
      <c r="L185" s="48"/>
    </row>
    <row r="186" spans="12:12" x14ac:dyDescent="0.25">
      <c r="L186" s="48"/>
    </row>
    <row r="187" spans="12:12" x14ac:dyDescent="0.25">
      <c r="L187" s="48"/>
    </row>
    <row r="188" spans="12:12" x14ac:dyDescent="0.25">
      <c r="L188" s="48"/>
    </row>
    <row r="189" spans="12:12" x14ac:dyDescent="0.25">
      <c r="L189" s="48"/>
    </row>
    <row r="190" spans="12:12" x14ac:dyDescent="0.25">
      <c r="L190" s="48"/>
    </row>
    <row r="191" spans="12:12" x14ac:dyDescent="0.25">
      <c r="L191" s="48"/>
    </row>
    <row r="192" spans="12:12" x14ac:dyDescent="0.25">
      <c r="L192" s="48"/>
    </row>
    <row r="193" spans="12:12" x14ac:dyDescent="0.25">
      <c r="L193" s="48"/>
    </row>
    <row r="194" spans="12:12" x14ac:dyDescent="0.25">
      <c r="L194" s="48"/>
    </row>
    <row r="195" spans="12:12" x14ac:dyDescent="0.25">
      <c r="L195" s="48"/>
    </row>
    <row r="196" spans="12:12" x14ac:dyDescent="0.25">
      <c r="L196" s="48"/>
    </row>
    <row r="197" spans="12:12" x14ac:dyDescent="0.25">
      <c r="L197" s="48"/>
    </row>
    <row r="198" spans="12:12" x14ac:dyDescent="0.25">
      <c r="L198" s="48"/>
    </row>
    <row r="199" spans="12:12" x14ac:dyDescent="0.25">
      <c r="L199" s="48"/>
    </row>
    <row r="200" spans="12:12" x14ac:dyDescent="0.25">
      <c r="L200" s="48"/>
    </row>
    <row r="201" spans="12:12" x14ac:dyDescent="0.25">
      <c r="L201" s="48"/>
    </row>
    <row r="202" spans="12:12" x14ac:dyDescent="0.25">
      <c r="L202" s="48"/>
    </row>
    <row r="203" spans="12:12" x14ac:dyDescent="0.25">
      <c r="L203" s="48"/>
    </row>
    <row r="204" spans="12:12" x14ac:dyDescent="0.25">
      <c r="L204" s="48"/>
    </row>
    <row r="205" spans="12:12" x14ac:dyDescent="0.25">
      <c r="L205" s="48"/>
    </row>
    <row r="206" spans="12:12" x14ac:dyDescent="0.25">
      <c r="L206" s="48"/>
    </row>
    <row r="207" spans="12:12" x14ac:dyDescent="0.25">
      <c r="L207" s="48"/>
    </row>
    <row r="208" spans="12:12" x14ac:dyDescent="0.25">
      <c r="L208" s="48"/>
    </row>
    <row r="209" spans="12:12" x14ac:dyDescent="0.25">
      <c r="L209" s="48"/>
    </row>
    <row r="210" spans="12:12" x14ac:dyDescent="0.25">
      <c r="L210" s="48"/>
    </row>
    <row r="211" spans="12:12" x14ac:dyDescent="0.25">
      <c r="L211" s="48"/>
    </row>
    <row r="212" spans="12:12" x14ac:dyDescent="0.25">
      <c r="L212" s="48"/>
    </row>
    <row r="213" spans="12:12" x14ac:dyDescent="0.25">
      <c r="L213" s="48"/>
    </row>
    <row r="214" spans="12:12" x14ac:dyDescent="0.25">
      <c r="L214" s="48"/>
    </row>
    <row r="215" spans="12:12" x14ac:dyDescent="0.25">
      <c r="L215" s="48"/>
    </row>
    <row r="216" spans="12:12" x14ac:dyDescent="0.25">
      <c r="L216" s="48"/>
    </row>
    <row r="217" spans="12:12" x14ac:dyDescent="0.25">
      <c r="L217" s="48"/>
    </row>
    <row r="218" spans="12:12" x14ac:dyDescent="0.25">
      <c r="L218" s="48"/>
    </row>
    <row r="219" spans="12:12" x14ac:dyDescent="0.25">
      <c r="L219" s="48"/>
    </row>
    <row r="220" spans="12:12" x14ac:dyDescent="0.25">
      <c r="L220" s="48"/>
    </row>
    <row r="221" spans="12:12" x14ac:dyDescent="0.25">
      <c r="L221" s="48"/>
    </row>
    <row r="222" spans="12:12" x14ac:dyDescent="0.25">
      <c r="L222" s="48"/>
    </row>
    <row r="223" spans="12:12" x14ac:dyDescent="0.25">
      <c r="L223" s="48"/>
    </row>
    <row r="224" spans="12:12" x14ac:dyDescent="0.25">
      <c r="L224" s="48"/>
    </row>
    <row r="225" spans="12:12" x14ac:dyDescent="0.25">
      <c r="L225" s="48"/>
    </row>
    <row r="226" spans="12:12" x14ac:dyDescent="0.25">
      <c r="L226" s="48"/>
    </row>
    <row r="227" spans="12:12" x14ac:dyDescent="0.25">
      <c r="L227" s="48"/>
    </row>
    <row r="228" spans="12:12" x14ac:dyDescent="0.25">
      <c r="L228" s="48"/>
    </row>
    <row r="229" spans="12:12" x14ac:dyDescent="0.25">
      <c r="L229" s="48"/>
    </row>
    <row r="230" spans="12:12" x14ac:dyDescent="0.25">
      <c r="L230" s="48"/>
    </row>
    <row r="231" spans="12:12" x14ac:dyDescent="0.25">
      <c r="L231" s="48"/>
    </row>
    <row r="232" spans="12:12" x14ac:dyDescent="0.25">
      <c r="L232" s="48"/>
    </row>
    <row r="233" spans="12:12" x14ac:dyDescent="0.25">
      <c r="L233" s="48"/>
    </row>
    <row r="234" spans="12:12" x14ac:dyDescent="0.25">
      <c r="L234" s="48"/>
    </row>
    <row r="235" spans="12:12" x14ac:dyDescent="0.25">
      <c r="L235" s="48"/>
    </row>
    <row r="236" spans="12:12" x14ac:dyDescent="0.25">
      <c r="L236" s="48"/>
    </row>
    <row r="237" spans="12:12" x14ac:dyDescent="0.25">
      <c r="L237" s="48"/>
    </row>
    <row r="238" spans="12:12" x14ac:dyDescent="0.25">
      <c r="L238" s="48"/>
    </row>
    <row r="239" spans="12:12" x14ac:dyDescent="0.25">
      <c r="L239" s="48"/>
    </row>
    <row r="240" spans="12:12" x14ac:dyDescent="0.25">
      <c r="L240" s="48"/>
    </row>
    <row r="241" spans="12:12" x14ac:dyDescent="0.25">
      <c r="L241" s="48"/>
    </row>
    <row r="242" spans="12:12" x14ac:dyDescent="0.25">
      <c r="L242" s="48"/>
    </row>
    <row r="243" spans="12:12" x14ac:dyDescent="0.25">
      <c r="L243" s="48"/>
    </row>
    <row r="244" spans="12:12" x14ac:dyDescent="0.25">
      <c r="L244" s="48"/>
    </row>
    <row r="245" spans="12:12" x14ac:dyDescent="0.25">
      <c r="L245" s="48"/>
    </row>
    <row r="246" spans="12:12" x14ac:dyDescent="0.25">
      <c r="L246" s="48"/>
    </row>
    <row r="247" spans="12:12" x14ac:dyDescent="0.25">
      <c r="L247" s="48"/>
    </row>
    <row r="248" spans="12:12" x14ac:dyDescent="0.25">
      <c r="L248" s="48"/>
    </row>
    <row r="249" spans="12:12" x14ac:dyDescent="0.25">
      <c r="L249" s="48"/>
    </row>
    <row r="250" spans="12:12" x14ac:dyDescent="0.25">
      <c r="L250" s="48"/>
    </row>
    <row r="251" spans="12:12" x14ac:dyDescent="0.25">
      <c r="L251" s="48"/>
    </row>
    <row r="252" spans="12:12" x14ac:dyDescent="0.25">
      <c r="L252" s="48"/>
    </row>
    <row r="253" spans="12:12" x14ac:dyDescent="0.25">
      <c r="L253" s="48"/>
    </row>
    <row r="254" spans="12:12" x14ac:dyDescent="0.25">
      <c r="L254" s="48"/>
    </row>
    <row r="255" spans="12:12" x14ac:dyDescent="0.25">
      <c r="L255" s="48"/>
    </row>
  </sheetData>
  <mergeCells count="2">
    <mergeCell ref="R3:S3"/>
    <mergeCell ref="U3:V3"/>
  </mergeCells>
  <conditionalFormatting sqref="W10:Y13 N6:N14 AM6:AO14 S10:T13 Q6:R14 Z6:Z15 AJ6:AJ15 AB6:AB15">
    <cfRule type="expression" dxfId="308" priority="202">
      <formula>$L6="API sand"</formula>
    </cfRule>
  </conditionalFormatting>
  <conditionalFormatting sqref="R18:S20 R29:S36 S21:S28 AD21:AD28 AB18:AB35 AK6:AL14 N6:N14">
    <cfRule type="expression" dxfId="307" priority="201">
      <formula>$M6="API sand"</formula>
    </cfRule>
  </conditionalFormatting>
  <conditionalFormatting sqref="R18:T20 R29:T36 S21:T28 AD21:AD28 AB18:AB35 AK6:AL14 N6:N14">
    <cfRule type="expression" dxfId="306" priority="200">
      <formula>$M6="API clay"</formula>
    </cfRule>
  </conditionalFormatting>
  <conditionalFormatting sqref="U18:W36 AM6:AN14 N6:P14 AC6:AI13 AA6:AA14 U6:V14">
    <cfRule type="expression" dxfId="305" priority="197">
      <formula>$L6="Stiff clay w/o free water"</formula>
    </cfRule>
    <cfRule type="expression" dxfId="304" priority="199">
      <formula>$L6="API clay"</formula>
    </cfRule>
  </conditionalFormatting>
  <conditionalFormatting sqref="U18:Y36 AM6:AN14 N6:P14 AC6:AI13 AA6:AA14 U6:V14">
    <cfRule type="expression" dxfId="303" priority="198">
      <formula>$L6="Kirsch soft clay"</formula>
    </cfRule>
  </conditionalFormatting>
  <conditionalFormatting sqref="U18:Y36 AM6:AN14 N6:P14 AC6:AI13 AA6:AA14 U6:V14">
    <cfRule type="expression" dxfId="302" priority="196">
      <formula>$L6="Kirsch stiff clay"</formula>
    </cfRule>
  </conditionalFormatting>
  <conditionalFormatting sqref="W10:Y13 N6:N14 AM6:AO14 S10:T13 Q6:R14 Z6:Z15 AJ6:AJ15 AB6:AB15">
    <cfRule type="expression" dxfId="301" priority="195">
      <formula>$L6="Kirsch sand"</formula>
    </cfRule>
  </conditionalFormatting>
  <conditionalFormatting sqref="AC18:AI18 AC19:AD19 AI19 AM6:AN14 N6:N14">
    <cfRule type="expression" dxfId="300" priority="194">
      <formula>$L6="Modified Weak rock"</formula>
    </cfRule>
  </conditionalFormatting>
  <conditionalFormatting sqref="U18:V36 AM6:AN14 N6:P14 AC6:AI13 AA6:AA14 U6:V14">
    <cfRule type="expression" dxfId="299" priority="193">
      <formula>$L6="Reese stiff clay"</formula>
    </cfRule>
  </conditionalFormatting>
  <conditionalFormatting sqref="N18:N36 Q18:Q36 AM18:AN36">
    <cfRule type="expression" dxfId="298" priority="192">
      <formula>$L18="API sand"</formula>
    </cfRule>
  </conditionalFormatting>
  <conditionalFormatting sqref="N18:N36 AB36 AJ18:AL36 Z18:Z36">
    <cfRule type="expression" dxfId="297" priority="191">
      <formula>$M18="API sand"</formula>
    </cfRule>
  </conditionalFormatting>
  <conditionalFormatting sqref="Z36:AB36 AK18:AL36 N18:N36 Z18:AA35">
    <cfRule type="expression" dxfId="296" priority="190">
      <formula>$M18="API clay"</formula>
    </cfRule>
  </conditionalFormatting>
  <conditionalFormatting sqref="N18:P18 AM18:AN36 N29:P36 N19:N28 P19:P28">
    <cfRule type="expression" dxfId="295" priority="187">
      <formula>$L18="Stiff clay w/o free water"</formula>
    </cfRule>
    <cfRule type="expression" dxfId="294" priority="189">
      <formula>$L18="API clay"</formula>
    </cfRule>
  </conditionalFormatting>
  <conditionalFormatting sqref="N18:P18 AM18:AN36 N29:P36 N19:N28 P19:P28">
    <cfRule type="expression" dxfId="293" priority="188">
      <formula>$L18="Kirsch soft clay"</formula>
    </cfRule>
  </conditionalFormatting>
  <conditionalFormatting sqref="N18:P18 AM18:AN36 N29:P36 N19:N28 P19:P28">
    <cfRule type="expression" dxfId="292" priority="186">
      <formula>$L18="Kirsch stiff clay"</formula>
    </cfRule>
  </conditionalFormatting>
  <conditionalFormatting sqref="N18:N36 Q18:Q36 X18:Y36 AM18:AN36">
    <cfRule type="expression" dxfId="291" priority="185">
      <formula>$L18="Kirsch sand"</formula>
    </cfRule>
  </conditionalFormatting>
  <conditionalFormatting sqref="N18:N36 AM18:AN36 AC20:AD36 AI20:AI36">
    <cfRule type="expression" dxfId="290" priority="184">
      <formula>$L18="Modified Weak rock"</formula>
    </cfRule>
  </conditionalFormatting>
  <conditionalFormatting sqref="N18:P18 AM18:AN36 N29:P36 N19:N28 P19:P28">
    <cfRule type="expression" dxfId="289" priority="183">
      <formula>$L18="Reese stiff clay"</formula>
    </cfRule>
  </conditionalFormatting>
  <conditionalFormatting sqref="AM6:AN14 N6:P14 AC6:AI13 AA6:AA14 U6:V14">
    <cfRule type="expression" dxfId="288" priority="182">
      <formula>$L6="PISA clay"</formula>
    </cfRule>
  </conditionalFormatting>
  <conditionalFormatting sqref="AM6:AN14 N6:N14">
    <cfRule type="expression" dxfId="287" priority="181">
      <formula>$L6="PISA sand"</formula>
    </cfRule>
  </conditionalFormatting>
  <conditionalFormatting sqref="O19:O21">
    <cfRule type="expression" dxfId="286" priority="180">
      <formula>$L19="API sand"</formula>
    </cfRule>
  </conditionalFormatting>
  <conditionalFormatting sqref="O19:O21">
    <cfRule type="expression" dxfId="285" priority="179">
      <formula>$L19="Kirsch sand"</formula>
    </cfRule>
  </conditionalFormatting>
  <conditionalFormatting sqref="O22:O28">
    <cfRule type="expression" dxfId="284" priority="178">
      <formula>$L22="API sand"</formula>
    </cfRule>
  </conditionalFormatting>
  <conditionalFormatting sqref="O22:O28">
    <cfRule type="expression" dxfId="283" priority="177">
      <formula>$L22="Kirsch sand"</formula>
    </cfRule>
  </conditionalFormatting>
  <conditionalFormatting sqref="S6:T9 W6:Y9">
    <cfRule type="expression" dxfId="282" priority="176">
      <formula>$L6="API sand"</formula>
    </cfRule>
  </conditionalFormatting>
  <conditionalFormatting sqref="S6:T9 W6:Y9">
    <cfRule type="expression" dxfId="281" priority="175">
      <formula>$L6="Kirsch sand"</formula>
    </cfRule>
  </conditionalFormatting>
  <conditionalFormatting sqref="AE37:AH37">
    <cfRule type="expression" dxfId="280" priority="203">
      <formula>$L19="Modified Weak rock"</formula>
    </cfRule>
  </conditionalFormatting>
  <conditionalFormatting sqref="S14:T14 W14:Y14">
    <cfRule type="expression" dxfId="279" priority="174">
      <formula>$L14="API sand"</formula>
    </cfRule>
  </conditionalFormatting>
  <conditionalFormatting sqref="S14:T14 W14:Y14">
    <cfRule type="expression" dxfId="278" priority="173">
      <formula>$L14="Kirsch sand"</formula>
    </cfRule>
  </conditionalFormatting>
  <conditionalFormatting sqref="AD14:AI14">
    <cfRule type="expression" dxfId="277" priority="170">
      <formula>$L14="Stiff clay w/o free water"</formula>
    </cfRule>
    <cfRule type="expression" dxfId="276" priority="172">
      <formula>$L14="API clay"</formula>
    </cfRule>
  </conditionalFormatting>
  <conditionalFormatting sqref="AD14:AI14">
    <cfRule type="expression" dxfId="275" priority="171">
      <formula>$L14="Kirsch soft clay"</formula>
    </cfRule>
  </conditionalFormatting>
  <conditionalFormatting sqref="AD14:AI14">
    <cfRule type="expression" dxfId="274" priority="169">
      <formula>$L14="Kirsch stiff clay"</formula>
    </cfRule>
  </conditionalFormatting>
  <conditionalFormatting sqref="AD14:AI14">
    <cfRule type="expression" dxfId="273" priority="168">
      <formula>$L14="Reese stiff clay"</formula>
    </cfRule>
  </conditionalFormatting>
  <conditionalFormatting sqref="AD14:AI14">
    <cfRule type="expression" dxfId="272" priority="167">
      <formula>$L14="PISA clay"</formula>
    </cfRule>
  </conditionalFormatting>
  <conditionalFormatting sqref="AM15:AN15">
    <cfRule type="expression" dxfId="271" priority="166">
      <formula>$L15="API sand"</formula>
    </cfRule>
  </conditionalFormatting>
  <conditionalFormatting sqref="AK15:AL15">
    <cfRule type="expression" dxfId="270" priority="165">
      <formula>$M15="API sand"</formula>
    </cfRule>
  </conditionalFormatting>
  <conditionalFormatting sqref="AK15:AL15">
    <cfRule type="expression" dxfId="269" priority="164">
      <formula>$M15="API clay"</formula>
    </cfRule>
  </conditionalFormatting>
  <conditionalFormatting sqref="AM15:AN15">
    <cfRule type="expression" dxfId="268" priority="161">
      <formula>$L15="Stiff clay w/o free water"</formula>
    </cfRule>
    <cfRule type="expression" dxfId="267" priority="163">
      <formula>$L15="API clay"</formula>
    </cfRule>
  </conditionalFormatting>
  <conditionalFormatting sqref="AM15:AN15">
    <cfRule type="expression" dxfId="266" priority="162">
      <formula>$L15="Kirsch soft clay"</formula>
    </cfRule>
  </conditionalFormatting>
  <conditionalFormatting sqref="AM15:AN15">
    <cfRule type="expression" dxfId="265" priority="160">
      <formula>$L15="Kirsch stiff clay"</formula>
    </cfRule>
  </conditionalFormatting>
  <conditionalFormatting sqref="AM15:AN15">
    <cfRule type="expression" dxfId="264" priority="159">
      <formula>$L15="Kirsch sand"</formula>
    </cfRule>
  </conditionalFormatting>
  <conditionalFormatting sqref="AM15:AN15">
    <cfRule type="expression" dxfId="263" priority="158">
      <formula>$L15="Modified Weak rock"</formula>
    </cfRule>
  </conditionalFormatting>
  <conditionalFormatting sqref="AM15:AN15">
    <cfRule type="expression" dxfId="262" priority="157">
      <formula>$L15="Reese stiff clay"</formula>
    </cfRule>
  </conditionalFormatting>
  <conditionalFormatting sqref="AM15:AN15">
    <cfRule type="expression" dxfId="261" priority="156">
      <formula>$L15="PISA clay"</formula>
    </cfRule>
  </conditionalFormatting>
  <conditionalFormatting sqref="AM15:AN15">
    <cfRule type="expression" dxfId="260" priority="155">
      <formula>$L15="PISA sand"</formula>
    </cfRule>
  </conditionalFormatting>
  <conditionalFormatting sqref="N15 Q15 S15:T15 W15 Y15">
    <cfRule type="expression" dxfId="259" priority="154">
      <formula>$L15="API sand"</formula>
    </cfRule>
  </conditionalFormatting>
  <conditionalFormatting sqref="N15">
    <cfRule type="expression" dxfId="258" priority="153">
      <formula>$M15="API sand"</formula>
    </cfRule>
  </conditionalFormatting>
  <conditionalFormatting sqref="N15">
    <cfRule type="expression" dxfId="257" priority="152">
      <formula>$M15="API clay"</formula>
    </cfRule>
  </conditionalFormatting>
  <conditionalFormatting sqref="N15:P15">
    <cfRule type="expression" dxfId="256" priority="149">
      <formula>$L15="Stiff clay w/o free water"</formula>
    </cfRule>
    <cfRule type="expression" dxfId="255" priority="151">
      <formula>$L15="API clay"</formula>
    </cfRule>
  </conditionalFormatting>
  <conditionalFormatting sqref="N15:P15">
    <cfRule type="expression" dxfId="254" priority="150">
      <formula>$L15="Kirsch soft clay"</formula>
    </cfRule>
  </conditionalFormatting>
  <conditionalFormatting sqref="N15:P15">
    <cfRule type="expression" dxfId="253" priority="148">
      <formula>$L15="Kirsch stiff clay"</formula>
    </cfRule>
  </conditionalFormatting>
  <conditionalFormatting sqref="N15 Q15 S15:T15 W15 Y15">
    <cfRule type="expression" dxfId="252" priority="147">
      <formula>$L15="Kirsch sand"</formula>
    </cfRule>
  </conditionalFormatting>
  <conditionalFormatting sqref="N15">
    <cfRule type="expression" dxfId="251" priority="146">
      <formula>$L15="Modified Weak rock"</formula>
    </cfRule>
  </conditionalFormatting>
  <conditionalFormatting sqref="N15:P15">
    <cfRule type="expression" dxfId="250" priority="145">
      <formula>$L15="Reese stiff clay"</formula>
    </cfRule>
  </conditionalFormatting>
  <conditionalFormatting sqref="N15:P15">
    <cfRule type="expression" dxfId="249" priority="144">
      <formula>$L15="PISA clay"</formula>
    </cfRule>
  </conditionalFormatting>
  <conditionalFormatting sqref="N15">
    <cfRule type="expression" dxfId="248" priority="143">
      <formula>$L15="PISA sand"</formula>
    </cfRule>
  </conditionalFormatting>
  <conditionalFormatting sqref="R15">
    <cfRule type="expression" dxfId="247" priority="142">
      <formula>$L15="API sand"</formula>
    </cfRule>
  </conditionalFormatting>
  <conditionalFormatting sqref="R15">
    <cfRule type="expression" dxfId="246" priority="141">
      <formula>$L15="Kirsch sand"</formula>
    </cfRule>
  </conditionalFormatting>
  <conditionalFormatting sqref="AD15:AI15">
    <cfRule type="expression" dxfId="245" priority="138">
      <formula>$L15="Stiff clay w/o free water"</formula>
    </cfRule>
    <cfRule type="expression" dxfId="244" priority="140">
      <formula>$L15="API clay"</formula>
    </cfRule>
  </conditionalFormatting>
  <conditionalFormatting sqref="AD15:AI15">
    <cfRule type="expression" dxfId="243" priority="139">
      <formula>$L15="Kirsch soft clay"</formula>
    </cfRule>
  </conditionalFormatting>
  <conditionalFormatting sqref="AD15:AI15">
    <cfRule type="expression" dxfId="242" priority="137">
      <formula>$L15="Kirsch stiff clay"</formula>
    </cfRule>
  </conditionalFormatting>
  <conditionalFormatting sqref="AD15:AI15">
    <cfRule type="expression" dxfId="241" priority="136">
      <formula>$L15="Reese stiff clay"</formula>
    </cfRule>
  </conditionalFormatting>
  <conditionalFormatting sqref="AD15:AI15">
    <cfRule type="expression" dxfId="240" priority="135">
      <formula>$L15="PISA clay"</formula>
    </cfRule>
  </conditionalFormatting>
  <conditionalFormatting sqref="AA15">
    <cfRule type="expression" dxfId="239" priority="132">
      <formula>$L15="Stiff clay w/o free water"</formula>
    </cfRule>
    <cfRule type="expression" dxfId="238" priority="134">
      <formula>$L15="API clay"</formula>
    </cfRule>
  </conditionalFormatting>
  <conditionalFormatting sqref="AA15">
    <cfRule type="expression" dxfId="237" priority="133">
      <formula>$L15="Kirsch soft clay"</formula>
    </cfRule>
  </conditionalFormatting>
  <conditionalFormatting sqref="AA15">
    <cfRule type="expression" dxfId="236" priority="131">
      <formula>$L15="Kirsch stiff clay"</formula>
    </cfRule>
  </conditionalFormatting>
  <conditionalFormatting sqref="AA15">
    <cfRule type="expression" dxfId="235" priority="130">
      <formula>$L15="Reese stiff clay"</formula>
    </cfRule>
  </conditionalFormatting>
  <conditionalFormatting sqref="AA15">
    <cfRule type="expression" dxfId="234" priority="129">
      <formula>$L15="PISA clay"</formula>
    </cfRule>
  </conditionalFormatting>
  <conditionalFormatting sqref="AC15">
    <cfRule type="expression" dxfId="233" priority="126">
      <formula>$L15="Stiff clay w/o free water"</formula>
    </cfRule>
    <cfRule type="expression" dxfId="232" priority="128">
      <formula>$L15="API clay"</formula>
    </cfRule>
  </conditionalFormatting>
  <conditionalFormatting sqref="AC15">
    <cfRule type="expression" dxfId="231" priority="127">
      <formula>$L15="Kirsch soft clay"</formula>
    </cfRule>
  </conditionalFormatting>
  <conditionalFormatting sqref="AC15">
    <cfRule type="expression" dxfId="230" priority="125">
      <formula>$L15="Kirsch stiff clay"</formula>
    </cfRule>
  </conditionalFormatting>
  <conditionalFormatting sqref="AC15">
    <cfRule type="expression" dxfId="229" priority="124">
      <formula>$L15="Reese stiff clay"</formula>
    </cfRule>
  </conditionalFormatting>
  <conditionalFormatting sqref="AC15">
    <cfRule type="expression" dxfId="228" priority="123">
      <formula>$L15="PISA clay"</formula>
    </cfRule>
  </conditionalFormatting>
  <conditionalFormatting sqref="X15">
    <cfRule type="expression" dxfId="227" priority="122">
      <formula>$L15="API sand"</formula>
    </cfRule>
  </conditionalFormatting>
  <conditionalFormatting sqref="X15">
    <cfRule type="expression" dxfId="226" priority="121">
      <formula>$L15="Kirsch sand"</formula>
    </cfRule>
  </conditionalFormatting>
  <conditionalFormatting sqref="AM16:AN16">
    <cfRule type="expression" dxfId="225" priority="120">
      <formula>$L16="API sand"</formula>
    </cfRule>
  </conditionalFormatting>
  <conditionalFormatting sqref="AK16:AL16">
    <cfRule type="expression" dxfId="224" priority="119">
      <formula>$M16="API sand"</formula>
    </cfRule>
  </conditionalFormatting>
  <conditionalFormatting sqref="AK16:AL16">
    <cfRule type="expression" dxfId="223" priority="118">
      <formula>$M16="API clay"</formula>
    </cfRule>
  </conditionalFormatting>
  <conditionalFormatting sqref="AM16:AN16">
    <cfRule type="expression" dxfId="222" priority="115">
      <formula>$L16="Stiff clay w/o free water"</formula>
    </cfRule>
    <cfRule type="expression" dxfId="221" priority="117">
      <formula>$L16="API clay"</formula>
    </cfRule>
  </conditionalFormatting>
  <conditionalFormatting sqref="AM16:AN16">
    <cfRule type="expression" dxfId="220" priority="116">
      <formula>$L16="Kirsch soft clay"</formula>
    </cfRule>
  </conditionalFormatting>
  <conditionalFormatting sqref="AM16:AN16">
    <cfRule type="expression" dxfId="219" priority="114">
      <formula>$L16="Kirsch stiff clay"</formula>
    </cfRule>
  </conditionalFormatting>
  <conditionalFormatting sqref="AM16:AN16">
    <cfRule type="expression" dxfId="218" priority="113">
      <formula>$L16="Kirsch sand"</formula>
    </cfRule>
  </conditionalFormatting>
  <conditionalFormatting sqref="AM16:AN16">
    <cfRule type="expression" dxfId="217" priority="112">
      <formula>$L16="Modified Weak rock"</formula>
    </cfRule>
  </conditionalFormatting>
  <conditionalFormatting sqref="AM16:AN16">
    <cfRule type="expression" dxfId="216" priority="111">
      <formula>$L16="Reese stiff clay"</formula>
    </cfRule>
  </conditionalFormatting>
  <conditionalFormatting sqref="AM16:AN16">
    <cfRule type="expression" dxfId="215" priority="110">
      <formula>$L16="PISA clay"</formula>
    </cfRule>
  </conditionalFormatting>
  <conditionalFormatting sqref="AM16:AN16">
    <cfRule type="expression" dxfId="214" priority="109">
      <formula>$L16="PISA sand"</formula>
    </cfRule>
  </conditionalFormatting>
  <conditionalFormatting sqref="N16 Q16 S16:T16 W16:Y16">
    <cfRule type="expression" dxfId="213" priority="108">
      <formula>$L16="API sand"</formula>
    </cfRule>
  </conditionalFormatting>
  <conditionalFormatting sqref="N16">
    <cfRule type="expression" dxfId="212" priority="107">
      <formula>$M16="API sand"</formula>
    </cfRule>
  </conditionalFormatting>
  <conditionalFormatting sqref="N16">
    <cfRule type="expression" dxfId="211" priority="106">
      <formula>$M16="API clay"</formula>
    </cfRule>
  </conditionalFormatting>
  <conditionalFormatting sqref="N16:P16">
    <cfRule type="expression" dxfId="210" priority="103">
      <formula>$L16="Stiff clay w/o free water"</formula>
    </cfRule>
    <cfRule type="expression" dxfId="209" priority="105">
      <formula>$L16="API clay"</formula>
    </cfRule>
  </conditionalFormatting>
  <conditionalFormatting sqref="N16:P16">
    <cfRule type="expression" dxfId="208" priority="104">
      <formula>$L16="Kirsch soft clay"</formula>
    </cfRule>
  </conditionalFormatting>
  <conditionalFormatting sqref="N16:P16">
    <cfRule type="expression" dxfId="207" priority="102">
      <formula>$L16="Kirsch stiff clay"</formula>
    </cfRule>
  </conditionalFormatting>
  <conditionalFormatting sqref="N16 Q16 S16:T16 W16:Y16">
    <cfRule type="expression" dxfId="206" priority="101">
      <formula>$L16="Kirsch sand"</formula>
    </cfRule>
  </conditionalFormatting>
  <conditionalFormatting sqref="N16">
    <cfRule type="expression" dxfId="205" priority="100">
      <formula>$L16="Modified Weak rock"</formula>
    </cfRule>
  </conditionalFormatting>
  <conditionalFormatting sqref="N16:P16">
    <cfRule type="expression" dxfId="204" priority="99">
      <formula>$L16="Reese stiff clay"</formula>
    </cfRule>
  </conditionalFormatting>
  <conditionalFormatting sqref="N16:P16">
    <cfRule type="expression" dxfId="203" priority="98">
      <formula>$L16="PISA clay"</formula>
    </cfRule>
  </conditionalFormatting>
  <conditionalFormatting sqref="N16">
    <cfRule type="expression" dxfId="202" priority="97">
      <formula>$L16="PISA sand"</formula>
    </cfRule>
  </conditionalFormatting>
  <conditionalFormatting sqref="R16">
    <cfRule type="expression" dxfId="201" priority="96">
      <formula>$L16="API sand"</formula>
    </cfRule>
  </conditionalFormatting>
  <conditionalFormatting sqref="R16">
    <cfRule type="expression" dxfId="200" priority="95">
      <formula>$L16="Kirsch sand"</formula>
    </cfRule>
  </conditionalFormatting>
  <conditionalFormatting sqref="AC16:AI16">
    <cfRule type="expression" dxfId="199" priority="92">
      <formula>$L16="Stiff clay w/o free water"</formula>
    </cfRule>
    <cfRule type="expression" dxfId="198" priority="94">
      <formula>$L16="API clay"</formula>
    </cfRule>
  </conditionalFormatting>
  <conditionalFormatting sqref="AC16:AI16">
    <cfRule type="expression" dxfId="197" priority="93">
      <formula>$L16="Kirsch soft clay"</formula>
    </cfRule>
  </conditionalFormatting>
  <conditionalFormatting sqref="AC16:AI16">
    <cfRule type="expression" dxfId="196" priority="91">
      <formula>$L16="Kirsch stiff clay"</formula>
    </cfRule>
  </conditionalFormatting>
  <conditionalFormatting sqref="AC16:AI16">
    <cfRule type="expression" dxfId="195" priority="90">
      <formula>$L16="Reese stiff clay"</formula>
    </cfRule>
  </conditionalFormatting>
  <conditionalFormatting sqref="AC16:AI16">
    <cfRule type="expression" dxfId="194" priority="89">
      <formula>$L16="PISA clay"</formula>
    </cfRule>
  </conditionalFormatting>
  <conditionalFormatting sqref="AA16">
    <cfRule type="expression" dxfId="193" priority="86">
      <formula>$L16="Stiff clay w/o free water"</formula>
    </cfRule>
    <cfRule type="expression" dxfId="192" priority="88">
      <formula>$L16="API clay"</formula>
    </cfRule>
  </conditionalFormatting>
  <conditionalFormatting sqref="AA16">
    <cfRule type="expression" dxfId="191" priority="87">
      <formula>$L16="Kirsch soft clay"</formula>
    </cfRule>
  </conditionalFormatting>
  <conditionalFormatting sqref="AA16">
    <cfRule type="expression" dxfId="190" priority="85">
      <formula>$L16="Kirsch stiff clay"</formula>
    </cfRule>
  </conditionalFormatting>
  <conditionalFormatting sqref="AA16">
    <cfRule type="expression" dxfId="189" priority="84">
      <formula>$L16="Reese stiff clay"</formula>
    </cfRule>
  </conditionalFormatting>
  <conditionalFormatting sqref="AA16">
    <cfRule type="expression" dxfId="188" priority="83">
      <formula>$L16="PISA clay"</formula>
    </cfRule>
  </conditionalFormatting>
  <conditionalFormatting sqref="AM17:AN17">
    <cfRule type="expression" dxfId="187" priority="82">
      <formula>$L17="API sand"</formula>
    </cfRule>
  </conditionalFormatting>
  <conditionalFormatting sqref="AK17:AL17">
    <cfRule type="expression" dxfId="186" priority="81">
      <formula>$M17="API sand"</formula>
    </cfRule>
  </conditionalFormatting>
  <conditionalFormatting sqref="AK17:AL17">
    <cfRule type="expression" dxfId="185" priority="80">
      <formula>$M17="API clay"</formula>
    </cfRule>
  </conditionalFormatting>
  <conditionalFormatting sqref="AM17:AN17">
    <cfRule type="expression" dxfId="184" priority="77">
      <formula>$L17="Stiff clay w/o free water"</formula>
    </cfRule>
    <cfRule type="expression" dxfId="183" priority="79">
      <formula>$L17="API clay"</formula>
    </cfRule>
  </conditionalFormatting>
  <conditionalFormatting sqref="AM17:AN17">
    <cfRule type="expression" dxfId="182" priority="78">
      <formula>$L17="Kirsch soft clay"</formula>
    </cfRule>
  </conditionalFormatting>
  <conditionalFormatting sqref="AM17:AN17">
    <cfRule type="expression" dxfId="181" priority="76">
      <formula>$L17="Kirsch stiff clay"</formula>
    </cfRule>
  </conditionalFormatting>
  <conditionalFormatting sqref="AM17:AN17">
    <cfRule type="expression" dxfId="180" priority="75">
      <formula>$L17="Kirsch sand"</formula>
    </cfRule>
  </conditionalFormatting>
  <conditionalFormatting sqref="AM17:AN17">
    <cfRule type="expression" dxfId="179" priority="74">
      <formula>$L17="Modified Weak rock"</formula>
    </cfRule>
  </conditionalFormatting>
  <conditionalFormatting sqref="AM17:AN17">
    <cfRule type="expression" dxfId="178" priority="73">
      <formula>$L17="Reese stiff clay"</formula>
    </cfRule>
  </conditionalFormatting>
  <conditionalFormatting sqref="AM17:AN17">
    <cfRule type="expression" dxfId="177" priority="72">
      <formula>$L17="PISA clay"</formula>
    </cfRule>
  </conditionalFormatting>
  <conditionalFormatting sqref="AM17:AN17">
    <cfRule type="expression" dxfId="176" priority="71">
      <formula>$L17="PISA sand"</formula>
    </cfRule>
  </conditionalFormatting>
  <conditionalFormatting sqref="N17 Q17 S17:T17 W17 Y17">
    <cfRule type="expression" dxfId="175" priority="70">
      <formula>$L17="API sand"</formula>
    </cfRule>
  </conditionalFormatting>
  <conditionalFormatting sqref="N17">
    <cfRule type="expression" dxfId="174" priority="69">
      <formula>$M17="API sand"</formula>
    </cfRule>
  </conditionalFormatting>
  <conditionalFormatting sqref="N17">
    <cfRule type="expression" dxfId="173" priority="68">
      <formula>$M17="API clay"</formula>
    </cfRule>
  </conditionalFormatting>
  <conditionalFormatting sqref="N17:P17">
    <cfRule type="expression" dxfId="172" priority="65">
      <formula>$L17="Stiff clay w/o free water"</formula>
    </cfRule>
    <cfRule type="expression" dxfId="171" priority="67">
      <formula>$L17="API clay"</formula>
    </cfRule>
  </conditionalFormatting>
  <conditionalFormatting sqref="N17:P17">
    <cfRule type="expression" dxfId="170" priority="66">
      <formula>$L17="Kirsch soft clay"</formula>
    </cfRule>
  </conditionalFormatting>
  <conditionalFormatting sqref="N17:P17">
    <cfRule type="expression" dxfId="169" priority="64">
      <formula>$L17="Kirsch stiff clay"</formula>
    </cfRule>
  </conditionalFormatting>
  <conditionalFormatting sqref="N17 Q17 S17:T17 W17 Y17">
    <cfRule type="expression" dxfId="168" priority="63">
      <formula>$L17="Kirsch sand"</formula>
    </cfRule>
  </conditionalFormatting>
  <conditionalFormatting sqref="N17">
    <cfRule type="expression" dxfId="167" priority="62">
      <formula>$L17="Modified Weak rock"</formula>
    </cfRule>
  </conditionalFormatting>
  <conditionalFormatting sqref="N17:P17">
    <cfRule type="expression" dxfId="166" priority="61">
      <formula>$L17="Reese stiff clay"</formula>
    </cfRule>
  </conditionalFormatting>
  <conditionalFormatting sqref="N17:P17">
    <cfRule type="expression" dxfId="165" priority="60">
      <formula>$L17="PISA clay"</formula>
    </cfRule>
  </conditionalFormatting>
  <conditionalFormatting sqref="N17">
    <cfRule type="expression" dxfId="164" priority="59">
      <formula>$L17="PISA sand"</formula>
    </cfRule>
  </conditionalFormatting>
  <conditionalFormatting sqref="R17">
    <cfRule type="expression" dxfId="163" priority="58">
      <formula>$L17="API sand"</formula>
    </cfRule>
  </conditionalFormatting>
  <conditionalFormatting sqref="R17">
    <cfRule type="expression" dxfId="162" priority="57">
      <formula>$L17="Kirsch sand"</formula>
    </cfRule>
  </conditionalFormatting>
  <conditionalFormatting sqref="AD17:AI17">
    <cfRule type="expression" dxfId="161" priority="54">
      <formula>$L17="Stiff clay w/o free water"</formula>
    </cfRule>
    <cfRule type="expression" dxfId="160" priority="56">
      <formula>$L17="API clay"</formula>
    </cfRule>
  </conditionalFormatting>
  <conditionalFormatting sqref="AD17:AI17">
    <cfRule type="expression" dxfId="159" priority="55">
      <formula>$L17="Kirsch soft clay"</formula>
    </cfRule>
  </conditionalFormatting>
  <conditionalFormatting sqref="AD17:AI17">
    <cfRule type="expression" dxfId="158" priority="53">
      <formula>$L17="Kirsch stiff clay"</formula>
    </cfRule>
  </conditionalFormatting>
  <conditionalFormatting sqref="AD17:AI17">
    <cfRule type="expression" dxfId="157" priority="52">
      <formula>$L17="Reese stiff clay"</formula>
    </cfRule>
  </conditionalFormatting>
  <conditionalFormatting sqref="AD17:AI17">
    <cfRule type="expression" dxfId="156" priority="51">
      <formula>$L17="PISA clay"</formula>
    </cfRule>
  </conditionalFormatting>
  <conditionalFormatting sqref="AA17">
    <cfRule type="expression" dxfId="155" priority="48">
      <formula>$L17="Stiff clay w/o free water"</formula>
    </cfRule>
    <cfRule type="expression" dxfId="154" priority="50">
      <formula>$L17="API clay"</formula>
    </cfRule>
  </conditionalFormatting>
  <conditionalFormatting sqref="AA17">
    <cfRule type="expression" dxfId="153" priority="49">
      <formula>$L17="Kirsch soft clay"</formula>
    </cfRule>
  </conditionalFormatting>
  <conditionalFormatting sqref="AA17">
    <cfRule type="expression" dxfId="152" priority="47">
      <formula>$L17="Kirsch stiff clay"</formula>
    </cfRule>
  </conditionalFormatting>
  <conditionalFormatting sqref="AA17">
    <cfRule type="expression" dxfId="151" priority="46">
      <formula>$L17="Reese stiff clay"</formula>
    </cfRule>
  </conditionalFormatting>
  <conditionalFormatting sqref="AA17">
    <cfRule type="expression" dxfId="150" priority="45">
      <formula>$L17="PISA clay"</formula>
    </cfRule>
  </conditionalFormatting>
  <conditionalFormatting sqref="AC17">
    <cfRule type="expression" dxfId="149" priority="42">
      <formula>$L17="Stiff clay w/o free water"</formula>
    </cfRule>
    <cfRule type="expression" dxfId="148" priority="44">
      <formula>$L17="API clay"</formula>
    </cfRule>
  </conditionalFormatting>
  <conditionalFormatting sqref="AC17">
    <cfRule type="expression" dxfId="147" priority="43">
      <formula>$L17="Kirsch soft clay"</formula>
    </cfRule>
  </conditionalFormatting>
  <conditionalFormatting sqref="AC17">
    <cfRule type="expression" dxfId="146" priority="41">
      <formula>$L17="Kirsch stiff clay"</formula>
    </cfRule>
  </conditionalFormatting>
  <conditionalFormatting sqref="AC17">
    <cfRule type="expression" dxfId="145" priority="40">
      <formula>$L17="Reese stiff clay"</formula>
    </cfRule>
  </conditionalFormatting>
  <conditionalFormatting sqref="AC17">
    <cfRule type="expression" dxfId="144" priority="39">
      <formula>$L17="PISA clay"</formula>
    </cfRule>
  </conditionalFormatting>
  <conditionalFormatting sqref="X17">
    <cfRule type="expression" dxfId="143" priority="38">
      <formula>$L17="API sand"</formula>
    </cfRule>
  </conditionalFormatting>
  <conditionalFormatting sqref="X17">
    <cfRule type="expression" dxfId="142" priority="37">
      <formula>$L17="Kirsch sand"</formula>
    </cfRule>
  </conditionalFormatting>
  <conditionalFormatting sqref="Z16:Z17">
    <cfRule type="expression" dxfId="141" priority="36">
      <formula>$L16="API sand"</formula>
    </cfRule>
  </conditionalFormatting>
  <conditionalFormatting sqref="Z16:Z17">
    <cfRule type="expression" dxfId="140" priority="35">
      <formula>$L16="Kirsch sand"</formula>
    </cfRule>
  </conditionalFormatting>
  <conditionalFormatting sqref="AB16:AB17">
    <cfRule type="expression" dxfId="139" priority="34">
      <formula>$L16="API sand"</formula>
    </cfRule>
  </conditionalFormatting>
  <conditionalFormatting sqref="AB16:AB17">
    <cfRule type="expression" dxfId="138" priority="33">
      <formula>$L16="Kirsch sand"</formula>
    </cfRule>
  </conditionalFormatting>
  <conditionalFormatting sqref="AJ16:AJ17">
    <cfRule type="expression" dxfId="137" priority="32">
      <formula>$L16="API sand"</formula>
    </cfRule>
  </conditionalFormatting>
  <conditionalFormatting sqref="AJ16:AJ17">
    <cfRule type="expression" dxfId="136" priority="31">
      <formula>$L16="Kirsch sand"</formula>
    </cfRule>
  </conditionalFormatting>
  <conditionalFormatting sqref="U15:V15">
    <cfRule type="expression" dxfId="135" priority="28">
      <formula>$L15="Stiff clay w/o free water"</formula>
    </cfRule>
    <cfRule type="expression" dxfId="134" priority="30">
      <formula>$L15="API clay"</formula>
    </cfRule>
  </conditionalFormatting>
  <conditionalFormatting sqref="U15:V15">
    <cfRule type="expression" dxfId="133" priority="29">
      <formula>$L15="Kirsch soft clay"</formula>
    </cfRule>
  </conditionalFormatting>
  <conditionalFormatting sqref="U15:V15">
    <cfRule type="expression" dxfId="132" priority="27">
      <formula>$L15="Kirsch stiff clay"</formula>
    </cfRule>
  </conditionalFormatting>
  <conditionalFormatting sqref="U15:V15">
    <cfRule type="expression" dxfId="131" priority="26">
      <formula>$L15="Reese stiff clay"</formula>
    </cfRule>
  </conditionalFormatting>
  <conditionalFormatting sqref="U15:V15">
    <cfRule type="expression" dxfId="130" priority="25">
      <formula>$L15="PISA clay"</formula>
    </cfRule>
  </conditionalFormatting>
  <conditionalFormatting sqref="U16:V16">
    <cfRule type="expression" dxfId="129" priority="22">
      <formula>$L16="Stiff clay w/o free water"</formula>
    </cfRule>
    <cfRule type="expression" dxfId="128" priority="24">
      <formula>$L16="API clay"</formula>
    </cfRule>
  </conditionalFormatting>
  <conditionalFormatting sqref="U16:V16">
    <cfRule type="expression" dxfId="127" priority="23">
      <formula>$L16="Kirsch soft clay"</formula>
    </cfRule>
  </conditionalFormatting>
  <conditionalFormatting sqref="U16:V16">
    <cfRule type="expression" dxfId="126" priority="21">
      <formula>$L16="Kirsch stiff clay"</formula>
    </cfRule>
  </conditionalFormatting>
  <conditionalFormatting sqref="U16:V16">
    <cfRule type="expression" dxfId="125" priority="20">
      <formula>$L16="Reese stiff clay"</formula>
    </cfRule>
  </conditionalFormatting>
  <conditionalFormatting sqref="U16:V16">
    <cfRule type="expression" dxfId="124" priority="19">
      <formula>$L16="PISA clay"</formula>
    </cfRule>
  </conditionalFormatting>
  <conditionalFormatting sqref="U17:V17">
    <cfRule type="expression" dxfId="123" priority="16">
      <formula>$L17="Stiff clay w/o free water"</formula>
    </cfRule>
    <cfRule type="expression" dxfId="122" priority="18">
      <formula>$L17="API clay"</formula>
    </cfRule>
  </conditionalFormatting>
  <conditionalFormatting sqref="U17:V17">
    <cfRule type="expression" dxfId="121" priority="17">
      <formula>$L17="Kirsch soft clay"</formula>
    </cfRule>
  </conditionalFormatting>
  <conditionalFormatting sqref="U17:V17">
    <cfRule type="expression" dxfId="120" priority="15">
      <formula>$L17="Kirsch stiff clay"</formula>
    </cfRule>
  </conditionalFormatting>
  <conditionalFormatting sqref="U17:V17">
    <cfRule type="expression" dxfId="119" priority="14">
      <formula>$L17="Reese stiff clay"</formula>
    </cfRule>
  </conditionalFormatting>
  <conditionalFormatting sqref="U17:V17">
    <cfRule type="expression" dxfId="118" priority="13">
      <formula>$L17="PISA clay"</formula>
    </cfRule>
  </conditionalFormatting>
  <conditionalFormatting sqref="AO15">
    <cfRule type="expression" dxfId="117" priority="12">
      <formula>$L15="API sand"</formula>
    </cfRule>
  </conditionalFormatting>
  <conditionalFormatting sqref="AO15">
    <cfRule type="expression" dxfId="116" priority="11">
      <formula>$L15="Kirsch sand"</formula>
    </cfRule>
  </conditionalFormatting>
  <conditionalFormatting sqref="AO16">
    <cfRule type="expression" dxfId="115" priority="10">
      <formula>$L16="API sand"</formula>
    </cfRule>
  </conditionalFormatting>
  <conditionalFormatting sqref="AO16">
    <cfRule type="expression" dxfId="114" priority="9">
      <formula>$L16="Kirsch sand"</formula>
    </cfRule>
  </conditionalFormatting>
  <conditionalFormatting sqref="AO17">
    <cfRule type="expression" dxfId="113" priority="8">
      <formula>$L17="API sand"</formula>
    </cfRule>
  </conditionalFormatting>
  <conditionalFormatting sqref="AO17">
    <cfRule type="expression" dxfId="112" priority="7">
      <formula>$L17="Kirsch sand"</formula>
    </cfRule>
  </conditionalFormatting>
  <conditionalFormatting sqref="AC14">
    <cfRule type="expression" dxfId="111" priority="4">
      <formula>$L14="Stiff clay w/o free water"</formula>
    </cfRule>
    <cfRule type="expression" dxfId="110" priority="6">
      <formula>$L14="API clay"</formula>
    </cfRule>
  </conditionalFormatting>
  <conditionalFormatting sqref="AC14">
    <cfRule type="expression" dxfId="109" priority="5">
      <formula>$L14="Kirsch soft clay"</formula>
    </cfRule>
  </conditionalFormatting>
  <conditionalFormatting sqref="AC14">
    <cfRule type="expression" dxfId="108" priority="3">
      <formula>$L14="Kirsch stiff clay"</formula>
    </cfRule>
  </conditionalFormatting>
  <conditionalFormatting sqref="AC14">
    <cfRule type="expression" dxfId="107" priority="2">
      <formula>$L14="Reese stiff clay"</formula>
    </cfRule>
  </conditionalFormatting>
  <conditionalFormatting sqref="AC14">
    <cfRule type="expression" dxfId="106" priority="1">
      <formula>$L14="PISA clay"</formula>
    </cfRule>
  </conditionalFormatting>
  <dataValidations count="3">
    <dataValidation type="list" showInputMessage="1" showErrorMessage="1" sqref="M6:M17" xr:uid="{3B9F4F2C-DC5F-4917-B96E-B5ECAB3B47FC}">
      <formula1>"Zero soil,API sand,API clay"</formula1>
    </dataValidation>
    <dataValidation type="list" showInputMessage="1" showErrorMessage="1" sqref="L6:L255" xr:uid="{7BC77DC7-7CC9-451C-A1FD-8D7EBE078DE6}">
      <formula1>"Zero soil,API sand,Kirsch sand,Kallehave sand,PISA sand, PISA clay, API clay,Stiff clay w/o free water,Reese stiff clay,Kirsch soft clay,Kirsch stiff clay,Modified Weak rock"</formula1>
    </dataValidation>
    <dataValidation type="list" showInputMessage="1" showErrorMessage="1" sqref="M18:M36" xr:uid="{A12E5C77-489E-4721-99FA-44F97AC7E9E0}">
      <formula1>"',API sand,API clay"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AI32"/>
  <sheetViews>
    <sheetView zoomScale="70" zoomScaleNormal="70" workbookViewId="0">
      <selection activeCell="B12" sqref="B12"/>
    </sheetView>
  </sheetViews>
  <sheetFormatPr defaultRowHeight="15" x14ac:dyDescent="0.25"/>
  <cols>
    <col min="1" max="1" width="19.5703125" bestFit="1" customWidth="1"/>
    <col min="2" max="3" width="14.5703125" customWidth="1"/>
    <col min="4" max="5" width="14" customWidth="1"/>
    <col min="6" max="6" width="13" bestFit="1" customWidth="1"/>
    <col min="7" max="7" width="9.5703125" bestFit="1" customWidth="1"/>
    <col min="8" max="8" width="11" bestFit="1" customWidth="1"/>
    <col min="9" max="9" width="15.7109375" bestFit="1" customWidth="1"/>
    <col min="10" max="10" width="10.140625" customWidth="1"/>
    <col min="11" max="11" width="9.5703125" customWidth="1"/>
    <col min="12" max="12" width="10.7109375" bestFit="1" customWidth="1"/>
    <col min="13" max="13" width="13.42578125" bestFit="1" customWidth="1"/>
    <col min="14" max="14" width="12.140625" bestFit="1" customWidth="1"/>
    <col min="15" max="15" width="7.7109375" bestFit="1" customWidth="1"/>
    <col min="16" max="16" width="9.5703125" bestFit="1" customWidth="1"/>
    <col min="17" max="17" width="12.28515625" customWidth="1"/>
    <col min="18" max="18" width="10.5703125" bestFit="1" customWidth="1"/>
    <col min="19" max="19" width="6" bestFit="1" customWidth="1"/>
    <col min="20" max="20" width="14.5703125" customWidth="1"/>
    <col min="21" max="21" width="10.85546875" bestFit="1" customWidth="1"/>
    <col min="22" max="22" width="17.28515625" bestFit="1" customWidth="1"/>
    <col min="23" max="23" width="18.140625" customWidth="1"/>
    <col min="24" max="24" width="19.28515625" customWidth="1"/>
    <col min="25" max="25" width="14.7109375" customWidth="1"/>
    <col min="26" max="26" width="14.28515625" customWidth="1"/>
    <col min="27" max="27" width="8.7109375" bestFit="1" customWidth="1"/>
    <col min="28" max="28" width="10" bestFit="1" customWidth="1"/>
    <col min="29" max="29" width="9.140625" bestFit="1" customWidth="1"/>
    <col min="30" max="30" width="6.5703125" bestFit="1" customWidth="1"/>
    <col min="31" max="31" width="11" bestFit="1" customWidth="1"/>
    <col min="32" max="32" width="7.7109375" bestFit="1" customWidth="1"/>
    <col min="33" max="33" width="4.85546875" bestFit="1" customWidth="1"/>
    <col min="34" max="34" width="13.42578125" bestFit="1" customWidth="1"/>
    <col min="35" max="35" width="14.85546875" bestFit="1" customWidth="1"/>
  </cols>
  <sheetData>
    <row r="1" spans="1:35" x14ac:dyDescent="0.25">
      <c r="A1" s="23" t="str">
        <f ca="1">TRIM(MID(CELL("filename",A1),FIND("]",CELL("filename",A1),1)+1,255))</f>
        <v>HS_B4_UB</v>
      </c>
      <c r="D1" s="23"/>
    </row>
    <row r="2" spans="1:35" x14ac:dyDescent="0.25"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5" s="2" customFormat="1" ht="45" customHeight="1" x14ac:dyDescent="0.25">
      <c r="F3" s="16" t="s">
        <v>39</v>
      </c>
      <c r="J3" s="26" t="s">
        <v>22</v>
      </c>
      <c r="Q3" s="30" t="s">
        <v>75</v>
      </c>
      <c r="R3" s="92" t="s">
        <v>78</v>
      </c>
      <c r="S3" s="92"/>
      <c r="T3" s="30" t="s">
        <v>81</v>
      </c>
      <c r="U3" s="92" t="s">
        <v>79</v>
      </c>
      <c r="V3" s="92"/>
      <c r="W3" s="30" t="s">
        <v>80</v>
      </c>
      <c r="X3" s="30" t="s">
        <v>78</v>
      </c>
      <c r="Y3" s="30" t="s">
        <v>82</v>
      </c>
      <c r="Z3" s="30" t="s">
        <v>83</v>
      </c>
      <c r="AA3" s="93" t="s">
        <v>76</v>
      </c>
      <c r="AB3" s="93"/>
      <c r="AC3" s="93"/>
      <c r="AD3" s="93"/>
      <c r="AE3" s="93"/>
      <c r="AF3" s="93"/>
      <c r="AG3" s="93"/>
      <c r="AH3" s="30" t="s">
        <v>77</v>
      </c>
      <c r="AI3" s="22" t="s">
        <v>71</v>
      </c>
    </row>
    <row r="4" spans="1:35" s="3" customFormat="1" x14ac:dyDescent="0.25">
      <c r="A4" s="6" t="s">
        <v>60</v>
      </c>
      <c r="B4" s="3">
        <f>COUNTIF(J:J,"&gt;0")</f>
        <v>12</v>
      </c>
      <c r="C4" s="8" t="s">
        <v>58</v>
      </c>
      <c r="D4" s="4"/>
      <c r="F4" s="3" t="s">
        <v>40</v>
      </c>
      <c r="G4" s="10">
        <v>0</v>
      </c>
      <c r="H4" s="8" t="s">
        <v>28</v>
      </c>
      <c r="J4" s="4" t="s">
        <v>0</v>
      </c>
      <c r="K4" s="4" t="s">
        <v>3</v>
      </c>
      <c r="L4" s="4" t="s">
        <v>1</v>
      </c>
      <c r="M4" s="4" t="s">
        <v>2</v>
      </c>
      <c r="N4" s="4" t="s">
        <v>6</v>
      </c>
      <c r="O4" s="4" t="s">
        <v>4</v>
      </c>
      <c r="P4" s="4" t="s">
        <v>5</v>
      </c>
      <c r="Q4" s="4" t="s">
        <v>7</v>
      </c>
      <c r="R4" s="4" t="s">
        <v>13</v>
      </c>
      <c r="S4" s="4" t="s">
        <v>73</v>
      </c>
      <c r="T4" s="4" t="s">
        <v>14</v>
      </c>
      <c r="U4" s="4" t="s">
        <v>8</v>
      </c>
      <c r="V4" s="4" t="s">
        <v>9</v>
      </c>
      <c r="W4" s="4" t="s">
        <v>10</v>
      </c>
      <c r="X4" s="4" t="s">
        <v>15</v>
      </c>
      <c r="Y4" s="4" t="s">
        <v>16</v>
      </c>
      <c r="Z4" s="4" t="s">
        <v>17</v>
      </c>
      <c r="AA4" s="4" t="s">
        <v>11</v>
      </c>
      <c r="AB4" s="4" t="s">
        <v>12</v>
      </c>
      <c r="AC4" s="4" t="s">
        <v>18</v>
      </c>
      <c r="AD4" s="4" t="s">
        <v>19</v>
      </c>
      <c r="AE4" s="4" t="s">
        <v>37</v>
      </c>
      <c r="AF4" s="4" t="s">
        <v>20</v>
      </c>
      <c r="AG4" s="4" t="s">
        <v>21</v>
      </c>
      <c r="AH4" s="4" t="s">
        <v>66</v>
      </c>
      <c r="AI4" s="4" t="s">
        <v>72</v>
      </c>
    </row>
    <row r="5" spans="1:35" ht="17.25" x14ac:dyDescent="0.25">
      <c r="A5" t="s">
        <v>61</v>
      </c>
      <c r="B5">
        <f ca="1">COUNTIF(A:A,"&gt;0")</f>
        <v>5</v>
      </c>
      <c r="C5" s="7" t="s">
        <v>58</v>
      </c>
      <c r="F5" t="s">
        <v>41</v>
      </c>
      <c r="G5" s="11">
        <v>0</v>
      </c>
      <c r="H5" s="7" t="s">
        <v>28</v>
      </c>
      <c r="J5" s="31" t="s">
        <v>38</v>
      </c>
      <c r="K5" s="31" t="s">
        <v>30</v>
      </c>
      <c r="L5" s="31" t="s">
        <v>31</v>
      </c>
      <c r="M5" s="31" t="s">
        <v>31</v>
      </c>
      <c r="N5" s="31" t="s">
        <v>32</v>
      </c>
      <c r="O5" s="31" t="s">
        <v>33</v>
      </c>
      <c r="P5" s="31" t="s">
        <v>35</v>
      </c>
      <c r="Q5" s="31" t="s">
        <v>36</v>
      </c>
      <c r="R5" s="31" t="s">
        <v>36</v>
      </c>
      <c r="S5" s="31" t="s">
        <v>34</v>
      </c>
      <c r="T5" s="31" t="s">
        <v>33</v>
      </c>
      <c r="U5" s="31" t="s">
        <v>34</v>
      </c>
      <c r="V5" s="31" t="s">
        <v>62</v>
      </c>
      <c r="W5" s="31" t="s">
        <v>34</v>
      </c>
      <c r="X5" s="31" t="s">
        <v>33</v>
      </c>
      <c r="Y5" s="31" t="s">
        <v>34</v>
      </c>
      <c r="Z5" s="31" t="s">
        <v>33</v>
      </c>
      <c r="AA5" s="31" t="s">
        <v>33</v>
      </c>
      <c r="AB5" s="31" t="s">
        <v>35</v>
      </c>
      <c r="AC5" s="31" t="s">
        <v>34</v>
      </c>
      <c r="AD5" s="31" t="s">
        <v>33</v>
      </c>
      <c r="AE5" s="31" t="s">
        <v>35</v>
      </c>
      <c r="AF5" s="31" t="s">
        <v>34</v>
      </c>
      <c r="AG5" s="31" t="s">
        <v>34</v>
      </c>
      <c r="AH5" s="31" t="s">
        <v>34</v>
      </c>
      <c r="AI5" s="31" t="s">
        <v>34</v>
      </c>
    </row>
    <row r="6" spans="1:35" x14ac:dyDescent="0.25">
      <c r="C6" s="7"/>
      <c r="F6" t="s">
        <v>67</v>
      </c>
      <c r="G6" s="11">
        <v>38.9</v>
      </c>
      <c r="H6" s="7" t="s">
        <v>28</v>
      </c>
      <c r="I6" t="s">
        <v>84</v>
      </c>
      <c r="J6" s="14">
        <v>1</v>
      </c>
      <c r="K6" s="14">
        <v>0</v>
      </c>
      <c r="L6" s="14" t="s">
        <v>64</v>
      </c>
      <c r="M6" s="14" t="str">
        <f>L6</f>
        <v>API sand</v>
      </c>
      <c r="N6" s="14">
        <v>9</v>
      </c>
      <c r="O6" s="21">
        <v>0</v>
      </c>
      <c r="P6" s="14">
        <v>0</v>
      </c>
      <c r="Q6" s="14">
        <v>30.250000000000004</v>
      </c>
      <c r="R6" s="29">
        <f>2/3*Q6</f>
        <v>20.166666666666668</v>
      </c>
      <c r="S6" s="14">
        <v>0.8</v>
      </c>
      <c r="T6" s="14">
        <v>0</v>
      </c>
      <c r="U6" s="14">
        <v>0</v>
      </c>
      <c r="V6" s="14">
        <v>0</v>
      </c>
      <c r="W6" s="14">
        <v>0</v>
      </c>
      <c r="X6" s="14">
        <v>10000</v>
      </c>
      <c r="Y6" s="14">
        <v>0</v>
      </c>
      <c r="Z6" s="14">
        <v>100000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8</v>
      </c>
      <c r="AI6" s="14">
        <v>1</v>
      </c>
    </row>
    <row r="7" spans="1:35" x14ac:dyDescent="0.25">
      <c r="A7" s="15" t="s">
        <v>23</v>
      </c>
      <c r="C7" s="7"/>
      <c r="F7" s="20" t="s">
        <v>48</v>
      </c>
      <c r="G7" s="1"/>
      <c r="H7" s="9"/>
      <c r="I7" s="1" t="s">
        <v>85</v>
      </c>
      <c r="J7" s="14">
        <v>2</v>
      </c>
      <c r="K7" s="14">
        <v>-1.1000000000000001</v>
      </c>
      <c r="L7" s="14" t="s">
        <v>64</v>
      </c>
      <c r="M7" s="14" t="str">
        <f>L7</f>
        <v>API sand</v>
      </c>
      <c r="N7" s="14">
        <v>10.5</v>
      </c>
      <c r="O7" s="21">
        <v>0</v>
      </c>
      <c r="P7" s="14">
        <v>0</v>
      </c>
      <c r="Q7" s="14">
        <v>38.5</v>
      </c>
      <c r="R7" s="29">
        <f>2/3*Q7</f>
        <v>25.666666666666664</v>
      </c>
      <c r="S7" s="14">
        <v>0.8</v>
      </c>
      <c r="T7" s="14">
        <v>0</v>
      </c>
      <c r="U7" s="14">
        <v>0</v>
      </c>
      <c r="V7" s="14">
        <v>0</v>
      </c>
      <c r="W7" s="14">
        <v>0</v>
      </c>
      <c r="X7" s="14">
        <v>25</v>
      </c>
      <c r="Y7" s="14">
        <v>0</v>
      </c>
      <c r="Z7" s="14">
        <v>100000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20</v>
      </c>
      <c r="AI7" s="14">
        <v>1</v>
      </c>
    </row>
    <row r="8" spans="1:35" x14ac:dyDescent="0.25">
      <c r="A8" t="s">
        <v>24</v>
      </c>
      <c r="B8" s="11">
        <v>0</v>
      </c>
      <c r="C8" s="7" t="s">
        <v>29</v>
      </c>
      <c r="F8" t="s">
        <v>49</v>
      </c>
      <c r="G8" s="12">
        <v>5570</v>
      </c>
      <c r="H8" s="7" t="s">
        <v>53</v>
      </c>
      <c r="I8" t="s">
        <v>85</v>
      </c>
      <c r="J8" s="14">
        <v>3</v>
      </c>
      <c r="K8" s="14">
        <v>-5</v>
      </c>
      <c r="L8" s="14" t="s">
        <v>64</v>
      </c>
      <c r="M8" s="14" t="str">
        <f t="shared" ref="M8:M17" si="0">L8</f>
        <v>API sand</v>
      </c>
      <c r="N8" s="14">
        <v>10.5</v>
      </c>
      <c r="O8" s="21">
        <v>0</v>
      </c>
      <c r="P8" s="14">
        <v>0</v>
      </c>
      <c r="Q8" s="14">
        <v>38.5</v>
      </c>
      <c r="R8" s="29">
        <f t="shared" ref="R8:R17" si="1">2/3*Q8</f>
        <v>25.666666666666664</v>
      </c>
      <c r="S8" s="14">
        <v>0.8</v>
      </c>
      <c r="T8" s="14">
        <v>0</v>
      </c>
      <c r="U8" s="14">
        <v>0</v>
      </c>
      <c r="V8" s="14">
        <v>0</v>
      </c>
      <c r="W8" s="14">
        <v>0</v>
      </c>
      <c r="X8" s="14">
        <v>35</v>
      </c>
      <c r="Y8" s="14">
        <v>0</v>
      </c>
      <c r="Z8" s="14">
        <v>100000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20</v>
      </c>
      <c r="AI8" s="14">
        <v>1</v>
      </c>
    </row>
    <row r="9" spans="1:35" x14ac:dyDescent="0.25">
      <c r="A9" t="s">
        <v>68</v>
      </c>
      <c r="B9" s="11">
        <v>40</v>
      </c>
      <c r="C9" s="7" t="s">
        <v>28</v>
      </c>
      <c r="F9" t="s">
        <v>50</v>
      </c>
      <c r="G9" s="12">
        <v>-425200</v>
      </c>
      <c r="H9" s="7" t="s">
        <v>54</v>
      </c>
      <c r="I9" t="s">
        <v>86</v>
      </c>
      <c r="J9" s="14">
        <v>4</v>
      </c>
      <c r="K9" s="14">
        <v>-7.6</v>
      </c>
      <c r="L9" s="14" t="s">
        <v>64</v>
      </c>
      <c r="M9" s="14" t="str">
        <f t="shared" si="0"/>
        <v>API sand</v>
      </c>
      <c r="N9" s="14">
        <v>11</v>
      </c>
      <c r="O9" s="21">
        <v>0</v>
      </c>
      <c r="P9" s="14">
        <v>0</v>
      </c>
      <c r="Q9" s="14">
        <v>46.750000000000007</v>
      </c>
      <c r="R9" s="29">
        <f t="shared" si="1"/>
        <v>31.166666666666671</v>
      </c>
      <c r="S9" s="14">
        <v>0.8</v>
      </c>
      <c r="T9" s="14">
        <v>0</v>
      </c>
      <c r="U9" s="14">
        <v>0</v>
      </c>
      <c r="V9" s="14">
        <v>0</v>
      </c>
      <c r="W9" s="14">
        <v>0</v>
      </c>
      <c r="X9" s="14">
        <v>85</v>
      </c>
      <c r="Y9" s="14">
        <v>0</v>
      </c>
      <c r="Z9" s="14">
        <v>100000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50</v>
      </c>
      <c r="AI9" s="14">
        <v>1</v>
      </c>
    </row>
    <row r="10" spans="1:35" s="1" customFormat="1" x14ac:dyDescent="0.25">
      <c r="A10" s="1" t="s">
        <v>69</v>
      </c>
      <c r="B10" s="24">
        <v>40</v>
      </c>
      <c r="C10" s="7" t="s">
        <v>28</v>
      </c>
      <c r="F10" t="s">
        <v>51</v>
      </c>
      <c r="G10" s="12">
        <v>0</v>
      </c>
      <c r="H10" s="7" t="s">
        <v>53</v>
      </c>
      <c r="I10" t="s">
        <v>86</v>
      </c>
      <c r="J10" s="14">
        <v>5</v>
      </c>
      <c r="K10" s="14">
        <v>-10</v>
      </c>
      <c r="L10" s="14" t="s">
        <v>64</v>
      </c>
      <c r="M10" s="14" t="str">
        <f t="shared" si="0"/>
        <v>API sand</v>
      </c>
      <c r="N10" s="14">
        <v>11</v>
      </c>
      <c r="O10" s="21">
        <v>0</v>
      </c>
      <c r="P10" s="14">
        <v>0</v>
      </c>
      <c r="Q10" s="14">
        <v>46.750000000000007</v>
      </c>
      <c r="R10" s="29">
        <f t="shared" si="1"/>
        <v>31.166666666666671</v>
      </c>
      <c r="S10" s="14">
        <v>0.8</v>
      </c>
      <c r="T10" s="14">
        <v>0</v>
      </c>
      <c r="U10" s="14">
        <v>0</v>
      </c>
      <c r="V10" s="14">
        <v>0</v>
      </c>
      <c r="W10" s="14">
        <v>0</v>
      </c>
      <c r="X10" s="14">
        <v>90</v>
      </c>
      <c r="Y10" s="14">
        <v>0</v>
      </c>
      <c r="Z10" s="14">
        <v>100000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50</v>
      </c>
      <c r="AI10" s="14">
        <v>1</v>
      </c>
    </row>
    <row r="11" spans="1:35" x14ac:dyDescent="0.25">
      <c r="A11" t="s">
        <v>70</v>
      </c>
      <c r="B11" s="11">
        <v>1</v>
      </c>
      <c r="C11" s="7" t="s">
        <v>28</v>
      </c>
      <c r="F11" t="s">
        <v>52</v>
      </c>
      <c r="G11" s="12">
        <v>0</v>
      </c>
      <c r="H11" s="7" t="s">
        <v>53</v>
      </c>
      <c r="I11" t="s">
        <v>87</v>
      </c>
      <c r="J11" s="14">
        <v>6</v>
      </c>
      <c r="K11" s="14">
        <v>-21.8</v>
      </c>
      <c r="L11" s="14" t="s">
        <v>65</v>
      </c>
      <c r="M11" s="14" t="str">
        <f t="shared" si="0"/>
        <v>API clay</v>
      </c>
      <c r="N11" s="14">
        <v>8</v>
      </c>
      <c r="O11" s="21">
        <v>165</v>
      </c>
      <c r="P11" s="14">
        <v>0</v>
      </c>
      <c r="Q11" s="14">
        <v>24.200000000000003</v>
      </c>
      <c r="R11" s="29">
        <f t="shared" si="1"/>
        <v>16.133333333333333</v>
      </c>
      <c r="S11" s="14">
        <v>0.8</v>
      </c>
      <c r="T11" s="14">
        <v>10</v>
      </c>
      <c r="U11" s="14">
        <v>5.0000000000000001E-3</v>
      </c>
      <c r="V11" s="14">
        <v>0</v>
      </c>
      <c r="W11" s="14">
        <v>0.5</v>
      </c>
      <c r="X11" s="14">
        <v>25</v>
      </c>
      <c r="Y11" s="14">
        <v>1</v>
      </c>
      <c r="Z11" s="14">
        <v>100000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1</v>
      </c>
    </row>
    <row r="12" spans="1:35" x14ac:dyDescent="0.25">
      <c r="A12" t="s">
        <v>74</v>
      </c>
      <c r="B12" s="11">
        <v>8</v>
      </c>
      <c r="C12" s="7" t="s">
        <v>28</v>
      </c>
      <c r="E12" s="12"/>
      <c r="F12" s="1"/>
      <c r="G12" s="1"/>
      <c r="H12" s="1"/>
      <c r="I12" s="1" t="s">
        <v>85</v>
      </c>
      <c r="J12" s="14">
        <v>7</v>
      </c>
      <c r="K12" s="14">
        <v>-26.8</v>
      </c>
      <c r="L12" s="14" t="s">
        <v>64</v>
      </c>
      <c r="M12" s="14" t="str">
        <f t="shared" si="0"/>
        <v>API sand</v>
      </c>
      <c r="N12" s="14">
        <v>10.5</v>
      </c>
      <c r="O12" s="21">
        <v>0</v>
      </c>
      <c r="P12" s="14">
        <v>0</v>
      </c>
      <c r="Q12" s="14">
        <v>38.5</v>
      </c>
      <c r="R12" s="29">
        <f t="shared" si="1"/>
        <v>25.666666666666664</v>
      </c>
      <c r="S12" s="14">
        <v>0.8</v>
      </c>
      <c r="T12" s="14">
        <v>0</v>
      </c>
      <c r="U12" s="14">
        <v>0</v>
      </c>
      <c r="V12" s="14">
        <v>0</v>
      </c>
      <c r="W12" s="14">
        <v>0</v>
      </c>
      <c r="X12" s="14">
        <v>50</v>
      </c>
      <c r="Y12" s="14">
        <v>0</v>
      </c>
      <c r="Z12" s="14">
        <v>100000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20</v>
      </c>
      <c r="AI12" s="14">
        <v>1</v>
      </c>
    </row>
    <row r="13" spans="1:35" x14ac:dyDescent="0.25">
      <c r="A13" t="s">
        <v>42</v>
      </c>
      <c r="B13" s="11">
        <v>78</v>
      </c>
      <c r="C13" s="7" t="s">
        <v>46</v>
      </c>
      <c r="E13" s="12"/>
      <c r="F13" s="15" t="s">
        <v>55</v>
      </c>
      <c r="I13" t="s">
        <v>86</v>
      </c>
      <c r="J13" s="14">
        <v>8</v>
      </c>
      <c r="K13" s="14">
        <v>-27.4</v>
      </c>
      <c r="L13" s="14" t="s">
        <v>64</v>
      </c>
      <c r="M13" s="14" t="str">
        <f t="shared" si="0"/>
        <v>API sand</v>
      </c>
      <c r="N13" s="14">
        <v>11</v>
      </c>
      <c r="O13" s="21">
        <v>0</v>
      </c>
      <c r="P13" s="14">
        <v>0</v>
      </c>
      <c r="Q13" s="14">
        <v>46.750000000000007</v>
      </c>
      <c r="R13" s="29">
        <f t="shared" si="1"/>
        <v>31.166666666666671</v>
      </c>
      <c r="S13" s="14">
        <v>0.8</v>
      </c>
      <c r="T13" s="14">
        <v>0</v>
      </c>
      <c r="U13" s="14">
        <v>0</v>
      </c>
      <c r="V13" s="14">
        <v>0</v>
      </c>
      <c r="W13" s="14">
        <v>0</v>
      </c>
      <c r="X13" s="14">
        <v>95</v>
      </c>
      <c r="Y13" s="14">
        <v>0</v>
      </c>
      <c r="Z13" s="14">
        <v>11000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50</v>
      </c>
      <c r="AI13" s="14">
        <v>1</v>
      </c>
    </row>
    <row r="14" spans="1:35" x14ac:dyDescent="0.25">
      <c r="A14" t="s">
        <v>43</v>
      </c>
      <c r="B14" s="12">
        <v>355000</v>
      </c>
      <c r="C14" s="7" t="s">
        <v>47</v>
      </c>
      <c r="F14" t="s">
        <v>56</v>
      </c>
      <c r="G14" s="17" t="s">
        <v>57</v>
      </c>
      <c r="H14" s="7" t="s">
        <v>63</v>
      </c>
      <c r="I14" t="s">
        <v>88</v>
      </c>
      <c r="J14" s="14">
        <v>9</v>
      </c>
      <c r="K14" s="14">
        <v>-32.4</v>
      </c>
      <c r="L14" s="14" t="s">
        <v>64</v>
      </c>
      <c r="M14" s="14" t="str">
        <f t="shared" si="0"/>
        <v>API sand</v>
      </c>
      <c r="N14" s="14">
        <v>11</v>
      </c>
      <c r="O14" s="21">
        <v>0</v>
      </c>
      <c r="P14" s="14">
        <v>0</v>
      </c>
      <c r="Q14" s="14">
        <v>41.25</v>
      </c>
      <c r="R14" s="29">
        <f t="shared" si="1"/>
        <v>27.5</v>
      </c>
      <c r="S14" s="14">
        <v>0.8</v>
      </c>
      <c r="T14" s="14">
        <v>0</v>
      </c>
      <c r="U14" s="14">
        <v>0</v>
      </c>
      <c r="V14" s="14">
        <v>0</v>
      </c>
      <c r="W14" s="14">
        <v>0</v>
      </c>
      <c r="X14" s="14">
        <v>65</v>
      </c>
      <c r="Y14" s="14">
        <v>0</v>
      </c>
      <c r="Z14" s="14">
        <v>6000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40</v>
      </c>
      <c r="AI14" s="14">
        <v>1</v>
      </c>
    </row>
    <row r="15" spans="1:35" s="1" customFormat="1" x14ac:dyDescent="0.25">
      <c r="A15" t="s">
        <v>44</v>
      </c>
      <c r="B15" s="25">
        <v>207000000</v>
      </c>
      <c r="C15" s="7" t="s">
        <v>47</v>
      </c>
      <c r="D15"/>
      <c r="E15"/>
      <c r="I15" s="1" t="s">
        <v>86</v>
      </c>
      <c r="J15" s="14">
        <v>10</v>
      </c>
      <c r="K15" s="14">
        <v>-36.5</v>
      </c>
      <c r="L15" s="14" t="s">
        <v>64</v>
      </c>
      <c r="M15" s="14" t="str">
        <f t="shared" si="0"/>
        <v>API sand</v>
      </c>
      <c r="N15" s="14">
        <v>11</v>
      </c>
      <c r="O15" s="21">
        <v>0</v>
      </c>
      <c r="P15" s="14">
        <v>0</v>
      </c>
      <c r="Q15" s="14">
        <v>46.750000000000007</v>
      </c>
      <c r="R15" s="29">
        <f t="shared" si="1"/>
        <v>31.166666666666671</v>
      </c>
      <c r="S15" s="14">
        <v>0.8</v>
      </c>
      <c r="T15" s="14">
        <v>0</v>
      </c>
      <c r="U15" s="14">
        <v>0</v>
      </c>
      <c r="V15" s="14">
        <v>0</v>
      </c>
      <c r="W15" s="14">
        <v>0</v>
      </c>
      <c r="X15" s="14">
        <v>95</v>
      </c>
      <c r="Y15" s="14">
        <v>0</v>
      </c>
      <c r="Z15" s="14">
        <v>11000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50</v>
      </c>
      <c r="AI15" s="14">
        <v>1</v>
      </c>
    </row>
    <row r="16" spans="1:35" x14ac:dyDescent="0.25">
      <c r="A16" t="s">
        <v>45</v>
      </c>
      <c r="B16" s="25">
        <v>79000000</v>
      </c>
      <c r="C16" s="7" t="s">
        <v>47</v>
      </c>
      <c r="I16" t="s">
        <v>86</v>
      </c>
      <c r="J16" s="14">
        <v>11</v>
      </c>
      <c r="K16" s="14">
        <v>-40</v>
      </c>
      <c r="L16" s="14" t="s">
        <v>64</v>
      </c>
      <c r="M16" s="14" t="str">
        <f t="shared" si="0"/>
        <v>API sand</v>
      </c>
      <c r="N16" s="14">
        <v>11</v>
      </c>
      <c r="O16" s="21">
        <v>0</v>
      </c>
      <c r="P16" s="14">
        <v>0</v>
      </c>
      <c r="Q16" s="14">
        <v>46.750000000000007</v>
      </c>
      <c r="R16" s="29">
        <f t="shared" si="1"/>
        <v>31.166666666666671</v>
      </c>
      <c r="S16" s="14">
        <v>0.8</v>
      </c>
      <c r="T16" s="14">
        <v>0</v>
      </c>
      <c r="U16" s="14">
        <v>0</v>
      </c>
      <c r="V16" s="14">
        <v>0</v>
      </c>
      <c r="W16" s="14">
        <v>0</v>
      </c>
      <c r="X16" s="14">
        <v>100</v>
      </c>
      <c r="Y16" s="14">
        <v>0</v>
      </c>
      <c r="Z16" s="14">
        <v>12000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50</v>
      </c>
      <c r="AI16" s="14">
        <v>1</v>
      </c>
    </row>
    <row r="17" spans="1:35" ht="30" x14ac:dyDescent="0.25">
      <c r="A17" s="2" t="s">
        <v>25</v>
      </c>
      <c r="B17" s="5" t="s">
        <v>26</v>
      </c>
      <c r="C17" s="5" t="s">
        <v>27</v>
      </c>
      <c r="D17" s="19"/>
      <c r="E17" s="19"/>
      <c r="I17" s="1" t="s">
        <v>86</v>
      </c>
      <c r="J17" s="14">
        <v>12</v>
      </c>
      <c r="K17" s="14">
        <v>-50</v>
      </c>
      <c r="L17" s="14" t="s">
        <v>64</v>
      </c>
      <c r="M17" s="14" t="str">
        <f t="shared" si="0"/>
        <v>API sand</v>
      </c>
      <c r="N17" s="14">
        <v>11</v>
      </c>
      <c r="O17" s="21">
        <v>0</v>
      </c>
      <c r="P17" s="14">
        <v>0</v>
      </c>
      <c r="Q17" s="14">
        <v>46.750000000000007</v>
      </c>
      <c r="R17" s="29">
        <f t="shared" si="1"/>
        <v>31.166666666666671</v>
      </c>
      <c r="S17" s="14">
        <v>0.8</v>
      </c>
      <c r="T17" s="14">
        <v>0</v>
      </c>
      <c r="U17" s="14">
        <v>0</v>
      </c>
      <c r="V17" s="14">
        <v>0</v>
      </c>
      <c r="W17" s="14">
        <v>0</v>
      </c>
      <c r="X17" s="14">
        <v>120</v>
      </c>
      <c r="Y17" s="14">
        <v>0</v>
      </c>
      <c r="Z17" s="14">
        <v>18000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50</v>
      </c>
      <c r="AI17" s="14">
        <v>1</v>
      </c>
    </row>
    <row r="18" spans="1:35" s="1" customFormat="1" x14ac:dyDescent="0.25">
      <c r="A18" s="31" t="s">
        <v>38</v>
      </c>
      <c r="B18" s="31" t="s">
        <v>30</v>
      </c>
      <c r="C18" s="31" t="s">
        <v>59</v>
      </c>
      <c r="D18" s="31"/>
      <c r="E18" s="31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  <row r="19" spans="1:35" x14ac:dyDescent="0.25">
      <c r="A19" s="13">
        <v>1</v>
      </c>
      <c r="B19" s="13">
        <f>B8</f>
        <v>0</v>
      </c>
      <c r="C19" s="13">
        <v>8.2000000000000003E-2</v>
      </c>
      <c r="D19" s="13"/>
      <c r="E19" s="13"/>
      <c r="J19" s="14"/>
      <c r="K19" s="14"/>
      <c r="L19" s="14"/>
      <c r="M19" s="14"/>
      <c r="N19" s="14"/>
      <c r="O19" s="21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21"/>
      <c r="AH19" s="14"/>
      <c r="AI19" s="14"/>
    </row>
    <row r="20" spans="1:35" x14ac:dyDescent="0.25">
      <c r="A20" s="4">
        <v>2</v>
      </c>
      <c r="B20" s="4">
        <v>-2.2000000000000002</v>
      </c>
      <c r="C20" s="4">
        <v>8.5000000000000006E-2</v>
      </c>
      <c r="D20" s="4"/>
      <c r="E20" s="2"/>
      <c r="O20" s="18"/>
      <c r="P20" s="13"/>
      <c r="Q20" s="13"/>
      <c r="R20" s="13"/>
      <c r="S20" s="13"/>
      <c r="T20" s="13"/>
      <c r="U20" s="13"/>
      <c r="V20" s="13"/>
      <c r="W20" s="13"/>
      <c r="Y20" s="13"/>
      <c r="AA20" s="13"/>
      <c r="AB20" s="13"/>
      <c r="AC20" s="13"/>
      <c r="AD20" s="13"/>
    </row>
    <row r="21" spans="1:35" x14ac:dyDescent="0.25">
      <c r="A21" s="4">
        <v>3</v>
      </c>
      <c r="B21" s="4">
        <v>-8.1999999999999993</v>
      </c>
      <c r="C21" s="4">
        <v>8.2000000000000003E-2</v>
      </c>
      <c r="D21" s="4"/>
    </row>
    <row r="22" spans="1:35" x14ac:dyDescent="0.25">
      <c r="A22" s="4">
        <v>4</v>
      </c>
      <c r="B22" s="4">
        <v>-11.2</v>
      </c>
      <c r="C22" s="4">
        <v>7.4999999999999997E-2</v>
      </c>
      <c r="D22" s="4"/>
    </row>
    <row r="23" spans="1:35" x14ac:dyDescent="0.25">
      <c r="A23" s="2">
        <v>5</v>
      </c>
      <c r="B23" s="2">
        <v>-14.2</v>
      </c>
      <c r="C23" s="2">
        <v>6.7000000000000004E-2</v>
      </c>
      <c r="D23" s="2"/>
    </row>
    <row r="24" spans="1:35" x14ac:dyDescent="0.25">
      <c r="A24" s="2"/>
      <c r="B24" s="2"/>
      <c r="C24" s="2"/>
      <c r="D24" s="2"/>
    </row>
    <row r="25" spans="1:35" x14ac:dyDescent="0.25">
      <c r="A25" s="4"/>
      <c r="B25" s="4"/>
      <c r="C25" s="4"/>
      <c r="D25" s="4"/>
    </row>
    <row r="26" spans="1:35" x14ac:dyDescent="0.25">
      <c r="A26" s="4"/>
      <c r="B26" s="4"/>
      <c r="C26" s="4"/>
      <c r="D26" s="4"/>
    </row>
    <row r="27" spans="1:35" x14ac:dyDescent="0.25">
      <c r="A27" s="4"/>
      <c r="B27" s="4"/>
      <c r="C27" s="4"/>
      <c r="D27" s="4"/>
    </row>
    <row r="28" spans="1:35" x14ac:dyDescent="0.25">
      <c r="A28" s="4"/>
      <c r="B28" s="4"/>
      <c r="C28" s="4"/>
      <c r="D28" s="4"/>
    </row>
    <row r="29" spans="1:35" x14ac:dyDescent="0.25">
      <c r="A29" s="4"/>
      <c r="B29" s="4"/>
      <c r="C29" s="4"/>
      <c r="D29" s="4"/>
    </row>
    <row r="30" spans="1:35" x14ac:dyDescent="0.25">
      <c r="A30" s="4"/>
      <c r="B30" s="4"/>
      <c r="C30" s="4"/>
      <c r="D30" s="4"/>
    </row>
    <row r="31" spans="1:35" x14ac:dyDescent="0.25">
      <c r="A31" s="4"/>
      <c r="B31" s="4"/>
      <c r="C31" s="4"/>
      <c r="D31" s="4"/>
    </row>
    <row r="32" spans="1:35" x14ac:dyDescent="0.25">
      <c r="A32" s="4"/>
      <c r="B32" s="4"/>
      <c r="C32" s="4"/>
      <c r="D32" s="4"/>
    </row>
  </sheetData>
  <mergeCells count="3">
    <mergeCell ref="R3:S3"/>
    <mergeCell ref="U3:V3"/>
    <mergeCell ref="AA3:AG3"/>
  </mergeCells>
  <pageMargins left="0.7" right="0.7" top="0.75" bottom="0.75" header="0.3" footer="0.3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I32"/>
  <sheetViews>
    <sheetView zoomScale="70" zoomScaleNormal="70" workbookViewId="0">
      <selection activeCell="B9" sqref="B9"/>
    </sheetView>
  </sheetViews>
  <sheetFormatPr defaultRowHeight="15" x14ac:dyDescent="0.25"/>
  <cols>
    <col min="1" max="1" width="19.5703125" bestFit="1" customWidth="1"/>
    <col min="2" max="3" width="14.5703125" customWidth="1"/>
    <col min="4" max="5" width="14" customWidth="1"/>
    <col min="6" max="6" width="13" bestFit="1" customWidth="1"/>
    <col min="7" max="7" width="9.5703125" bestFit="1" customWidth="1"/>
    <col min="8" max="8" width="11" bestFit="1" customWidth="1"/>
    <col min="9" max="9" width="15.7109375" bestFit="1" customWidth="1"/>
    <col min="10" max="10" width="10.140625" customWidth="1"/>
    <col min="11" max="11" width="9.5703125" customWidth="1"/>
    <col min="12" max="12" width="10.7109375" bestFit="1" customWidth="1"/>
    <col min="13" max="13" width="13.42578125" bestFit="1" customWidth="1"/>
    <col min="14" max="14" width="12.140625" bestFit="1" customWidth="1"/>
    <col min="15" max="15" width="7.140625" bestFit="1" customWidth="1"/>
    <col min="16" max="16" width="9.5703125" bestFit="1" customWidth="1"/>
    <col min="17" max="17" width="12.28515625" customWidth="1"/>
    <col min="18" max="18" width="10.5703125" bestFit="1" customWidth="1"/>
    <col min="19" max="19" width="6" bestFit="1" customWidth="1"/>
    <col min="20" max="20" width="14.5703125" customWidth="1"/>
    <col min="21" max="21" width="10.85546875" bestFit="1" customWidth="1"/>
    <col min="22" max="22" width="17.28515625" bestFit="1" customWidth="1"/>
    <col min="23" max="23" width="18.140625" customWidth="1"/>
    <col min="24" max="24" width="19.28515625" customWidth="1"/>
    <col min="25" max="25" width="14.7109375" customWidth="1"/>
    <col min="26" max="26" width="14.28515625" customWidth="1"/>
    <col min="27" max="27" width="8.7109375" bestFit="1" customWidth="1"/>
    <col min="28" max="28" width="10" bestFit="1" customWidth="1"/>
    <col min="29" max="29" width="9.140625" bestFit="1" customWidth="1"/>
    <col min="30" max="30" width="6.5703125" bestFit="1" customWidth="1"/>
    <col min="31" max="31" width="11" bestFit="1" customWidth="1"/>
    <col min="32" max="32" width="7.7109375" bestFit="1" customWidth="1"/>
    <col min="33" max="33" width="4.85546875" bestFit="1" customWidth="1"/>
    <col min="34" max="34" width="13.42578125" bestFit="1" customWidth="1"/>
    <col min="35" max="35" width="14.85546875" bestFit="1" customWidth="1"/>
  </cols>
  <sheetData>
    <row r="1" spans="1:35" x14ac:dyDescent="0.25">
      <c r="A1" s="23" t="str">
        <f ca="1">TRIM(MID(CELL("filename",A1),FIND("]",CELL("filename",A1),1)+1,255))</f>
        <v>HS_E6_obsolete</v>
      </c>
      <c r="D1" s="23"/>
    </row>
    <row r="2" spans="1:35" x14ac:dyDescent="0.25"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5" s="2" customFormat="1" ht="45" customHeight="1" x14ac:dyDescent="0.25">
      <c r="F3" s="16" t="s">
        <v>39</v>
      </c>
      <c r="J3" s="26" t="s">
        <v>22</v>
      </c>
      <c r="Q3" s="27" t="s">
        <v>75</v>
      </c>
      <c r="R3" s="92" t="s">
        <v>78</v>
      </c>
      <c r="S3" s="92"/>
      <c r="T3" s="27" t="s">
        <v>81</v>
      </c>
      <c r="U3" s="92" t="s">
        <v>79</v>
      </c>
      <c r="V3" s="92"/>
      <c r="W3" s="27" t="s">
        <v>80</v>
      </c>
      <c r="X3" s="27" t="s">
        <v>78</v>
      </c>
      <c r="Y3" s="27" t="s">
        <v>82</v>
      </c>
      <c r="Z3" s="27" t="s">
        <v>83</v>
      </c>
      <c r="AA3" s="93" t="s">
        <v>76</v>
      </c>
      <c r="AB3" s="93"/>
      <c r="AC3" s="93"/>
      <c r="AD3" s="93"/>
      <c r="AE3" s="93"/>
      <c r="AF3" s="93"/>
      <c r="AG3" s="93"/>
      <c r="AH3" s="27" t="s">
        <v>77</v>
      </c>
      <c r="AI3" s="22" t="s">
        <v>71</v>
      </c>
    </row>
    <row r="4" spans="1:35" s="3" customFormat="1" x14ac:dyDescent="0.25">
      <c r="A4" s="6" t="s">
        <v>60</v>
      </c>
      <c r="B4" s="3">
        <f>COUNTIF(J:J,"&gt;0")</f>
        <v>11</v>
      </c>
      <c r="C4" s="8" t="s">
        <v>58</v>
      </c>
      <c r="D4" s="4"/>
      <c r="F4" s="3" t="s">
        <v>40</v>
      </c>
      <c r="G4" s="10">
        <v>0</v>
      </c>
      <c r="H4" s="8" t="s">
        <v>28</v>
      </c>
      <c r="J4" s="4" t="s">
        <v>0</v>
      </c>
      <c r="K4" s="4" t="s">
        <v>3</v>
      </c>
      <c r="L4" s="4" t="s">
        <v>1</v>
      </c>
      <c r="M4" s="4" t="s">
        <v>2</v>
      </c>
      <c r="N4" s="4" t="s">
        <v>6</v>
      </c>
      <c r="O4" s="4" t="s">
        <v>4</v>
      </c>
      <c r="P4" s="4" t="s">
        <v>5</v>
      </c>
      <c r="Q4" s="4" t="s">
        <v>7</v>
      </c>
      <c r="R4" s="4" t="s">
        <v>13</v>
      </c>
      <c r="S4" s="4" t="s">
        <v>73</v>
      </c>
      <c r="T4" s="4" t="s">
        <v>14</v>
      </c>
      <c r="U4" s="4" t="s">
        <v>8</v>
      </c>
      <c r="V4" s="4" t="s">
        <v>9</v>
      </c>
      <c r="W4" s="4" t="s">
        <v>10</v>
      </c>
      <c r="X4" s="4" t="s">
        <v>15</v>
      </c>
      <c r="Y4" s="4" t="s">
        <v>16</v>
      </c>
      <c r="Z4" s="4" t="s">
        <v>17</v>
      </c>
      <c r="AA4" s="4" t="s">
        <v>11</v>
      </c>
      <c r="AB4" s="4" t="s">
        <v>12</v>
      </c>
      <c r="AC4" s="4" t="s">
        <v>18</v>
      </c>
      <c r="AD4" s="4" t="s">
        <v>19</v>
      </c>
      <c r="AE4" s="4" t="s">
        <v>37</v>
      </c>
      <c r="AF4" s="4" t="s">
        <v>20</v>
      </c>
      <c r="AG4" s="4" t="s">
        <v>21</v>
      </c>
      <c r="AH4" s="4" t="s">
        <v>66</v>
      </c>
      <c r="AI4" s="4" t="s">
        <v>72</v>
      </c>
    </row>
    <row r="5" spans="1:35" ht="17.25" x14ac:dyDescent="0.25">
      <c r="A5" t="s">
        <v>61</v>
      </c>
      <c r="B5">
        <f ca="1">COUNTIF(A:A,"&gt;0")</f>
        <v>5</v>
      </c>
      <c r="C5" s="7" t="s">
        <v>58</v>
      </c>
      <c r="F5" t="s">
        <v>41</v>
      </c>
      <c r="G5" s="11">
        <v>0</v>
      </c>
      <c r="H5" s="7" t="s">
        <v>28</v>
      </c>
      <c r="J5" s="28" t="s">
        <v>38</v>
      </c>
      <c r="K5" s="28" t="s">
        <v>30</v>
      </c>
      <c r="L5" s="28" t="s">
        <v>31</v>
      </c>
      <c r="M5" s="28" t="s">
        <v>31</v>
      </c>
      <c r="N5" s="28" t="s">
        <v>32</v>
      </c>
      <c r="O5" s="28" t="s">
        <v>33</v>
      </c>
      <c r="P5" s="28" t="s">
        <v>35</v>
      </c>
      <c r="Q5" s="28" t="s">
        <v>36</v>
      </c>
      <c r="R5" s="28" t="s">
        <v>36</v>
      </c>
      <c r="S5" s="28" t="s">
        <v>34</v>
      </c>
      <c r="T5" s="28" t="s">
        <v>33</v>
      </c>
      <c r="U5" s="28" t="s">
        <v>34</v>
      </c>
      <c r="V5" s="28" t="s">
        <v>62</v>
      </c>
      <c r="W5" s="28" t="s">
        <v>34</v>
      </c>
      <c r="X5" s="28" t="s">
        <v>33</v>
      </c>
      <c r="Y5" s="28" t="s">
        <v>34</v>
      </c>
      <c r="Z5" s="28" t="s">
        <v>33</v>
      </c>
      <c r="AA5" s="28" t="s">
        <v>33</v>
      </c>
      <c r="AB5" s="28" t="s">
        <v>35</v>
      </c>
      <c r="AC5" s="28" t="s">
        <v>34</v>
      </c>
      <c r="AD5" s="28" t="s">
        <v>33</v>
      </c>
      <c r="AE5" s="28" t="s">
        <v>35</v>
      </c>
      <c r="AF5" s="28" t="s">
        <v>34</v>
      </c>
      <c r="AG5" s="28" t="s">
        <v>34</v>
      </c>
      <c r="AH5" s="28" t="s">
        <v>34</v>
      </c>
      <c r="AI5" s="28" t="s">
        <v>34</v>
      </c>
    </row>
    <row r="6" spans="1:35" x14ac:dyDescent="0.25">
      <c r="C6" s="7"/>
      <c r="F6" t="s">
        <v>67</v>
      </c>
      <c r="G6" s="11">
        <v>36</v>
      </c>
      <c r="H6" s="7" t="s">
        <v>28</v>
      </c>
      <c r="I6" t="s">
        <v>84</v>
      </c>
      <c r="J6" s="14">
        <v>1</v>
      </c>
      <c r="K6" s="14">
        <v>0</v>
      </c>
      <c r="L6" s="14" t="s">
        <v>64</v>
      </c>
      <c r="M6" s="14" t="str">
        <f>L6</f>
        <v>API sand</v>
      </c>
      <c r="N6" s="14">
        <v>9</v>
      </c>
      <c r="O6" s="21">
        <v>0</v>
      </c>
      <c r="P6" s="14">
        <v>0</v>
      </c>
      <c r="Q6" s="14">
        <v>27.5</v>
      </c>
      <c r="R6" s="29">
        <f>2/3*Q6</f>
        <v>18.333333333333332</v>
      </c>
      <c r="S6" s="14">
        <v>0.8</v>
      </c>
      <c r="T6" s="14">
        <v>0</v>
      </c>
      <c r="U6" s="14">
        <v>0</v>
      </c>
      <c r="V6" s="14">
        <v>0</v>
      </c>
      <c r="W6" s="14">
        <v>0</v>
      </c>
      <c r="X6" s="14">
        <v>10000</v>
      </c>
      <c r="Y6" s="14">
        <v>0</v>
      </c>
      <c r="Z6" s="14">
        <v>100000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8</v>
      </c>
      <c r="AI6" s="14">
        <v>1</v>
      </c>
    </row>
    <row r="7" spans="1:35" x14ac:dyDescent="0.25">
      <c r="A7" s="15" t="s">
        <v>23</v>
      </c>
      <c r="C7" s="7"/>
      <c r="F7" s="20" t="s">
        <v>48</v>
      </c>
      <c r="G7" s="1"/>
      <c r="H7" s="9"/>
      <c r="I7" s="1" t="s">
        <v>89</v>
      </c>
      <c r="J7" s="14">
        <v>2</v>
      </c>
      <c r="K7" s="14">
        <v>-1.2</v>
      </c>
      <c r="L7" s="14" t="s">
        <v>64</v>
      </c>
      <c r="M7" s="14" t="str">
        <f>L7</f>
        <v>API sand</v>
      </c>
      <c r="N7" s="14">
        <v>10</v>
      </c>
      <c r="O7" s="21">
        <v>0</v>
      </c>
      <c r="P7" s="14">
        <v>0</v>
      </c>
      <c r="Q7" s="14">
        <v>32.5</v>
      </c>
      <c r="R7" s="29">
        <f>2/3*Q7</f>
        <v>21.666666666666664</v>
      </c>
      <c r="S7" s="14">
        <v>0.8</v>
      </c>
      <c r="T7" s="14">
        <v>0</v>
      </c>
      <c r="U7" s="14">
        <v>0</v>
      </c>
      <c r="V7" s="14">
        <v>0</v>
      </c>
      <c r="W7" s="14">
        <v>0</v>
      </c>
      <c r="X7" s="14">
        <v>20</v>
      </c>
      <c r="Y7" s="14">
        <v>0</v>
      </c>
      <c r="Z7" s="14">
        <v>100000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12</v>
      </c>
      <c r="AI7" s="14">
        <v>1</v>
      </c>
    </row>
    <row r="8" spans="1:35" x14ac:dyDescent="0.25">
      <c r="A8" t="s">
        <v>24</v>
      </c>
      <c r="B8" s="11">
        <v>0</v>
      </c>
      <c r="C8" s="7" t="s">
        <v>29</v>
      </c>
      <c r="F8" t="s">
        <v>49</v>
      </c>
      <c r="G8" s="12">
        <v>5580</v>
      </c>
      <c r="H8" s="7" t="s">
        <v>53</v>
      </c>
      <c r="I8" t="s">
        <v>88</v>
      </c>
      <c r="J8" s="14">
        <v>3</v>
      </c>
      <c r="K8" s="14">
        <v>-3.8</v>
      </c>
      <c r="L8" s="14" t="s">
        <v>64</v>
      </c>
      <c r="M8" s="14" t="str">
        <f t="shared" ref="M8:M16" si="0">L8</f>
        <v>API sand</v>
      </c>
      <c r="N8" s="14">
        <v>11</v>
      </c>
      <c r="O8" s="21">
        <v>0</v>
      </c>
      <c r="P8" s="14">
        <v>0</v>
      </c>
      <c r="Q8" s="14">
        <v>37.5</v>
      </c>
      <c r="R8" s="29">
        <f t="shared" ref="R8:R16" si="1">2/3*Q8</f>
        <v>25</v>
      </c>
      <c r="S8" s="14">
        <v>0.8</v>
      </c>
      <c r="T8" s="14">
        <v>0</v>
      </c>
      <c r="U8" s="14">
        <v>0</v>
      </c>
      <c r="V8" s="14">
        <v>0</v>
      </c>
      <c r="W8" s="14">
        <v>0</v>
      </c>
      <c r="X8" s="14">
        <v>35</v>
      </c>
      <c r="Y8" s="14">
        <v>0</v>
      </c>
      <c r="Z8" s="14">
        <v>100000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40</v>
      </c>
      <c r="AI8" s="14">
        <v>1</v>
      </c>
    </row>
    <row r="9" spans="1:35" x14ac:dyDescent="0.25">
      <c r="A9" t="s">
        <v>68</v>
      </c>
      <c r="B9" s="11">
        <v>29.2</v>
      </c>
      <c r="C9" s="7" t="s">
        <v>28</v>
      </c>
      <c r="F9" t="s">
        <v>50</v>
      </c>
      <c r="G9" s="12">
        <v>-426700</v>
      </c>
      <c r="H9" s="7" t="s">
        <v>54</v>
      </c>
      <c r="I9" t="s">
        <v>86</v>
      </c>
      <c r="J9" s="14">
        <v>4</v>
      </c>
      <c r="K9" s="14">
        <v>-4.4000000000000004</v>
      </c>
      <c r="L9" s="14" t="s">
        <v>64</v>
      </c>
      <c r="M9" s="14" t="str">
        <f t="shared" si="0"/>
        <v>API sand</v>
      </c>
      <c r="N9" s="14">
        <v>11</v>
      </c>
      <c r="O9" s="21">
        <v>0</v>
      </c>
      <c r="P9" s="14">
        <v>0</v>
      </c>
      <c r="Q9" s="14">
        <v>42.5</v>
      </c>
      <c r="R9" s="29">
        <f t="shared" si="1"/>
        <v>28.333333333333332</v>
      </c>
      <c r="S9" s="14">
        <v>0.8</v>
      </c>
      <c r="T9" s="14">
        <v>0</v>
      </c>
      <c r="U9" s="14">
        <v>0</v>
      </c>
      <c r="V9" s="14">
        <v>0</v>
      </c>
      <c r="W9" s="14">
        <v>0</v>
      </c>
      <c r="X9" s="14">
        <v>50</v>
      </c>
      <c r="Y9" s="14">
        <v>0</v>
      </c>
      <c r="Z9" s="14">
        <v>100000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50</v>
      </c>
      <c r="AI9" s="14">
        <v>1</v>
      </c>
    </row>
    <row r="10" spans="1:35" s="1" customFormat="1" x14ac:dyDescent="0.25">
      <c r="A10" s="1" t="s">
        <v>69</v>
      </c>
      <c r="B10" s="24">
        <v>29.2</v>
      </c>
      <c r="C10" s="7" t="s">
        <v>28</v>
      </c>
      <c r="F10" t="s">
        <v>51</v>
      </c>
      <c r="G10" s="12">
        <v>0</v>
      </c>
      <c r="H10" s="7" t="s">
        <v>53</v>
      </c>
      <c r="I10" t="s">
        <v>86</v>
      </c>
      <c r="J10" s="14">
        <v>5</v>
      </c>
      <c r="K10" s="14">
        <v>-5</v>
      </c>
      <c r="L10" s="14" t="s">
        <v>64</v>
      </c>
      <c r="M10" s="14" t="str">
        <f t="shared" si="0"/>
        <v>API sand</v>
      </c>
      <c r="N10" s="14">
        <v>11</v>
      </c>
      <c r="O10" s="21">
        <v>0</v>
      </c>
      <c r="P10" s="14">
        <v>0</v>
      </c>
      <c r="Q10" s="14">
        <v>42.5</v>
      </c>
      <c r="R10" s="29">
        <f t="shared" si="1"/>
        <v>28.333333333333332</v>
      </c>
      <c r="S10" s="14">
        <v>0.8</v>
      </c>
      <c r="T10" s="14">
        <v>0</v>
      </c>
      <c r="U10" s="14">
        <v>0</v>
      </c>
      <c r="V10" s="14">
        <v>0</v>
      </c>
      <c r="W10" s="14">
        <v>0</v>
      </c>
      <c r="X10" s="14">
        <v>85</v>
      </c>
      <c r="Y10" s="14">
        <v>0</v>
      </c>
      <c r="Z10" s="14">
        <v>8000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50</v>
      </c>
      <c r="AI10" s="14">
        <v>1</v>
      </c>
    </row>
    <row r="11" spans="1:35" x14ac:dyDescent="0.25">
      <c r="A11" t="s">
        <v>70</v>
      </c>
      <c r="B11" s="11">
        <v>1</v>
      </c>
      <c r="C11" s="7" t="s">
        <v>28</v>
      </c>
      <c r="F11" t="s">
        <v>52</v>
      </c>
      <c r="G11" s="12">
        <v>0</v>
      </c>
      <c r="H11" s="7" t="s">
        <v>53</v>
      </c>
      <c r="I11" t="s">
        <v>86</v>
      </c>
      <c r="J11" s="14">
        <v>6</v>
      </c>
      <c r="K11" s="14">
        <v>-10</v>
      </c>
      <c r="L11" s="14" t="s">
        <v>64</v>
      </c>
      <c r="M11" s="14" t="str">
        <f t="shared" si="0"/>
        <v>API sand</v>
      </c>
      <c r="N11" s="14">
        <v>11</v>
      </c>
      <c r="O11" s="21">
        <v>0</v>
      </c>
      <c r="P11" s="14">
        <v>0</v>
      </c>
      <c r="Q11" s="14">
        <v>42.5</v>
      </c>
      <c r="R11" s="29">
        <f t="shared" si="1"/>
        <v>28.333333333333332</v>
      </c>
      <c r="S11" s="14">
        <v>0.8</v>
      </c>
      <c r="T11" s="14">
        <v>0</v>
      </c>
      <c r="U11" s="14">
        <v>0</v>
      </c>
      <c r="V11" s="14">
        <v>0</v>
      </c>
      <c r="W11" s="14">
        <v>0</v>
      </c>
      <c r="X11" s="14">
        <v>90</v>
      </c>
      <c r="Y11" s="14">
        <v>0</v>
      </c>
      <c r="Z11" s="14">
        <v>10000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50</v>
      </c>
      <c r="AI11" s="14">
        <v>1</v>
      </c>
    </row>
    <row r="12" spans="1:35" x14ac:dyDescent="0.25">
      <c r="A12" t="s">
        <v>74</v>
      </c>
      <c r="B12" s="11">
        <v>8</v>
      </c>
      <c r="C12" s="7" t="s">
        <v>28</v>
      </c>
      <c r="E12" s="12"/>
      <c r="F12" s="1"/>
      <c r="G12" s="1"/>
      <c r="H12" s="1"/>
      <c r="I12" t="s">
        <v>86</v>
      </c>
      <c r="J12" s="14">
        <v>7</v>
      </c>
      <c r="K12" s="14">
        <v>-20</v>
      </c>
      <c r="L12" s="14" t="s">
        <v>64</v>
      </c>
      <c r="M12" s="14" t="str">
        <f t="shared" si="0"/>
        <v>API sand</v>
      </c>
      <c r="N12" s="14">
        <v>11</v>
      </c>
      <c r="O12" s="21">
        <v>0</v>
      </c>
      <c r="P12" s="14">
        <v>0</v>
      </c>
      <c r="Q12" s="14">
        <v>42.5</v>
      </c>
      <c r="R12" s="29">
        <f t="shared" si="1"/>
        <v>28.333333333333332</v>
      </c>
      <c r="S12" s="14">
        <v>0.8</v>
      </c>
      <c r="T12" s="14">
        <v>0</v>
      </c>
      <c r="U12" s="14">
        <v>0</v>
      </c>
      <c r="V12" s="14">
        <v>0</v>
      </c>
      <c r="W12" s="14">
        <v>0</v>
      </c>
      <c r="X12" s="14">
        <v>95</v>
      </c>
      <c r="Y12" s="14">
        <v>0</v>
      </c>
      <c r="Z12" s="14">
        <v>11000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50</v>
      </c>
      <c r="AI12" s="14">
        <v>1</v>
      </c>
    </row>
    <row r="13" spans="1:35" x14ac:dyDescent="0.25">
      <c r="A13" t="s">
        <v>42</v>
      </c>
      <c r="B13" s="11">
        <v>78</v>
      </c>
      <c r="C13" s="7" t="s">
        <v>46</v>
      </c>
      <c r="E13" s="12"/>
      <c r="F13" s="15" t="s">
        <v>55</v>
      </c>
      <c r="I13" t="s">
        <v>86</v>
      </c>
      <c r="J13" s="14">
        <v>8</v>
      </c>
      <c r="K13" s="14">
        <v>-30</v>
      </c>
      <c r="L13" s="14" t="s">
        <v>64</v>
      </c>
      <c r="M13" s="14" t="str">
        <f t="shared" si="0"/>
        <v>API sand</v>
      </c>
      <c r="N13" s="14">
        <v>11</v>
      </c>
      <c r="O13" s="21">
        <v>0</v>
      </c>
      <c r="P13" s="14">
        <v>0</v>
      </c>
      <c r="Q13" s="14">
        <v>42.5</v>
      </c>
      <c r="R13" s="29">
        <f t="shared" si="1"/>
        <v>28.333333333333332</v>
      </c>
      <c r="S13" s="14">
        <v>0.8</v>
      </c>
      <c r="T13" s="14">
        <v>0</v>
      </c>
      <c r="U13" s="14">
        <v>0</v>
      </c>
      <c r="V13" s="14">
        <v>0</v>
      </c>
      <c r="W13" s="14">
        <v>0</v>
      </c>
      <c r="X13" s="14">
        <v>95</v>
      </c>
      <c r="Y13" s="14">
        <v>0</v>
      </c>
      <c r="Z13" s="14">
        <v>11000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50</v>
      </c>
      <c r="AI13" s="14">
        <v>1</v>
      </c>
    </row>
    <row r="14" spans="1:35" x14ac:dyDescent="0.25">
      <c r="A14" t="s">
        <v>43</v>
      </c>
      <c r="B14" s="12">
        <v>355000</v>
      </c>
      <c r="C14" s="7" t="s">
        <v>47</v>
      </c>
      <c r="F14" t="s">
        <v>56</v>
      </c>
      <c r="G14" s="17" t="s">
        <v>57</v>
      </c>
      <c r="H14" s="7" t="s">
        <v>63</v>
      </c>
      <c r="I14" t="s">
        <v>86</v>
      </c>
      <c r="J14" s="14">
        <v>9</v>
      </c>
      <c r="K14" s="14">
        <v>-40</v>
      </c>
      <c r="L14" s="14" t="s">
        <v>64</v>
      </c>
      <c r="M14" s="14" t="str">
        <f t="shared" si="0"/>
        <v>API sand</v>
      </c>
      <c r="N14" s="14">
        <v>11</v>
      </c>
      <c r="O14" s="21">
        <v>0</v>
      </c>
      <c r="P14" s="14">
        <v>0</v>
      </c>
      <c r="Q14" s="14">
        <v>42.5</v>
      </c>
      <c r="R14" s="29">
        <f t="shared" si="1"/>
        <v>28.333333333333332</v>
      </c>
      <c r="S14" s="14">
        <v>0.8</v>
      </c>
      <c r="T14" s="14">
        <v>0</v>
      </c>
      <c r="U14" s="14">
        <v>0</v>
      </c>
      <c r="V14" s="14">
        <v>0</v>
      </c>
      <c r="W14" s="14">
        <v>0</v>
      </c>
      <c r="X14" s="14">
        <v>100</v>
      </c>
      <c r="Y14" s="14">
        <v>0</v>
      </c>
      <c r="Z14" s="14">
        <v>12000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50</v>
      </c>
      <c r="AI14" s="14">
        <v>1</v>
      </c>
    </row>
    <row r="15" spans="1:35" s="1" customFormat="1" x14ac:dyDescent="0.25">
      <c r="A15" t="s">
        <v>44</v>
      </c>
      <c r="B15" s="25">
        <v>207000000</v>
      </c>
      <c r="C15" s="7" t="s">
        <v>47</v>
      </c>
      <c r="D15"/>
      <c r="E15"/>
      <c r="I15" t="s">
        <v>86</v>
      </c>
      <c r="J15" s="14">
        <v>10</v>
      </c>
      <c r="K15" s="14">
        <v>-46.5</v>
      </c>
      <c r="L15" s="14" t="s">
        <v>64</v>
      </c>
      <c r="M15" s="14" t="str">
        <f t="shared" si="0"/>
        <v>API sand</v>
      </c>
      <c r="N15" s="14">
        <v>11</v>
      </c>
      <c r="O15" s="21">
        <v>0</v>
      </c>
      <c r="P15" s="14">
        <v>0</v>
      </c>
      <c r="Q15" s="14">
        <v>42.5</v>
      </c>
      <c r="R15" s="29">
        <f t="shared" si="1"/>
        <v>28.333333333333332</v>
      </c>
      <c r="S15" s="14">
        <v>0.8</v>
      </c>
      <c r="T15" s="14">
        <v>0</v>
      </c>
      <c r="U15" s="14">
        <v>0</v>
      </c>
      <c r="V15" s="14">
        <v>0</v>
      </c>
      <c r="W15" s="14">
        <v>0</v>
      </c>
      <c r="X15" s="14">
        <v>110</v>
      </c>
      <c r="Y15" s="14">
        <v>0</v>
      </c>
      <c r="Z15" s="14">
        <v>15000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50</v>
      </c>
      <c r="AI15" s="14">
        <v>1</v>
      </c>
    </row>
    <row r="16" spans="1:35" x14ac:dyDescent="0.25">
      <c r="A16" t="s">
        <v>45</v>
      </c>
      <c r="B16" s="25">
        <v>79000000</v>
      </c>
      <c r="C16" s="7" t="s">
        <v>47</v>
      </c>
      <c r="I16" t="s">
        <v>86</v>
      </c>
      <c r="J16" s="14">
        <v>11</v>
      </c>
      <c r="K16" s="14">
        <v>-50</v>
      </c>
      <c r="L16" s="14" t="s">
        <v>64</v>
      </c>
      <c r="M16" s="14" t="str">
        <f t="shared" si="0"/>
        <v>API sand</v>
      </c>
      <c r="N16" s="14">
        <v>11</v>
      </c>
      <c r="O16" s="21">
        <v>0</v>
      </c>
      <c r="P16" s="14">
        <v>0</v>
      </c>
      <c r="Q16" s="14">
        <v>42.5</v>
      </c>
      <c r="R16" s="29">
        <f t="shared" si="1"/>
        <v>28.333333333333332</v>
      </c>
      <c r="S16" s="14">
        <v>0.8</v>
      </c>
      <c r="T16" s="14">
        <v>0</v>
      </c>
      <c r="U16" s="14">
        <v>0</v>
      </c>
      <c r="V16" s="14">
        <v>0</v>
      </c>
      <c r="W16" s="14">
        <v>0</v>
      </c>
      <c r="X16" s="14">
        <v>120</v>
      </c>
      <c r="Y16" s="14">
        <v>0</v>
      </c>
      <c r="Z16" s="14">
        <v>18000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50</v>
      </c>
      <c r="AI16" s="14">
        <v>1</v>
      </c>
    </row>
    <row r="17" spans="1:35" ht="30" x14ac:dyDescent="0.25">
      <c r="A17" s="2" t="s">
        <v>25</v>
      </c>
      <c r="B17" s="5" t="s">
        <v>26</v>
      </c>
      <c r="C17" s="5" t="s">
        <v>27</v>
      </c>
      <c r="D17" s="19"/>
      <c r="E17" s="19"/>
      <c r="I17" s="1"/>
      <c r="J17" s="14"/>
      <c r="K17" s="14"/>
      <c r="L17" s="14"/>
      <c r="M17" s="14"/>
      <c r="N17" s="14"/>
      <c r="O17" s="21"/>
      <c r="P17" s="14"/>
      <c r="Q17" s="14"/>
      <c r="R17" s="29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</row>
    <row r="18" spans="1:35" s="1" customFormat="1" x14ac:dyDescent="0.25">
      <c r="A18" s="28" t="s">
        <v>38</v>
      </c>
      <c r="B18" s="28" t="s">
        <v>30</v>
      </c>
      <c r="C18" s="28" t="s">
        <v>59</v>
      </c>
      <c r="D18" s="28"/>
      <c r="E18" s="28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  <row r="19" spans="1:35" x14ac:dyDescent="0.25">
      <c r="A19" s="13">
        <v>1</v>
      </c>
      <c r="B19" s="13">
        <f>B8</f>
        <v>0</v>
      </c>
      <c r="C19" s="13">
        <v>8.2000000000000003E-2</v>
      </c>
      <c r="D19" s="13"/>
      <c r="E19" s="13"/>
      <c r="J19" s="14"/>
      <c r="K19" s="14"/>
      <c r="L19" s="14"/>
      <c r="M19" s="14"/>
      <c r="N19" s="14"/>
      <c r="O19" s="21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21"/>
      <c r="AH19" s="14"/>
      <c r="AI19" s="14"/>
    </row>
    <row r="20" spans="1:35" x14ac:dyDescent="0.25">
      <c r="A20" s="4">
        <v>2</v>
      </c>
      <c r="B20" s="4">
        <v>1.4</v>
      </c>
      <c r="C20" s="4">
        <v>8.5000000000000006E-2</v>
      </c>
      <c r="D20" s="4"/>
      <c r="E20" s="2"/>
      <c r="O20" s="18"/>
      <c r="P20" s="13"/>
      <c r="Q20" s="13"/>
      <c r="R20" s="13"/>
      <c r="S20" s="13"/>
      <c r="T20" s="13"/>
      <c r="U20" s="13"/>
      <c r="V20" s="13"/>
      <c r="W20" s="13"/>
      <c r="Y20" s="13"/>
      <c r="AA20" s="13"/>
      <c r="AB20" s="13"/>
      <c r="AC20" s="13"/>
      <c r="AD20" s="13"/>
    </row>
    <row r="21" spans="1:35" x14ac:dyDescent="0.25">
      <c r="A21" s="4">
        <v>3</v>
      </c>
      <c r="B21" s="4">
        <v>7.4</v>
      </c>
      <c r="C21" s="4">
        <v>8.2000000000000003E-2</v>
      </c>
      <c r="D21" s="4"/>
    </row>
    <row r="22" spans="1:35" x14ac:dyDescent="0.25">
      <c r="A22" s="4">
        <v>4</v>
      </c>
      <c r="B22" s="4">
        <v>10.4</v>
      </c>
      <c r="C22" s="4">
        <v>7.4999999999999997E-2</v>
      </c>
      <c r="D22" s="4"/>
    </row>
    <row r="23" spans="1:35" x14ac:dyDescent="0.25">
      <c r="A23" s="2">
        <v>5</v>
      </c>
      <c r="B23" s="2">
        <v>13.4</v>
      </c>
      <c r="C23" s="2">
        <v>6.7000000000000004E-2</v>
      </c>
      <c r="D23" s="2"/>
    </row>
    <row r="24" spans="1:35" x14ac:dyDescent="0.25">
      <c r="A24" s="2"/>
      <c r="B24" s="2"/>
      <c r="C24" s="2"/>
      <c r="D24" s="2"/>
    </row>
    <row r="25" spans="1:35" x14ac:dyDescent="0.25">
      <c r="A25" s="4"/>
      <c r="B25" s="4"/>
      <c r="C25" s="4"/>
      <c r="D25" s="4"/>
    </row>
    <row r="26" spans="1:35" x14ac:dyDescent="0.25">
      <c r="A26" s="4"/>
      <c r="B26" s="4"/>
      <c r="C26" s="4"/>
      <c r="D26" s="4"/>
    </row>
    <row r="27" spans="1:35" x14ac:dyDescent="0.25">
      <c r="A27" s="4"/>
      <c r="B27" s="4"/>
      <c r="C27" s="4"/>
      <c r="D27" s="4"/>
    </row>
    <row r="28" spans="1:35" x14ac:dyDescent="0.25">
      <c r="A28" s="4"/>
      <c r="B28" s="4"/>
      <c r="C28" s="4"/>
      <c r="D28" s="4"/>
    </row>
    <row r="29" spans="1:35" x14ac:dyDescent="0.25">
      <c r="A29" s="4"/>
      <c r="B29" s="4"/>
      <c r="C29" s="4"/>
      <c r="D29" s="4"/>
    </row>
    <row r="30" spans="1:35" x14ac:dyDescent="0.25">
      <c r="A30" s="4"/>
      <c r="B30" s="4"/>
      <c r="C30" s="4"/>
      <c r="D30" s="4"/>
    </row>
    <row r="31" spans="1:35" x14ac:dyDescent="0.25">
      <c r="A31" s="4"/>
      <c r="B31" s="4"/>
      <c r="C31" s="4"/>
      <c r="D31" s="4"/>
    </row>
    <row r="32" spans="1:35" x14ac:dyDescent="0.25">
      <c r="A32" s="4"/>
      <c r="B32" s="4"/>
      <c r="C32" s="4"/>
      <c r="D32" s="4"/>
    </row>
  </sheetData>
  <mergeCells count="3">
    <mergeCell ref="R3:S3"/>
    <mergeCell ref="U3:V3"/>
    <mergeCell ref="AA3:AG3"/>
  </mergeCells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AI32"/>
  <sheetViews>
    <sheetView zoomScale="70" zoomScaleNormal="70" workbookViewId="0">
      <selection activeCell="Q6" sqref="Q6:Q16"/>
    </sheetView>
  </sheetViews>
  <sheetFormatPr defaultRowHeight="15" x14ac:dyDescent="0.25"/>
  <cols>
    <col min="1" max="1" width="19.5703125" bestFit="1" customWidth="1"/>
    <col min="2" max="3" width="14.5703125" customWidth="1"/>
    <col min="4" max="5" width="14" customWidth="1"/>
    <col min="6" max="6" width="13" bestFit="1" customWidth="1"/>
    <col min="7" max="7" width="9.5703125" bestFit="1" customWidth="1"/>
    <col min="8" max="8" width="11" bestFit="1" customWidth="1"/>
    <col min="9" max="9" width="15.7109375" bestFit="1" customWidth="1"/>
    <col min="10" max="10" width="10.140625" customWidth="1"/>
    <col min="11" max="11" width="9.5703125" customWidth="1"/>
    <col min="12" max="12" width="10.7109375" bestFit="1" customWidth="1"/>
    <col min="13" max="13" width="13.42578125" bestFit="1" customWidth="1"/>
    <col min="14" max="14" width="12.140625" bestFit="1" customWidth="1"/>
    <col min="15" max="15" width="7.140625" bestFit="1" customWidth="1"/>
    <col min="16" max="16" width="9.5703125" bestFit="1" customWidth="1"/>
    <col min="17" max="17" width="12.28515625" customWidth="1"/>
    <col min="18" max="18" width="10.5703125" bestFit="1" customWidth="1"/>
    <col min="19" max="19" width="6.5703125" customWidth="1"/>
    <col min="20" max="20" width="14.5703125" customWidth="1"/>
    <col min="21" max="21" width="10.85546875" bestFit="1" customWidth="1"/>
    <col min="22" max="22" width="17.28515625" bestFit="1" customWidth="1"/>
    <col min="23" max="23" width="18.140625" customWidth="1"/>
    <col min="24" max="24" width="19.28515625" customWidth="1"/>
    <col min="25" max="25" width="14.7109375" customWidth="1"/>
    <col min="26" max="26" width="14.28515625" customWidth="1"/>
    <col min="27" max="27" width="8.7109375" bestFit="1" customWidth="1"/>
    <col min="28" max="28" width="10" bestFit="1" customWidth="1"/>
    <col min="29" max="29" width="9.140625" bestFit="1" customWidth="1"/>
    <col min="30" max="30" width="6.5703125" bestFit="1" customWidth="1"/>
    <col min="31" max="31" width="11" bestFit="1" customWidth="1"/>
    <col min="32" max="32" width="7.7109375" bestFit="1" customWidth="1"/>
    <col min="33" max="33" width="4.85546875" bestFit="1" customWidth="1"/>
    <col min="34" max="34" width="13.42578125" bestFit="1" customWidth="1"/>
    <col min="35" max="35" width="14.85546875" bestFit="1" customWidth="1"/>
  </cols>
  <sheetData>
    <row r="1" spans="1:35" x14ac:dyDescent="0.25">
      <c r="A1" s="23" t="str">
        <f ca="1">TRIM(MID(CELL("filename",A1),FIND("]",CELL("filename",A1),1)+1,255))</f>
        <v>HS_E6_UB</v>
      </c>
      <c r="D1" s="23"/>
    </row>
    <row r="2" spans="1:35" x14ac:dyDescent="0.25"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5" s="2" customFormat="1" ht="45" customHeight="1" x14ac:dyDescent="0.25">
      <c r="F3" s="16" t="s">
        <v>39</v>
      </c>
      <c r="J3" s="26" t="s">
        <v>22</v>
      </c>
      <c r="Q3" s="30" t="s">
        <v>75</v>
      </c>
      <c r="R3" s="92" t="s">
        <v>78</v>
      </c>
      <c r="S3" s="92"/>
      <c r="T3" s="30" t="s">
        <v>81</v>
      </c>
      <c r="U3" s="92" t="s">
        <v>79</v>
      </c>
      <c r="V3" s="92"/>
      <c r="W3" s="30" t="s">
        <v>80</v>
      </c>
      <c r="X3" s="30" t="s">
        <v>78</v>
      </c>
      <c r="Y3" s="30" t="s">
        <v>82</v>
      </c>
      <c r="Z3" s="30" t="s">
        <v>83</v>
      </c>
      <c r="AA3" s="93" t="s">
        <v>76</v>
      </c>
      <c r="AB3" s="93"/>
      <c r="AC3" s="93"/>
      <c r="AD3" s="93"/>
      <c r="AE3" s="93"/>
      <c r="AF3" s="93"/>
      <c r="AG3" s="93"/>
      <c r="AH3" s="30" t="s">
        <v>77</v>
      </c>
      <c r="AI3" s="22" t="s">
        <v>71</v>
      </c>
    </row>
    <row r="4" spans="1:35" s="3" customFormat="1" x14ac:dyDescent="0.25">
      <c r="A4" s="6" t="s">
        <v>60</v>
      </c>
      <c r="B4" s="3">
        <f>COUNTIF(J:J,"&gt;0")</f>
        <v>11</v>
      </c>
      <c r="C4" s="8" t="s">
        <v>58</v>
      </c>
      <c r="D4" s="4"/>
      <c r="F4" s="3" t="s">
        <v>40</v>
      </c>
      <c r="G4" s="10">
        <v>0</v>
      </c>
      <c r="H4" s="8" t="s">
        <v>28</v>
      </c>
      <c r="J4" s="4" t="s">
        <v>0</v>
      </c>
      <c r="K4" s="4" t="s">
        <v>3</v>
      </c>
      <c r="L4" s="4" t="s">
        <v>1</v>
      </c>
      <c r="M4" s="4" t="s">
        <v>2</v>
      </c>
      <c r="N4" s="4" t="s">
        <v>6</v>
      </c>
      <c r="O4" s="4" t="s">
        <v>4</v>
      </c>
      <c r="P4" s="4" t="s">
        <v>5</v>
      </c>
      <c r="Q4" s="4" t="s">
        <v>7</v>
      </c>
      <c r="R4" s="4" t="s">
        <v>13</v>
      </c>
      <c r="S4" s="4" t="s">
        <v>73</v>
      </c>
      <c r="T4" s="4" t="s">
        <v>14</v>
      </c>
      <c r="U4" s="4" t="s">
        <v>8</v>
      </c>
      <c r="V4" s="4" t="s">
        <v>9</v>
      </c>
      <c r="W4" s="4" t="s">
        <v>10</v>
      </c>
      <c r="X4" s="4" t="s">
        <v>15</v>
      </c>
      <c r="Y4" s="4" t="s">
        <v>16</v>
      </c>
      <c r="Z4" s="4" t="s">
        <v>17</v>
      </c>
      <c r="AA4" s="4" t="s">
        <v>11</v>
      </c>
      <c r="AB4" s="4" t="s">
        <v>12</v>
      </c>
      <c r="AC4" s="4" t="s">
        <v>18</v>
      </c>
      <c r="AD4" s="4" t="s">
        <v>19</v>
      </c>
      <c r="AE4" s="4" t="s">
        <v>37</v>
      </c>
      <c r="AF4" s="4" t="s">
        <v>20</v>
      </c>
      <c r="AG4" s="4" t="s">
        <v>21</v>
      </c>
      <c r="AH4" s="4" t="s">
        <v>66</v>
      </c>
      <c r="AI4" s="4" t="s">
        <v>72</v>
      </c>
    </row>
    <row r="5" spans="1:35" ht="17.25" x14ac:dyDescent="0.25">
      <c r="A5" t="s">
        <v>61</v>
      </c>
      <c r="B5">
        <f ca="1">COUNTIF(A:A,"&gt;0")</f>
        <v>5</v>
      </c>
      <c r="C5" s="7" t="s">
        <v>58</v>
      </c>
      <c r="F5" t="s">
        <v>41</v>
      </c>
      <c r="G5" s="11">
        <v>0</v>
      </c>
      <c r="H5" s="7" t="s">
        <v>28</v>
      </c>
      <c r="J5" s="31" t="s">
        <v>38</v>
      </c>
      <c r="K5" s="31" t="s">
        <v>30</v>
      </c>
      <c r="L5" s="31" t="s">
        <v>31</v>
      </c>
      <c r="M5" s="31" t="s">
        <v>31</v>
      </c>
      <c r="N5" s="31" t="s">
        <v>32</v>
      </c>
      <c r="O5" s="31" t="s">
        <v>33</v>
      </c>
      <c r="P5" s="31" t="s">
        <v>35</v>
      </c>
      <c r="Q5" s="31" t="s">
        <v>36</v>
      </c>
      <c r="R5" s="31" t="s">
        <v>36</v>
      </c>
      <c r="S5" s="31" t="s">
        <v>34</v>
      </c>
      <c r="T5" s="31" t="s">
        <v>33</v>
      </c>
      <c r="U5" s="31" t="s">
        <v>34</v>
      </c>
      <c r="V5" s="31" t="s">
        <v>62</v>
      </c>
      <c r="W5" s="31" t="s">
        <v>34</v>
      </c>
      <c r="X5" s="31" t="s">
        <v>33</v>
      </c>
      <c r="Y5" s="31" t="s">
        <v>34</v>
      </c>
      <c r="Z5" s="31" t="s">
        <v>33</v>
      </c>
      <c r="AA5" s="31" t="s">
        <v>33</v>
      </c>
      <c r="AB5" s="31" t="s">
        <v>35</v>
      </c>
      <c r="AC5" s="31" t="s">
        <v>34</v>
      </c>
      <c r="AD5" s="31" t="s">
        <v>33</v>
      </c>
      <c r="AE5" s="31" t="s">
        <v>35</v>
      </c>
      <c r="AF5" s="31" t="s">
        <v>34</v>
      </c>
      <c r="AG5" s="31" t="s">
        <v>34</v>
      </c>
      <c r="AH5" s="31" t="s">
        <v>34</v>
      </c>
      <c r="AI5" s="31" t="s">
        <v>34</v>
      </c>
    </row>
    <row r="6" spans="1:35" x14ac:dyDescent="0.25">
      <c r="C6" s="7"/>
      <c r="F6" t="s">
        <v>67</v>
      </c>
      <c r="G6" s="11">
        <v>36</v>
      </c>
      <c r="H6" s="7" t="s">
        <v>28</v>
      </c>
      <c r="I6" t="s">
        <v>84</v>
      </c>
      <c r="J6" s="14">
        <v>1</v>
      </c>
      <c r="K6" s="14">
        <v>0</v>
      </c>
      <c r="L6" s="14" t="s">
        <v>64</v>
      </c>
      <c r="M6" s="14" t="str">
        <f>L6</f>
        <v>API sand</v>
      </c>
      <c r="N6" s="14">
        <v>9</v>
      </c>
      <c r="O6" s="21">
        <v>0</v>
      </c>
      <c r="P6" s="14">
        <v>0</v>
      </c>
      <c r="Q6" s="14">
        <v>30.250000000000004</v>
      </c>
      <c r="R6" s="29">
        <f>2/3*Q6</f>
        <v>20.166666666666668</v>
      </c>
      <c r="S6" s="14">
        <v>0.8</v>
      </c>
      <c r="T6" s="14">
        <v>0</v>
      </c>
      <c r="U6" s="14">
        <v>0</v>
      </c>
      <c r="V6" s="14">
        <v>0</v>
      </c>
      <c r="W6" s="14">
        <v>0</v>
      </c>
      <c r="X6" s="14">
        <v>10000</v>
      </c>
      <c r="Y6" s="14">
        <v>0</v>
      </c>
      <c r="Z6" s="14">
        <v>100000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8</v>
      </c>
      <c r="AI6" s="14">
        <v>1</v>
      </c>
    </row>
    <row r="7" spans="1:35" x14ac:dyDescent="0.25">
      <c r="A7" s="15" t="s">
        <v>23</v>
      </c>
      <c r="C7" s="7"/>
      <c r="F7" s="20" t="s">
        <v>48</v>
      </c>
      <c r="G7" s="1"/>
      <c r="H7" s="9"/>
      <c r="I7" s="1" t="s">
        <v>89</v>
      </c>
      <c r="J7" s="14">
        <v>2</v>
      </c>
      <c r="K7" s="14">
        <v>-1.2</v>
      </c>
      <c r="L7" s="14" t="s">
        <v>64</v>
      </c>
      <c r="M7" s="14" t="str">
        <f>L7</f>
        <v>API sand</v>
      </c>
      <c r="N7" s="14">
        <v>10</v>
      </c>
      <c r="O7" s="21">
        <v>0</v>
      </c>
      <c r="P7" s="14">
        <v>0</v>
      </c>
      <c r="Q7" s="14">
        <v>35.75</v>
      </c>
      <c r="R7" s="29">
        <f>2/3*Q7</f>
        <v>23.833333333333332</v>
      </c>
      <c r="S7" s="14">
        <v>0.8</v>
      </c>
      <c r="T7" s="14">
        <v>0</v>
      </c>
      <c r="U7" s="14">
        <v>0</v>
      </c>
      <c r="V7" s="14">
        <v>0</v>
      </c>
      <c r="W7" s="14">
        <v>0</v>
      </c>
      <c r="X7" s="14">
        <v>20</v>
      </c>
      <c r="Y7" s="14">
        <v>0</v>
      </c>
      <c r="Z7" s="14">
        <v>100000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12</v>
      </c>
      <c r="AI7" s="14">
        <v>1</v>
      </c>
    </row>
    <row r="8" spans="1:35" x14ac:dyDescent="0.25">
      <c r="A8" t="s">
        <v>24</v>
      </c>
      <c r="B8" s="11">
        <v>0</v>
      </c>
      <c r="C8" s="7" t="s">
        <v>29</v>
      </c>
      <c r="F8" t="s">
        <v>49</v>
      </c>
      <c r="G8" s="12">
        <v>5580</v>
      </c>
      <c r="H8" s="7" t="s">
        <v>53</v>
      </c>
      <c r="I8" t="s">
        <v>88</v>
      </c>
      <c r="J8" s="14">
        <v>3</v>
      </c>
      <c r="K8" s="14">
        <v>-3.8</v>
      </c>
      <c r="L8" s="14" t="s">
        <v>64</v>
      </c>
      <c r="M8" s="14" t="str">
        <f t="shared" ref="M8:M16" si="0">L8</f>
        <v>API sand</v>
      </c>
      <c r="N8" s="14">
        <v>11</v>
      </c>
      <c r="O8" s="21">
        <v>0</v>
      </c>
      <c r="P8" s="14">
        <v>0</v>
      </c>
      <c r="Q8" s="14">
        <v>41.25</v>
      </c>
      <c r="R8" s="29">
        <f t="shared" ref="R8:R16" si="1">2/3*Q8</f>
        <v>27.5</v>
      </c>
      <c r="S8" s="14">
        <v>0.8</v>
      </c>
      <c r="T8" s="14">
        <v>0</v>
      </c>
      <c r="U8" s="14">
        <v>0</v>
      </c>
      <c r="V8" s="14">
        <v>0</v>
      </c>
      <c r="W8" s="14">
        <v>0</v>
      </c>
      <c r="X8" s="14">
        <v>35</v>
      </c>
      <c r="Y8" s="14">
        <v>0</v>
      </c>
      <c r="Z8" s="14">
        <v>100000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40</v>
      </c>
      <c r="AI8" s="14">
        <v>1</v>
      </c>
    </row>
    <row r="9" spans="1:35" x14ac:dyDescent="0.25">
      <c r="A9" t="s">
        <v>68</v>
      </c>
      <c r="B9" s="11">
        <v>40</v>
      </c>
      <c r="C9" s="7" t="s">
        <v>28</v>
      </c>
      <c r="F9" t="s">
        <v>50</v>
      </c>
      <c r="G9" s="12">
        <v>-426700</v>
      </c>
      <c r="H9" s="7" t="s">
        <v>54</v>
      </c>
      <c r="I9" t="s">
        <v>86</v>
      </c>
      <c r="J9" s="14">
        <v>4</v>
      </c>
      <c r="K9" s="14">
        <v>-4.4000000000000004</v>
      </c>
      <c r="L9" s="14" t="s">
        <v>64</v>
      </c>
      <c r="M9" s="14" t="str">
        <f t="shared" si="0"/>
        <v>API sand</v>
      </c>
      <c r="N9" s="14">
        <v>11</v>
      </c>
      <c r="O9" s="21">
        <v>0</v>
      </c>
      <c r="P9" s="14">
        <v>0</v>
      </c>
      <c r="Q9" s="14">
        <v>46.750000000000007</v>
      </c>
      <c r="R9" s="29">
        <f t="shared" si="1"/>
        <v>31.166666666666671</v>
      </c>
      <c r="S9" s="14">
        <v>0.8</v>
      </c>
      <c r="T9" s="14">
        <v>0</v>
      </c>
      <c r="U9" s="14">
        <v>0</v>
      </c>
      <c r="V9" s="14">
        <v>0</v>
      </c>
      <c r="W9" s="14">
        <v>0</v>
      </c>
      <c r="X9" s="14">
        <v>50</v>
      </c>
      <c r="Y9" s="14">
        <v>0</v>
      </c>
      <c r="Z9" s="14">
        <v>100000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50</v>
      </c>
      <c r="AI9" s="14">
        <v>1</v>
      </c>
    </row>
    <row r="10" spans="1:35" s="1" customFormat="1" x14ac:dyDescent="0.25">
      <c r="A10" s="1" t="s">
        <v>69</v>
      </c>
      <c r="B10" s="24">
        <v>40</v>
      </c>
      <c r="C10" s="7" t="s">
        <v>28</v>
      </c>
      <c r="F10" t="s">
        <v>51</v>
      </c>
      <c r="G10" s="12">
        <v>0</v>
      </c>
      <c r="H10" s="7" t="s">
        <v>53</v>
      </c>
      <c r="I10" t="s">
        <v>86</v>
      </c>
      <c r="J10" s="14">
        <v>5</v>
      </c>
      <c r="K10" s="14">
        <v>-5</v>
      </c>
      <c r="L10" s="14" t="s">
        <v>64</v>
      </c>
      <c r="M10" s="14" t="str">
        <f t="shared" si="0"/>
        <v>API sand</v>
      </c>
      <c r="N10" s="14">
        <v>11</v>
      </c>
      <c r="O10" s="21">
        <v>0</v>
      </c>
      <c r="P10" s="14">
        <v>0</v>
      </c>
      <c r="Q10" s="14">
        <v>46.750000000000007</v>
      </c>
      <c r="R10" s="29">
        <f t="shared" si="1"/>
        <v>31.166666666666671</v>
      </c>
      <c r="S10" s="14">
        <v>0.8</v>
      </c>
      <c r="T10" s="14">
        <v>0</v>
      </c>
      <c r="U10" s="14">
        <v>0</v>
      </c>
      <c r="V10" s="14">
        <v>0</v>
      </c>
      <c r="W10" s="14">
        <v>0</v>
      </c>
      <c r="X10" s="14">
        <v>85</v>
      </c>
      <c r="Y10" s="14">
        <v>0</v>
      </c>
      <c r="Z10" s="14">
        <v>8000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50</v>
      </c>
      <c r="AI10" s="14">
        <v>1</v>
      </c>
    </row>
    <row r="11" spans="1:35" x14ac:dyDescent="0.25">
      <c r="A11" t="s">
        <v>70</v>
      </c>
      <c r="B11" s="11">
        <v>1</v>
      </c>
      <c r="C11" s="7" t="s">
        <v>28</v>
      </c>
      <c r="F11" t="s">
        <v>52</v>
      </c>
      <c r="G11" s="12">
        <v>0</v>
      </c>
      <c r="H11" s="7" t="s">
        <v>53</v>
      </c>
      <c r="I11" t="s">
        <v>86</v>
      </c>
      <c r="J11" s="14">
        <v>6</v>
      </c>
      <c r="K11" s="14">
        <v>-10</v>
      </c>
      <c r="L11" s="14" t="s">
        <v>64</v>
      </c>
      <c r="M11" s="14" t="str">
        <f t="shared" si="0"/>
        <v>API sand</v>
      </c>
      <c r="N11" s="14">
        <v>11</v>
      </c>
      <c r="O11" s="21">
        <v>0</v>
      </c>
      <c r="P11" s="14">
        <v>0</v>
      </c>
      <c r="Q11" s="14">
        <v>46.750000000000007</v>
      </c>
      <c r="R11" s="29">
        <f t="shared" si="1"/>
        <v>31.166666666666671</v>
      </c>
      <c r="S11" s="14">
        <v>0.8</v>
      </c>
      <c r="T11" s="14">
        <v>0</v>
      </c>
      <c r="U11" s="14">
        <v>0</v>
      </c>
      <c r="V11" s="14">
        <v>0</v>
      </c>
      <c r="W11" s="14">
        <v>0</v>
      </c>
      <c r="X11" s="14">
        <v>90</v>
      </c>
      <c r="Y11" s="14">
        <v>0</v>
      </c>
      <c r="Z11" s="14">
        <v>10000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50</v>
      </c>
      <c r="AI11" s="14">
        <v>1</v>
      </c>
    </row>
    <row r="12" spans="1:35" x14ac:dyDescent="0.25">
      <c r="A12" t="s">
        <v>74</v>
      </c>
      <c r="B12" s="11">
        <v>8</v>
      </c>
      <c r="C12" s="7" t="s">
        <v>28</v>
      </c>
      <c r="E12" s="12"/>
      <c r="F12" s="1"/>
      <c r="G12" s="1"/>
      <c r="H12" s="1"/>
      <c r="I12" t="s">
        <v>86</v>
      </c>
      <c r="J12" s="14">
        <v>7</v>
      </c>
      <c r="K12" s="14">
        <v>-20</v>
      </c>
      <c r="L12" s="14" t="s">
        <v>64</v>
      </c>
      <c r="M12" s="14" t="str">
        <f t="shared" si="0"/>
        <v>API sand</v>
      </c>
      <c r="N12" s="14">
        <v>11</v>
      </c>
      <c r="O12" s="21">
        <v>0</v>
      </c>
      <c r="P12" s="14">
        <v>0</v>
      </c>
      <c r="Q12" s="14">
        <v>46.750000000000007</v>
      </c>
      <c r="R12" s="29">
        <f t="shared" si="1"/>
        <v>31.166666666666671</v>
      </c>
      <c r="S12" s="14">
        <v>0.8</v>
      </c>
      <c r="T12" s="14">
        <v>0</v>
      </c>
      <c r="U12" s="14">
        <v>0</v>
      </c>
      <c r="V12" s="14">
        <v>0</v>
      </c>
      <c r="W12" s="14">
        <v>0</v>
      </c>
      <c r="X12" s="14">
        <v>95</v>
      </c>
      <c r="Y12" s="14">
        <v>0</v>
      </c>
      <c r="Z12" s="14">
        <v>11000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50</v>
      </c>
      <c r="AI12" s="14">
        <v>1</v>
      </c>
    </row>
    <row r="13" spans="1:35" x14ac:dyDescent="0.25">
      <c r="A13" t="s">
        <v>42</v>
      </c>
      <c r="B13" s="11">
        <v>78</v>
      </c>
      <c r="C13" s="7" t="s">
        <v>46</v>
      </c>
      <c r="E13" s="12"/>
      <c r="F13" s="15" t="s">
        <v>55</v>
      </c>
      <c r="I13" t="s">
        <v>86</v>
      </c>
      <c r="J13" s="14">
        <v>8</v>
      </c>
      <c r="K13" s="14">
        <v>-30</v>
      </c>
      <c r="L13" s="14" t="s">
        <v>64</v>
      </c>
      <c r="M13" s="14" t="str">
        <f t="shared" si="0"/>
        <v>API sand</v>
      </c>
      <c r="N13" s="14">
        <v>11</v>
      </c>
      <c r="O13" s="21">
        <v>0</v>
      </c>
      <c r="P13" s="14">
        <v>0</v>
      </c>
      <c r="Q13" s="14">
        <v>46.750000000000007</v>
      </c>
      <c r="R13" s="29">
        <f t="shared" si="1"/>
        <v>31.166666666666671</v>
      </c>
      <c r="S13" s="14">
        <v>0.8</v>
      </c>
      <c r="T13" s="14">
        <v>0</v>
      </c>
      <c r="U13" s="14">
        <v>0</v>
      </c>
      <c r="V13" s="14">
        <v>0</v>
      </c>
      <c r="W13" s="14">
        <v>0</v>
      </c>
      <c r="X13" s="14">
        <v>95</v>
      </c>
      <c r="Y13" s="14">
        <v>0</v>
      </c>
      <c r="Z13" s="14">
        <v>11000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50</v>
      </c>
      <c r="AI13" s="14">
        <v>1</v>
      </c>
    </row>
    <row r="14" spans="1:35" x14ac:dyDescent="0.25">
      <c r="A14" t="s">
        <v>43</v>
      </c>
      <c r="B14" s="12">
        <v>355000</v>
      </c>
      <c r="C14" s="7" t="s">
        <v>47</v>
      </c>
      <c r="F14" t="s">
        <v>56</v>
      </c>
      <c r="G14" s="17" t="s">
        <v>57</v>
      </c>
      <c r="H14" s="7" t="s">
        <v>63</v>
      </c>
      <c r="I14" t="s">
        <v>86</v>
      </c>
      <c r="J14" s="14">
        <v>9</v>
      </c>
      <c r="K14" s="14">
        <v>-40</v>
      </c>
      <c r="L14" s="14" t="s">
        <v>64</v>
      </c>
      <c r="M14" s="14" t="str">
        <f t="shared" si="0"/>
        <v>API sand</v>
      </c>
      <c r="N14" s="14">
        <v>11</v>
      </c>
      <c r="O14" s="21">
        <v>0</v>
      </c>
      <c r="P14" s="14">
        <v>0</v>
      </c>
      <c r="Q14" s="14">
        <v>46.750000000000007</v>
      </c>
      <c r="R14" s="29">
        <f t="shared" si="1"/>
        <v>31.166666666666671</v>
      </c>
      <c r="S14" s="14">
        <v>0.8</v>
      </c>
      <c r="T14" s="14">
        <v>0</v>
      </c>
      <c r="U14" s="14">
        <v>0</v>
      </c>
      <c r="V14" s="14">
        <v>0</v>
      </c>
      <c r="W14" s="14">
        <v>0</v>
      </c>
      <c r="X14" s="14">
        <v>100</v>
      </c>
      <c r="Y14" s="14">
        <v>0</v>
      </c>
      <c r="Z14" s="14">
        <v>12000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50</v>
      </c>
      <c r="AI14" s="14">
        <v>1</v>
      </c>
    </row>
    <row r="15" spans="1:35" s="1" customFormat="1" x14ac:dyDescent="0.25">
      <c r="A15" t="s">
        <v>44</v>
      </c>
      <c r="B15" s="25">
        <v>207000000</v>
      </c>
      <c r="C15" s="7" t="s">
        <v>47</v>
      </c>
      <c r="D15"/>
      <c r="E15"/>
      <c r="I15" t="s">
        <v>86</v>
      </c>
      <c r="J15" s="14">
        <v>10</v>
      </c>
      <c r="K15" s="14">
        <v>-46.5</v>
      </c>
      <c r="L15" s="14" t="s">
        <v>64</v>
      </c>
      <c r="M15" s="14" t="str">
        <f t="shared" si="0"/>
        <v>API sand</v>
      </c>
      <c r="N15" s="14">
        <v>11</v>
      </c>
      <c r="O15" s="21">
        <v>0</v>
      </c>
      <c r="P15" s="14">
        <v>0</v>
      </c>
      <c r="Q15" s="14">
        <v>46.750000000000007</v>
      </c>
      <c r="R15" s="29">
        <f t="shared" si="1"/>
        <v>31.166666666666671</v>
      </c>
      <c r="S15" s="14">
        <v>0.8</v>
      </c>
      <c r="T15" s="14">
        <v>0</v>
      </c>
      <c r="U15" s="14">
        <v>0</v>
      </c>
      <c r="V15" s="14">
        <v>0</v>
      </c>
      <c r="W15" s="14">
        <v>0</v>
      </c>
      <c r="X15" s="14">
        <v>110</v>
      </c>
      <c r="Y15" s="14">
        <v>0</v>
      </c>
      <c r="Z15" s="14">
        <v>15000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50</v>
      </c>
      <c r="AI15" s="14">
        <v>1</v>
      </c>
    </row>
    <row r="16" spans="1:35" x14ac:dyDescent="0.25">
      <c r="A16" t="s">
        <v>45</v>
      </c>
      <c r="B16" s="25">
        <v>79000000</v>
      </c>
      <c r="C16" s="7" t="s">
        <v>47</v>
      </c>
      <c r="I16" t="s">
        <v>86</v>
      </c>
      <c r="J16" s="14">
        <v>11</v>
      </c>
      <c r="K16" s="14">
        <v>-50</v>
      </c>
      <c r="L16" s="14" t="s">
        <v>64</v>
      </c>
      <c r="M16" s="14" t="str">
        <f t="shared" si="0"/>
        <v>API sand</v>
      </c>
      <c r="N16" s="14">
        <v>11</v>
      </c>
      <c r="O16" s="21">
        <v>0</v>
      </c>
      <c r="P16" s="14">
        <v>0</v>
      </c>
      <c r="Q16" s="14">
        <v>46.750000000000007</v>
      </c>
      <c r="R16" s="29">
        <f t="shared" si="1"/>
        <v>31.166666666666671</v>
      </c>
      <c r="S16" s="14">
        <v>0.8</v>
      </c>
      <c r="T16" s="14">
        <v>0</v>
      </c>
      <c r="U16" s="14">
        <v>0</v>
      </c>
      <c r="V16" s="14">
        <v>0</v>
      </c>
      <c r="W16" s="14">
        <v>0</v>
      </c>
      <c r="X16" s="14">
        <v>120</v>
      </c>
      <c r="Y16" s="14">
        <v>0</v>
      </c>
      <c r="Z16" s="14">
        <v>18000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50</v>
      </c>
      <c r="AI16" s="14">
        <v>1</v>
      </c>
    </row>
    <row r="17" spans="1:35" ht="30" x14ac:dyDescent="0.25">
      <c r="A17" s="2" t="s">
        <v>25</v>
      </c>
      <c r="B17" s="5" t="s">
        <v>26</v>
      </c>
      <c r="C17" s="5" t="s">
        <v>27</v>
      </c>
      <c r="D17" s="19"/>
      <c r="E17" s="19"/>
      <c r="I17" s="1"/>
      <c r="J17" s="14"/>
      <c r="K17" s="14"/>
      <c r="L17" s="14"/>
      <c r="M17" s="14"/>
      <c r="N17" s="14"/>
      <c r="O17" s="21"/>
      <c r="P17" s="14"/>
      <c r="Q17" s="14"/>
      <c r="R17" s="29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</row>
    <row r="18" spans="1:35" s="1" customFormat="1" x14ac:dyDescent="0.25">
      <c r="A18" s="31" t="s">
        <v>38</v>
      </c>
      <c r="B18" s="31" t="s">
        <v>30</v>
      </c>
      <c r="C18" s="31" t="s">
        <v>59</v>
      </c>
      <c r="D18" s="31"/>
      <c r="E18" s="31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  <row r="19" spans="1:35" x14ac:dyDescent="0.25">
      <c r="A19" s="13">
        <v>1</v>
      </c>
      <c r="B19" s="13">
        <f>B8</f>
        <v>0</v>
      </c>
      <c r="C19" s="13">
        <v>8.2000000000000003E-2</v>
      </c>
      <c r="D19" s="13"/>
      <c r="E19" s="13"/>
      <c r="J19" s="14"/>
      <c r="K19" s="14"/>
      <c r="L19" s="14"/>
      <c r="M19" s="14"/>
      <c r="N19" s="14"/>
      <c r="O19" s="21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21"/>
      <c r="AH19" s="14"/>
      <c r="AI19" s="14"/>
    </row>
    <row r="20" spans="1:35" x14ac:dyDescent="0.25">
      <c r="A20" s="4">
        <v>2</v>
      </c>
      <c r="B20" s="4">
        <v>1.4</v>
      </c>
      <c r="C20" s="4">
        <v>8.5000000000000006E-2</v>
      </c>
      <c r="D20" s="4"/>
      <c r="E20" s="2"/>
      <c r="O20" s="18"/>
      <c r="P20" s="13"/>
      <c r="Q20" s="13"/>
      <c r="R20" s="13"/>
      <c r="S20" s="13"/>
      <c r="T20" s="13"/>
      <c r="U20" s="13"/>
      <c r="V20" s="13"/>
      <c r="W20" s="13"/>
      <c r="Y20" s="13"/>
      <c r="AA20" s="13"/>
      <c r="AB20" s="13"/>
      <c r="AC20" s="13"/>
      <c r="AD20" s="13"/>
    </row>
    <row r="21" spans="1:35" x14ac:dyDescent="0.25">
      <c r="A21" s="4">
        <v>3</v>
      </c>
      <c r="B21" s="4">
        <v>7.4</v>
      </c>
      <c r="C21" s="4">
        <v>8.2000000000000003E-2</v>
      </c>
      <c r="D21" s="4"/>
    </row>
    <row r="22" spans="1:35" x14ac:dyDescent="0.25">
      <c r="A22" s="4">
        <v>4</v>
      </c>
      <c r="B22" s="4">
        <v>10.4</v>
      </c>
      <c r="C22" s="4">
        <v>7.4999999999999997E-2</v>
      </c>
      <c r="D22" s="4"/>
    </row>
    <row r="23" spans="1:35" x14ac:dyDescent="0.25">
      <c r="A23" s="2">
        <v>5</v>
      </c>
      <c r="B23" s="2">
        <v>13.4</v>
      </c>
      <c r="C23" s="2">
        <v>6.7000000000000004E-2</v>
      </c>
      <c r="D23" s="2"/>
    </row>
    <row r="24" spans="1:35" x14ac:dyDescent="0.25">
      <c r="A24" s="2"/>
      <c r="B24" s="2"/>
      <c r="C24" s="2"/>
      <c r="D24" s="2"/>
    </row>
    <row r="25" spans="1:35" x14ac:dyDescent="0.25">
      <c r="A25" s="4"/>
      <c r="B25" s="4"/>
      <c r="C25" s="4"/>
      <c r="D25" s="4"/>
    </row>
    <row r="26" spans="1:35" x14ac:dyDescent="0.25">
      <c r="A26" s="4"/>
      <c r="B26" s="4"/>
      <c r="C26" s="4"/>
      <c r="D26" s="4"/>
    </row>
    <row r="27" spans="1:35" x14ac:dyDescent="0.25">
      <c r="A27" s="4"/>
      <c r="B27" s="4"/>
      <c r="C27" s="4"/>
      <c r="D27" s="4"/>
    </row>
    <row r="28" spans="1:35" x14ac:dyDescent="0.25">
      <c r="A28" s="4"/>
      <c r="B28" s="4"/>
      <c r="C28" s="4"/>
      <c r="D28" s="4"/>
    </row>
    <row r="29" spans="1:35" x14ac:dyDescent="0.25">
      <c r="A29" s="4"/>
      <c r="B29" s="4"/>
      <c r="C29" s="4"/>
      <c r="D29" s="4"/>
    </row>
    <row r="30" spans="1:35" x14ac:dyDescent="0.25">
      <c r="A30" s="4"/>
      <c r="B30" s="4"/>
      <c r="C30" s="4"/>
      <c r="D30" s="4"/>
      <c r="R30" s="32"/>
      <c r="S30" s="32"/>
    </row>
    <row r="31" spans="1:35" x14ac:dyDescent="0.25">
      <c r="A31" s="4"/>
      <c r="B31" s="4"/>
      <c r="C31" s="4"/>
      <c r="D31" s="4"/>
    </row>
    <row r="32" spans="1:35" x14ac:dyDescent="0.25">
      <c r="A32" s="4"/>
      <c r="B32" s="4"/>
      <c r="C32" s="4"/>
      <c r="D32" s="4"/>
    </row>
  </sheetData>
  <mergeCells count="3">
    <mergeCell ref="R3:S3"/>
    <mergeCell ref="U3:V3"/>
    <mergeCell ref="AA3:AG3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Zone_2_LE</vt:lpstr>
      <vt:lpstr>benchmark</vt:lpstr>
      <vt:lpstr>WTG1</vt:lpstr>
      <vt:lpstr>WTG2</vt:lpstr>
      <vt:lpstr>WTG10</vt:lpstr>
      <vt:lpstr>Zone_2_HE</vt:lpstr>
      <vt:lpstr>Zone_4_LE</vt:lpstr>
      <vt:lpstr>Zone_4_HE</vt:lpstr>
      <vt:lpstr>Zone_7_LE</vt:lpstr>
      <vt:lpstr>Zone_7_HE</vt:lpstr>
      <vt:lpstr>HS_B4_UB</vt:lpstr>
      <vt:lpstr>HS_E6_obsolete</vt:lpstr>
      <vt:lpstr>HS_E6_UB</vt:lpstr>
    </vt:vector>
  </TitlesOfParts>
  <Company>COWI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Underlin Østergaard</dc:creator>
  <cp:lastModifiedBy>Mustafa Jafari</cp:lastModifiedBy>
  <dcterms:created xsi:type="dcterms:W3CDTF">2013-10-28T09:40:54Z</dcterms:created>
  <dcterms:modified xsi:type="dcterms:W3CDTF">2022-05-13T12:48:38Z</dcterms:modified>
</cp:coreProperties>
</file>