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threadedComments/threadedComment1.xml" ContentType="application/vnd.ms-excel.threaded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owi-my.sharepoint.com/personal/cgqu_cowi_com/Documents/Desktop/"/>
    </mc:Choice>
  </mc:AlternateContent>
  <xr:revisionPtr revIDLastSave="519" documentId="13_ncr:1_{655C4429-4D45-45E8-9AFD-FBDC8F6D4D80}" xr6:coauthVersionLast="47" xr6:coauthVersionMax="47" xr10:uidLastSave="{7D078315-581B-4FDA-83CD-ADD2AADCE4A6}"/>
  <bookViews>
    <workbookView xWindow="-120" yWindow="-120" windowWidth="29040" windowHeight="15840" tabRatio="772" firstSheet="9" activeTab="16" xr2:uid="{00000000-000D-0000-FFFF-FFFF00000000}"/>
  </bookViews>
  <sheets>
    <sheet name="Zone_2_LE" sheetId="155" state="hidden" r:id="rId1"/>
    <sheet name="NW-38_maxM_psf" sheetId="200" r:id="rId2"/>
    <sheet name="NW-38_maxV_psf" sheetId="206" r:id="rId3"/>
    <sheet name="NW-38_maxM" sheetId="207" r:id="rId4"/>
    <sheet name="NW-38_maxV" sheetId="208" r:id="rId5"/>
    <sheet name="NW-55_maxM_psf" sheetId="202" r:id="rId6"/>
    <sheet name="NW-55_maxV_psf" sheetId="203" r:id="rId7"/>
    <sheet name="NW-55_maxM" sheetId="204" r:id="rId8"/>
    <sheet name="NW-55_maxV" sheetId="205" r:id="rId9"/>
    <sheet name="NW-38_maxM_psf_jean" sheetId="209" r:id="rId10"/>
    <sheet name="NW-38_maxV_psf_jean" sheetId="210" r:id="rId11"/>
    <sheet name="NW-38_maxM_jean" sheetId="211" r:id="rId12"/>
    <sheet name="NW-38_maxV_jean" sheetId="212" r:id="rId13"/>
    <sheet name="NW-55_maxM_psf_jean" sheetId="213" r:id="rId14"/>
    <sheet name="NW-55_maxV_psf_jean" sheetId="214" r:id="rId15"/>
    <sheet name="NW-55_maxM_jean" sheetId="215" r:id="rId16"/>
    <sheet name="NW-55_maxV_jean" sheetId="216" r:id="rId17"/>
    <sheet name="Zone_2_HE" sheetId="156" state="hidden" r:id="rId18"/>
    <sheet name="Zone_4_LE" sheetId="157" state="hidden" r:id="rId19"/>
    <sheet name="Zone_4_HE" sheetId="159" state="hidden" r:id="rId20"/>
    <sheet name="Zone_7_LE" sheetId="160" state="hidden" r:id="rId21"/>
    <sheet name="Zone_7_HE" sheetId="161" state="hidden" r:id="rId22"/>
    <sheet name="HS_B4_UB" sheetId="15" state="hidden" r:id="rId23"/>
    <sheet name="HS_E6_obsolete" sheetId="12" state="hidden" r:id="rId24"/>
    <sheet name="HS_E6_UB" sheetId="16" state="hidden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2" i="216" l="1"/>
  <c r="AI63" i="216"/>
  <c r="AI64" i="216"/>
  <c r="AI65" i="216"/>
  <c r="AI66" i="216"/>
  <c r="AI67" i="216"/>
  <c r="AI68" i="216"/>
  <c r="AI69" i="216"/>
  <c r="AI61" i="216"/>
  <c r="R8" i="216"/>
  <c r="R7" i="216"/>
  <c r="AG62" i="216"/>
  <c r="AH62" i="216"/>
  <c r="AG63" i="216"/>
  <c r="AH63" i="216"/>
  <c r="AG70" i="216"/>
  <c r="AH69" i="216"/>
  <c r="AG69" i="216"/>
  <c r="AH68" i="216"/>
  <c r="AG68" i="216"/>
  <c r="AH67" i="216"/>
  <c r="AG67" i="216"/>
  <c r="AH66" i="216"/>
  <c r="AG66" i="216"/>
  <c r="AH65" i="216"/>
  <c r="AG65" i="216"/>
  <c r="AH64" i="216"/>
  <c r="AG64" i="216"/>
  <c r="AH61" i="216"/>
  <c r="AG61" i="216"/>
  <c r="AG57" i="216"/>
  <c r="AG58" i="216" s="1"/>
  <c r="AG59" i="216" s="1"/>
  <c r="AG51" i="216"/>
  <c r="AG52" i="216" s="1"/>
  <c r="AG53" i="216" s="1"/>
  <c r="AG54" i="216" s="1"/>
  <c r="AG55" i="216" s="1"/>
  <c r="AG56" i="216" s="1"/>
  <c r="AG50" i="216"/>
  <c r="AG46" i="216"/>
  <c r="AG47" i="216" s="1"/>
  <c r="AG48" i="216" s="1"/>
  <c r="AH43" i="216"/>
  <c r="AH44" i="216" s="1"/>
  <c r="AH45" i="216" s="1"/>
  <c r="AH46" i="216" s="1"/>
  <c r="AH47" i="216" s="1"/>
  <c r="AH48" i="216" s="1"/>
  <c r="AH49" i="216" s="1"/>
  <c r="AH50" i="216" s="1"/>
  <c r="AH51" i="216" s="1"/>
  <c r="AH52" i="216" s="1"/>
  <c r="AH53" i="216" s="1"/>
  <c r="AH54" i="216" s="1"/>
  <c r="AH55" i="216" s="1"/>
  <c r="AH56" i="216" s="1"/>
  <c r="AH57" i="216" s="1"/>
  <c r="AH58" i="216" s="1"/>
  <c r="AH59" i="216" s="1"/>
  <c r="AF41" i="216"/>
  <c r="AF42" i="216" s="1"/>
  <c r="AF43" i="216" s="1"/>
  <c r="AF44" i="216" s="1"/>
  <c r="AF45" i="216" s="1"/>
  <c r="AF46" i="216" s="1"/>
  <c r="AF47" i="216" s="1"/>
  <c r="AF48" i="216" s="1"/>
  <c r="AF49" i="216" s="1"/>
  <c r="AF50" i="216" s="1"/>
  <c r="AF51" i="216" s="1"/>
  <c r="AF52" i="216" s="1"/>
  <c r="AF53" i="216" s="1"/>
  <c r="AF54" i="216" s="1"/>
  <c r="AF55" i="216" s="1"/>
  <c r="AF56" i="216" s="1"/>
  <c r="AF57" i="216" s="1"/>
  <c r="AF58" i="216" s="1"/>
  <c r="AF59" i="216" s="1"/>
  <c r="AH40" i="216"/>
  <c r="AH41" i="216" s="1"/>
  <c r="AH42" i="216" s="1"/>
  <c r="AG40" i="216"/>
  <c r="AG41" i="216" s="1"/>
  <c r="AG42" i="216" s="1"/>
  <c r="AG43" i="216" s="1"/>
  <c r="AG44" i="216" s="1"/>
  <c r="AG45" i="216" s="1"/>
  <c r="AF40" i="216"/>
  <c r="R15" i="216"/>
  <c r="AJ15" i="216" s="1"/>
  <c r="R14" i="216"/>
  <c r="AJ13" i="216"/>
  <c r="AB13" i="216"/>
  <c r="R13" i="216"/>
  <c r="Z13" i="216" s="1"/>
  <c r="R12" i="216"/>
  <c r="R11" i="216"/>
  <c r="AJ11" i="216" s="1"/>
  <c r="R10" i="216"/>
  <c r="AB9" i="216"/>
  <c r="Z9" i="216"/>
  <c r="R9" i="216"/>
  <c r="AJ9" i="216" s="1"/>
  <c r="R6" i="216"/>
  <c r="B4" i="216"/>
  <c r="A1" i="216"/>
  <c r="B5" i="216" s="1"/>
  <c r="AH68" i="215"/>
  <c r="AI68" i="215" s="1"/>
  <c r="AG68" i="215"/>
  <c r="AI67" i="215"/>
  <c r="AH67" i="215"/>
  <c r="AG67" i="215"/>
  <c r="AH66" i="215"/>
  <c r="AI66" i="215" s="1"/>
  <c r="AG66" i="215"/>
  <c r="AI65" i="215"/>
  <c r="AH65" i="215"/>
  <c r="AG65" i="215"/>
  <c r="AH64" i="215"/>
  <c r="AI64" i="215" s="1"/>
  <c r="AG64" i="215"/>
  <c r="AH63" i="215"/>
  <c r="AG63" i="215"/>
  <c r="AI63" i="215" s="1"/>
  <c r="AI62" i="215"/>
  <c r="AH62" i="215"/>
  <c r="AG62" i="215"/>
  <c r="AH61" i="215"/>
  <c r="AI61" i="215" s="1"/>
  <c r="AG61" i="215"/>
  <c r="AG51" i="215"/>
  <c r="AG52" i="215" s="1"/>
  <c r="AG53" i="215" s="1"/>
  <c r="AG54" i="215" s="1"/>
  <c r="AG55" i="215" s="1"/>
  <c r="AG56" i="215" s="1"/>
  <c r="AG57" i="215" s="1"/>
  <c r="AG58" i="215" s="1"/>
  <c r="AG59" i="215" s="1"/>
  <c r="AG50" i="215"/>
  <c r="AH45" i="215"/>
  <c r="AH46" i="215" s="1"/>
  <c r="AH47" i="215" s="1"/>
  <c r="AH48" i="215" s="1"/>
  <c r="AH49" i="215" s="1"/>
  <c r="AH50" i="215" s="1"/>
  <c r="AH51" i="215" s="1"/>
  <c r="AH52" i="215" s="1"/>
  <c r="AH53" i="215" s="1"/>
  <c r="AH54" i="215" s="1"/>
  <c r="AH55" i="215" s="1"/>
  <c r="AH56" i="215" s="1"/>
  <c r="AH57" i="215" s="1"/>
  <c r="AH58" i="215" s="1"/>
  <c r="AH59" i="215" s="1"/>
  <c r="AH43" i="215"/>
  <c r="AH44" i="215" s="1"/>
  <c r="AF41" i="215"/>
  <c r="AF42" i="215" s="1"/>
  <c r="AF43" i="215" s="1"/>
  <c r="AF44" i="215" s="1"/>
  <c r="AF45" i="215" s="1"/>
  <c r="AF46" i="215" s="1"/>
  <c r="AF47" i="215" s="1"/>
  <c r="AF48" i="215" s="1"/>
  <c r="AF49" i="215" s="1"/>
  <c r="AF50" i="215" s="1"/>
  <c r="AF51" i="215" s="1"/>
  <c r="AF52" i="215" s="1"/>
  <c r="AF53" i="215" s="1"/>
  <c r="AF54" i="215" s="1"/>
  <c r="AF55" i="215" s="1"/>
  <c r="AF56" i="215" s="1"/>
  <c r="AF57" i="215" s="1"/>
  <c r="AF58" i="215" s="1"/>
  <c r="AF59" i="215" s="1"/>
  <c r="AH40" i="215"/>
  <c r="AH41" i="215" s="1"/>
  <c r="AH42" i="215" s="1"/>
  <c r="AG40" i="215"/>
  <c r="AG41" i="215" s="1"/>
  <c r="AG42" i="215" s="1"/>
  <c r="AG43" i="215" s="1"/>
  <c r="AG44" i="215" s="1"/>
  <c r="AG45" i="215" s="1"/>
  <c r="AG46" i="215" s="1"/>
  <c r="AG47" i="215" s="1"/>
  <c r="AG48" i="215" s="1"/>
  <c r="AF40" i="215"/>
  <c r="R13" i="215"/>
  <c r="AJ13" i="215" s="1"/>
  <c r="R12" i="215"/>
  <c r="AJ11" i="215"/>
  <c r="AB11" i="215"/>
  <c r="Z11" i="215"/>
  <c r="R11" i="215"/>
  <c r="R10" i="215"/>
  <c r="AJ9" i="215"/>
  <c r="AB9" i="215"/>
  <c r="Z9" i="215"/>
  <c r="R9" i="215"/>
  <c r="R8" i="215"/>
  <c r="AJ7" i="215"/>
  <c r="AB7" i="215"/>
  <c r="Z7" i="215"/>
  <c r="R7" i="215"/>
  <c r="R6" i="215"/>
  <c r="B4" i="215"/>
  <c r="A1" i="215"/>
  <c r="B5" i="215" s="1"/>
  <c r="AH68" i="214"/>
  <c r="AI68" i="214" s="1"/>
  <c r="AG68" i="214"/>
  <c r="AH67" i="214"/>
  <c r="AI67" i="214" s="1"/>
  <c r="AG67" i="214"/>
  <c r="AH66" i="214"/>
  <c r="AI66" i="214" s="1"/>
  <c r="AG66" i="214"/>
  <c r="AI65" i="214"/>
  <c r="AH65" i="214"/>
  <c r="AG65" i="214"/>
  <c r="AH64" i="214"/>
  <c r="AI64" i="214" s="1"/>
  <c r="AG64" i="214"/>
  <c r="AH63" i="214"/>
  <c r="AG63" i="214"/>
  <c r="AI63" i="214" s="1"/>
  <c r="AI62" i="214"/>
  <c r="AH62" i="214"/>
  <c r="AG62" i="214"/>
  <c r="AH61" i="214"/>
  <c r="AG61" i="214"/>
  <c r="AG51" i="214"/>
  <c r="AG52" i="214" s="1"/>
  <c r="AG53" i="214" s="1"/>
  <c r="AG54" i="214" s="1"/>
  <c r="AG55" i="214" s="1"/>
  <c r="AG56" i="214" s="1"/>
  <c r="AG57" i="214" s="1"/>
  <c r="AG58" i="214" s="1"/>
  <c r="AG59" i="214" s="1"/>
  <c r="AG50" i="214"/>
  <c r="AH45" i="214"/>
  <c r="AH46" i="214" s="1"/>
  <c r="AH47" i="214" s="1"/>
  <c r="AH48" i="214" s="1"/>
  <c r="AH49" i="214" s="1"/>
  <c r="AH50" i="214" s="1"/>
  <c r="AH51" i="214" s="1"/>
  <c r="AH52" i="214" s="1"/>
  <c r="AH53" i="214" s="1"/>
  <c r="AH54" i="214" s="1"/>
  <c r="AH55" i="214" s="1"/>
  <c r="AH56" i="214" s="1"/>
  <c r="AH57" i="214" s="1"/>
  <c r="AH58" i="214" s="1"/>
  <c r="AH59" i="214" s="1"/>
  <c r="AH43" i="214"/>
  <c r="AH44" i="214" s="1"/>
  <c r="AF41" i="214"/>
  <c r="AF42" i="214" s="1"/>
  <c r="AF43" i="214" s="1"/>
  <c r="AF44" i="214" s="1"/>
  <c r="AF45" i="214" s="1"/>
  <c r="AF46" i="214" s="1"/>
  <c r="AF47" i="214" s="1"/>
  <c r="AF48" i="214" s="1"/>
  <c r="AF49" i="214" s="1"/>
  <c r="AF50" i="214" s="1"/>
  <c r="AF51" i="214" s="1"/>
  <c r="AF52" i="214" s="1"/>
  <c r="AF53" i="214" s="1"/>
  <c r="AF54" i="214" s="1"/>
  <c r="AF55" i="214" s="1"/>
  <c r="AF56" i="214" s="1"/>
  <c r="AF57" i="214" s="1"/>
  <c r="AF58" i="214" s="1"/>
  <c r="AF59" i="214" s="1"/>
  <c r="AH40" i="214"/>
  <c r="AH41" i="214" s="1"/>
  <c r="AH42" i="214" s="1"/>
  <c r="AG40" i="214"/>
  <c r="AG41" i="214" s="1"/>
  <c r="AG42" i="214" s="1"/>
  <c r="AG43" i="214" s="1"/>
  <c r="AG44" i="214" s="1"/>
  <c r="AG45" i="214" s="1"/>
  <c r="AG46" i="214" s="1"/>
  <c r="AG47" i="214" s="1"/>
  <c r="AG48" i="214" s="1"/>
  <c r="AF40" i="214"/>
  <c r="R13" i="214"/>
  <c r="AJ13" i="214" s="1"/>
  <c r="R12" i="214"/>
  <c r="AJ11" i="214"/>
  <c r="AB11" i="214"/>
  <c r="Z11" i="214"/>
  <c r="R11" i="214"/>
  <c r="R10" i="214"/>
  <c r="AJ9" i="214"/>
  <c r="AB9" i="214"/>
  <c r="Z9" i="214"/>
  <c r="R9" i="214"/>
  <c r="R8" i="214"/>
  <c r="AJ7" i="214"/>
  <c r="AB7" i="214"/>
  <c r="Z7" i="214"/>
  <c r="R7" i="214"/>
  <c r="R6" i="214"/>
  <c r="B4" i="214"/>
  <c r="A1" i="214"/>
  <c r="B5" i="214" s="1"/>
  <c r="AH68" i="213"/>
  <c r="AI68" i="213" s="1"/>
  <c r="AG68" i="213"/>
  <c r="AH67" i="213"/>
  <c r="AI67" i="213" s="1"/>
  <c r="AG67" i="213"/>
  <c r="AH66" i="213"/>
  <c r="AI66" i="213" s="1"/>
  <c r="AG66" i="213"/>
  <c r="AI65" i="213"/>
  <c r="AH65" i="213"/>
  <c r="AG65" i="213"/>
  <c r="AH64" i="213"/>
  <c r="AG64" i="213"/>
  <c r="AH63" i="213"/>
  <c r="AG63" i="213"/>
  <c r="AI63" i="213" s="1"/>
  <c r="AI62" i="213"/>
  <c r="AH62" i="213"/>
  <c r="AG62" i="213"/>
  <c r="AH61" i="213"/>
  <c r="AI61" i="213" s="1"/>
  <c r="AG61" i="213"/>
  <c r="AG57" i="213"/>
  <c r="AG58" i="213" s="1"/>
  <c r="AG59" i="213" s="1"/>
  <c r="AG52" i="213"/>
  <c r="AG53" i="213" s="1"/>
  <c r="AG54" i="213" s="1"/>
  <c r="AG55" i="213" s="1"/>
  <c r="AG56" i="213" s="1"/>
  <c r="AG51" i="213"/>
  <c r="AG50" i="213"/>
  <c r="AH43" i="213"/>
  <c r="AH44" i="213" s="1"/>
  <c r="AH45" i="213" s="1"/>
  <c r="AH46" i="213" s="1"/>
  <c r="AH47" i="213" s="1"/>
  <c r="AH48" i="213" s="1"/>
  <c r="AH49" i="213" s="1"/>
  <c r="AH50" i="213" s="1"/>
  <c r="AH51" i="213" s="1"/>
  <c r="AH52" i="213" s="1"/>
  <c r="AH53" i="213" s="1"/>
  <c r="AH54" i="213" s="1"/>
  <c r="AH55" i="213" s="1"/>
  <c r="AH56" i="213" s="1"/>
  <c r="AH57" i="213" s="1"/>
  <c r="AH58" i="213" s="1"/>
  <c r="AH59" i="213" s="1"/>
  <c r="AF43" i="213"/>
  <c r="AF44" i="213" s="1"/>
  <c r="AF45" i="213" s="1"/>
  <c r="AF46" i="213" s="1"/>
  <c r="AF47" i="213" s="1"/>
  <c r="AF48" i="213" s="1"/>
  <c r="AF49" i="213" s="1"/>
  <c r="AF50" i="213" s="1"/>
  <c r="AF41" i="213"/>
  <c r="AF42" i="213" s="1"/>
  <c r="AH40" i="213"/>
  <c r="AH41" i="213" s="1"/>
  <c r="AH42" i="213" s="1"/>
  <c r="AG40" i="213"/>
  <c r="AG41" i="213" s="1"/>
  <c r="AG42" i="213" s="1"/>
  <c r="AG43" i="213" s="1"/>
  <c r="AG44" i="213" s="1"/>
  <c r="AG45" i="213" s="1"/>
  <c r="AG46" i="213" s="1"/>
  <c r="AG47" i="213" s="1"/>
  <c r="AG48" i="213" s="1"/>
  <c r="AF40" i="213"/>
  <c r="R13" i="213"/>
  <c r="R12" i="213"/>
  <c r="AJ11" i="213"/>
  <c r="AB11" i="213"/>
  <c r="Z11" i="213"/>
  <c r="R11" i="213"/>
  <c r="R10" i="213"/>
  <c r="AJ9" i="213"/>
  <c r="AB9" i="213"/>
  <c r="Z9" i="213"/>
  <c r="R9" i="213"/>
  <c r="R8" i="213"/>
  <c r="AJ7" i="213"/>
  <c r="AB7" i="213"/>
  <c r="Z7" i="213"/>
  <c r="R7" i="213"/>
  <c r="R6" i="213"/>
  <c r="B4" i="213"/>
  <c r="A1" i="213"/>
  <c r="B5" i="213" s="1"/>
  <c r="AI74" i="212"/>
  <c r="AI73" i="212"/>
  <c r="AH73" i="212"/>
  <c r="AG73" i="212"/>
  <c r="AH72" i="212"/>
  <c r="AG72" i="212"/>
  <c r="AI71" i="212"/>
  <c r="AH71" i="212"/>
  <c r="AG71" i="212"/>
  <c r="AI70" i="212"/>
  <c r="AH70" i="212"/>
  <c r="AG70" i="212"/>
  <c r="AH69" i="212"/>
  <c r="AG69" i="212"/>
  <c r="AH68" i="212"/>
  <c r="AI68" i="212" s="1"/>
  <c r="AG68" i="212"/>
  <c r="AH67" i="212"/>
  <c r="AI67" i="212" s="1"/>
  <c r="AG67" i="212"/>
  <c r="AH66" i="212"/>
  <c r="AI66" i="212" s="1"/>
  <c r="AG66" i="212"/>
  <c r="AI65" i="212"/>
  <c r="AH65" i="212"/>
  <c r="AG65" i="212"/>
  <c r="AH64" i="212"/>
  <c r="AG64" i="212"/>
  <c r="AH63" i="212"/>
  <c r="AG63" i="212"/>
  <c r="AI63" i="212" s="1"/>
  <c r="AI62" i="212"/>
  <c r="AH62" i="212"/>
  <c r="AG62" i="212"/>
  <c r="AH61" i="212"/>
  <c r="AG61" i="212"/>
  <c r="AG57" i="212"/>
  <c r="AG58" i="212" s="1"/>
  <c r="AG59" i="212" s="1"/>
  <c r="AG52" i="212"/>
  <c r="AG53" i="212" s="1"/>
  <c r="AG54" i="212" s="1"/>
  <c r="AG55" i="212" s="1"/>
  <c r="AG56" i="212" s="1"/>
  <c r="AG51" i="212"/>
  <c r="AG50" i="212"/>
  <c r="AH43" i="212"/>
  <c r="AH44" i="212" s="1"/>
  <c r="AH45" i="212" s="1"/>
  <c r="AH46" i="212" s="1"/>
  <c r="AH47" i="212" s="1"/>
  <c r="AF43" i="212"/>
  <c r="AF44" i="212" s="1"/>
  <c r="AF45" i="212" s="1"/>
  <c r="AF46" i="212" s="1"/>
  <c r="AF47" i="212" s="1"/>
  <c r="AF48" i="212" s="1"/>
  <c r="AF49" i="212" s="1"/>
  <c r="AF50" i="212" s="1"/>
  <c r="AF51" i="212" s="1"/>
  <c r="AF52" i="212" s="1"/>
  <c r="AF53" i="212" s="1"/>
  <c r="AF54" i="212" s="1"/>
  <c r="AF55" i="212" s="1"/>
  <c r="AF56" i="212" s="1"/>
  <c r="AF57" i="212" s="1"/>
  <c r="AF58" i="212" s="1"/>
  <c r="AF59" i="212" s="1"/>
  <c r="AG41" i="212"/>
  <c r="AG42" i="212" s="1"/>
  <c r="AG43" i="212" s="1"/>
  <c r="AG44" i="212" s="1"/>
  <c r="AG45" i="212" s="1"/>
  <c r="AG46" i="212" s="1"/>
  <c r="AG47" i="212" s="1"/>
  <c r="AG48" i="212" s="1"/>
  <c r="AF41" i="212"/>
  <c r="AF42" i="212" s="1"/>
  <c r="AH40" i="212"/>
  <c r="AH41" i="212" s="1"/>
  <c r="AH42" i="212" s="1"/>
  <c r="AG40" i="212"/>
  <c r="AF40" i="212"/>
  <c r="R18" i="212"/>
  <c r="R17" i="212"/>
  <c r="R16" i="212"/>
  <c r="AJ15" i="212"/>
  <c r="AB15" i="212"/>
  <c r="R15" i="212"/>
  <c r="Z15" i="212" s="1"/>
  <c r="R14" i="212"/>
  <c r="R13" i="212"/>
  <c r="AJ13" i="212" s="1"/>
  <c r="R12" i="212"/>
  <c r="R11" i="212"/>
  <c r="AJ10" i="212"/>
  <c r="R10" i="212"/>
  <c r="AB10" i="212" s="1"/>
  <c r="R9" i="212"/>
  <c r="R8" i="212"/>
  <c r="AB8" i="212" s="1"/>
  <c r="R7" i="212"/>
  <c r="R6" i="212"/>
  <c r="B4" i="212"/>
  <c r="A1" i="212"/>
  <c r="B5" i="212" s="1"/>
  <c r="AI74" i="211"/>
  <c r="AH73" i="211"/>
  <c r="AG73" i="211"/>
  <c r="AI72" i="211"/>
  <c r="AH72" i="211"/>
  <c r="AG72" i="211"/>
  <c r="AI71" i="211"/>
  <c r="AH71" i="211"/>
  <c r="AG71" i="211"/>
  <c r="AH70" i="211"/>
  <c r="AG70" i="211"/>
  <c r="AH69" i="211"/>
  <c r="AI69" i="211" s="1"/>
  <c r="AG69" i="211"/>
  <c r="AI68" i="211"/>
  <c r="AH68" i="211"/>
  <c r="AG68" i="211"/>
  <c r="AH67" i="211"/>
  <c r="AI67" i="211" s="1"/>
  <c r="AG67" i="211"/>
  <c r="AI66" i="211"/>
  <c r="AH66" i="211"/>
  <c r="AG66" i="211"/>
  <c r="AH65" i="211"/>
  <c r="AG65" i="211"/>
  <c r="AH64" i="211"/>
  <c r="AG64" i="211"/>
  <c r="AI64" i="211" s="1"/>
  <c r="AI63" i="211"/>
  <c r="AH63" i="211"/>
  <c r="AG63" i="211"/>
  <c r="AH62" i="211"/>
  <c r="AG62" i="211"/>
  <c r="AH61" i="211"/>
  <c r="AG61" i="211"/>
  <c r="AG50" i="211"/>
  <c r="AG51" i="211" s="1"/>
  <c r="AG52" i="211" s="1"/>
  <c r="AG53" i="211" s="1"/>
  <c r="AG54" i="211" s="1"/>
  <c r="AG55" i="211" s="1"/>
  <c r="AG56" i="211" s="1"/>
  <c r="AG57" i="211" s="1"/>
  <c r="AG58" i="211" s="1"/>
  <c r="AG59" i="211" s="1"/>
  <c r="AG42" i="211"/>
  <c r="AG43" i="211" s="1"/>
  <c r="AG44" i="211" s="1"/>
  <c r="AG45" i="211" s="1"/>
  <c r="AG46" i="211" s="1"/>
  <c r="AG47" i="211" s="1"/>
  <c r="AF42" i="211"/>
  <c r="AF43" i="211" s="1"/>
  <c r="AF44" i="211" s="1"/>
  <c r="AF45" i="211" s="1"/>
  <c r="AF46" i="211" s="1"/>
  <c r="AF47" i="211" s="1"/>
  <c r="AH41" i="211"/>
  <c r="AH42" i="211" s="1"/>
  <c r="AH43" i="211" s="1"/>
  <c r="AH44" i="211" s="1"/>
  <c r="AH45" i="211" s="1"/>
  <c r="AH46" i="211" s="1"/>
  <c r="AH47" i="211" s="1"/>
  <c r="AG41" i="211"/>
  <c r="AF41" i="211"/>
  <c r="AH40" i="211"/>
  <c r="AG40" i="211"/>
  <c r="AF40" i="211"/>
  <c r="R18" i="211"/>
  <c r="R17" i="211"/>
  <c r="R16" i="211"/>
  <c r="AJ15" i="211"/>
  <c r="AB15" i="211"/>
  <c r="R15" i="211"/>
  <c r="Z15" i="211" s="1"/>
  <c r="R14" i="211"/>
  <c r="R13" i="211"/>
  <c r="R12" i="211"/>
  <c r="R11" i="211"/>
  <c r="Z11" i="211" s="1"/>
  <c r="AJ10" i="211"/>
  <c r="R10" i="211"/>
  <c r="AB10" i="211" s="1"/>
  <c r="AJ9" i="211"/>
  <c r="AB9" i="211"/>
  <c r="R9" i="211"/>
  <c r="Z9" i="211" s="1"/>
  <c r="R8" i="211"/>
  <c r="R7" i="211"/>
  <c r="R6" i="211"/>
  <c r="B4" i="211"/>
  <c r="A1" i="211"/>
  <c r="B5" i="211" s="1"/>
  <c r="AI74" i="210"/>
  <c r="AH73" i="210"/>
  <c r="AG73" i="210"/>
  <c r="AI73" i="210" s="1"/>
  <c r="AI72" i="210"/>
  <c r="AH72" i="210"/>
  <c r="AG72" i="210"/>
  <c r="AH71" i="210"/>
  <c r="AI71" i="210" s="1"/>
  <c r="AG71" i="210"/>
  <c r="AH70" i="210"/>
  <c r="AI70" i="210" s="1"/>
  <c r="AG70" i="210"/>
  <c r="AH69" i="210"/>
  <c r="AI69" i="210" s="1"/>
  <c r="AG69" i="210"/>
  <c r="AI68" i="210"/>
  <c r="AH68" i="210"/>
  <c r="AG68" i="210"/>
  <c r="AH67" i="210"/>
  <c r="AI67" i="210" s="1"/>
  <c r="AG67" i="210"/>
  <c r="AH66" i="210"/>
  <c r="AI66" i="210" s="1"/>
  <c r="AG66" i="210"/>
  <c r="AH65" i="210"/>
  <c r="AG65" i="210"/>
  <c r="AI65" i="210" s="1"/>
  <c r="AI64" i="210"/>
  <c r="AH64" i="210"/>
  <c r="AG64" i="210"/>
  <c r="AI63" i="210"/>
  <c r="AH63" i="210"/>
  <c r="AG63" i="210"/>
  <c r="AH62" i="210"/>
  <c r="AG62" i="210"/>
  <c r="AH61" i="210"/>
  <c r="AG61" i="210"/>
  <c r="AG51" i="210"/>
  <c r="AG52" i="210" s="1"/>
  <c r="AG53" i="210" s="1"/>
  <c r="AG54" i="210" s="1"/>
  <c r="AG55" i="210" s="1"/>
  <c r="AG56" i="210" s="1"/>
  <c r="AG57" i="210" s="1"/>
  <c r="AG58" i="210" s="1"/>
  <c r="AG59" i="210" s="1"/>
  <c r="AG50" i="210"/>
  <c r="AH43" i="210"/>
  <c r="AH44" i="210" s="1"/>
  <c r="AH45" i="210" s="1"/>
  <c r="AH46" i="210" s="1"/>
  <c r="AH47" i="210" s="1"/>
  <c r="AH48" i="210" s="1"/>
  <c r="AH49" i="210" s="1"/>
  <c r="AH50" i="210" s="1"/>
  <c r="AH51" i="210" s="1"/>
  <c r="AG42" i="210"/>
  <c r="AG43" i="210" s="1"/>
  <c r="AG44" i="210" s="1"/>
  <c r="AG45" i="210" s="1"/>
  <c r="AG46" i="210" s="1"/>
  <c r="AG47" i="210" s="1"/>
  <c r="AF42" i="210"/>
  <c r="AF43" i="210" s="1"/>
  <c r="AF44" i="210" s="1"/>
  <c r="AF45" i="210" s="1"/>
  <c r="AF46" i="210" s="1"/>
  <c r="AF47" i="210" s="1"/>
  <c r="AF41" i="210"/>
  <c r="AH40" i="210"/>
  <c r="AH41" i="210" s="1"/>
  <c r="AH42" i="210" s="1"/>
  <c r="AG40" i="210"/>
  <c r="AG41" i="210" s="1"/>
  <c r="AF40" i="210"/>
  <c r="R18" i="210"/>
  <c r="R17" i="210"/>
  <c r="R16" i="210"/>
  <c r="AB15" i="210"/>
  <c r="R15" i="210"/>
  <c r="AJ15" i="210" s="1"/>
  <c r="R14" i="210"/>
  <c r="R13" i="210"/>
  <c r="R12" i="210"/>
  <c r="AJ11" i="210"/>
  <c r="AB11" i="210"/>
  <c r="R11" i="210"/>
  <c r="Z11" i="210" s="1"/>
  <c r="AJ10" i="210"/>
  <c r="AB10" i="210"/>
  <c r="Z10" i="210"/>
  <c r="R10" i="210"/>
  <c r="AJ9" i="210"/>
  <c r="AB9" i="210"/>
  <c r="R9" i="210"/>
  <c r="Z9" i="210" s="1"/>
  <c r="R8" i="210"/>
  <c r="R7" i="210"/>
  <c r="R6" i="210"/>
  <c r="B4" i="210"/>
  <c r="A1" i="210"/>
  <c r="B5" i="210" s="1"/>
  <c r="AI74" i="209"/>
  <c r="AI73" i="209"/>
  <c r="AH73" i="209"/>
  <c r="AG73" i="209"/>
  <c r="AH72" i="209"/>
  <c r="AI72" i="209" s="1"/>
  <c r="AG72" i="209"/>
  <c r="AH71" i="209"/>
  <c r="AG71" i="209"/>
  <c r="AI71" i="209" s="1"/>
  <c r="AH70" i="209"/>
  <c r="AG70" i="209"/>
  <c r="AH69" i="209"/>
  <c r="AI69" i="209" s="1"/>
  <c r="AG69" i="209"/>
  <c r="AI68" i="209"/>
  <c r="AH68" i="209"/>
  <c r="AG68" i="209"/>
  <c r="AH67" i="209"/>
  <c r="AG67" i="209"/>
  <c r="AH66" i="209"/>
  <c r="AI66" i="209" s="1"/>
  <c r="AG66" i="209"/>
  <c r="AI65" i="209"/>
  <c r="AH65" i="209"/>
  <c r="AG65" i="209"/>
  <c r="AH64" i="209"/>
  <c r="AI64" i="209" s="1"/>
  <c r="AG64" i="209"/>
  <c r="AH63" i="209"/>
  <c r="AG63" i="209"/>
  <c r="AI63" i="209" s="1"/>
  <c r="AH62" i="209"/>
  <c r="AG62" i="209"/>
  <c r="AH61" i="209"/>
  <c r="AI61" i="209" s="1"/>
  <c r="AG61" i="209"/>
  <c r="AG50" i="209"/>
  <c r="AG51" i="209" s="1"/>
  <c r="AF42" i="209"/>
  <c r="AF43" i="209" s="1"/>
  <c r="AF44" i="209" s="1"/>
  <c r="AF45" i="209" s="1"/>
  <c r="AF46" i="209" s="1"/>
  <c r="AF47" i="209" s="1"/>
  <c r="AF41" i="209"/>
  <c r="AH40" i="209"/>
  <c r="AH41" i="209" s="1"/>
  <c r="AH42" i="209" s="1"/>
  <c r="AH43" i="209" s="1"/>
  <c r="AH44" i="209" s="1"/>
  <c r="AH45" i="209" s="1"/>
  <c r="AH46" i="209" s="1"/>
  <c r="AH47" i="209" s="1"/>
  <c r="AG40" i="209"/>
  <c r="AG41" i="209" s="1"/>
  <c r="AG42" i="209" s="1"/>
  <c r="AG43" i="209" s="1"/>
  <c r="AG44" i="209" s="1"/>
  <c r="AG45" i="209" s="1"/>
  <c r="AG46" i="209" s="1"/>
  <c r="AG47" i="209" s="1"/>
  <c r="AF40" i="209"/>
  <c r="R18" i="209"/>
  <c r="R17" i="209"/>
  <c r="R16" i="209"/>
  <c r="Z15" i="209"/>
  <c r="R15" i="209"/>
  <c r="AJ15" i="209" s="1"/>
  <c r="R14" i="209"/>
  <c r="R13" i="209"/>
  <c r="R12" i="209"/>
  <c r="AB11" i="209"/>
  <c r="Z11" i="209"/>
  <c r="R11" i="209"/>
  <c r="AJ11" i="209" s="1"/>
  <c r="AJ10" i="209"/>
  <c r="AB10" i="209"/>
  <c r="Z10" i="209"/>
  <c r="R10" i="209"/>
  <c r="R9" i="209"/>
  <c r="AJ9" i="209" s="1"/>
  <c r="R8" i="209"/>
  <c r="R7" i="209"/>
  <c r="AB7" i="209" s="1"/>
  <c r="R6" i="209"/>
  <c r="B4" i="209"/>
  <c r="A1" i="209"/>
  <c r="B5" i="209" s="1"/>
  <c r="AI74" i="208"/>
  <c r="AH73" i="208"/>
  <c r="AI73" i="208" s="1"/>
  <c r="AG73" i="208"/>
  <c r="AH72" i="208"/>
  <c r="AG72" i="208"/>
  <c r="AI72" i="208" s="1"/>
  <c r="AI71" i="208"/>
  <c r="AH71" i="208"/>
  <c r="AG71" i="208"/>
  <c r="AH70" i="208"/>
  <c r="AI70" i="208" s="1"/>
  <c r="AG70" i="208"/>
  <c r="AH69" i="208"/>
  <c r="AI69" i="208" s="1"/>
  <c r="AG69" i="208"/>
  <c r="AI68" i="208"/>
  <c r="AH68" i="208"/>
  <c r="AG68" i="208"/>
  <c r="AH67" i="208"/>
  <c r="AI67" i="208" s="1"/>
  <c r="AG67" i="208"/>
  <c r="AH66" i="208"/>
  <c r="AI66" i="208" s="1"/>
  <c r="AG66" i="208"/>
  <c r="AH65" i="208"/>
  <c r="AI65" i="208" s="1"/>
  <c r="AG65" i="208"/>
  <c r="AH64" i="208"/>
  <c r="AG64" i="208"/>
  <c r="AI64" i="208" s="1"/>
  <c r="AI63" i="208"/>
  <c r="AH63" i="208"/>
  <c r="AG63" i="208"/>
  <c r="AH62" i="208"/>
  <c r="AI62" i="208" s="1"/>
  <c r="AG62" i="208"/>
  <c r="AH61" i="208"/>
  <c r="AI61" i="208" s="1"/>
  <c r="AG61" i="208"/>
  <c r="AG50" i="208"/>
  <c r="AG51" i="208" s="1"/>
  <c r="AG52" i="208" s="1"/>
  <c r="AG53" i="208" s="1"/>
  <c r="AG54" i="208" s="1"/>
  <c r="AG55" i="208" s="1"/>
  <c r="AG56" i="208" s="1"/>
  <c r="AG57" i="208" s="1"/>
  <c r="AG58" i="208" s="1"/>
  <c r="AG59" i="208" s="1"/>
  <c r="AH41" i="208"/>
  <c r="AH42" i="208" s="1"/>
  <c r="AH43" i="208" s="1"/>
  <c r="AH44" i="208" s="1"/>
  <c r="AH45" i="208" s="1"/>
  <c r="AH46" i="208" s="1"/>
  <c r="AH47" i="208" s="1"/>
  <c r="AG41" i="208"/>
  <c r="AG42" i="208" s="1"/>
  <c r="AG43" i="208" s="1"/>
  <c r="AG44" i="208" s="1"/>
  <c r="AG45" i="208" s="1"/>
  <c r="AG46" i="208" s="1"/>
  <c r="AG47" i="208" s="1"/>
  <c r="AG48" i="208" s="1"/>
  <c r="AF41" i="208"/>
  <c r="AF42" i="208" s="1"/>
  <c r="AF43" i="208" s="1"/>
  <c r="AF44" i="208" s="1"/>
  <c r="AF45" i="208" s="1"/>
  <c r="AF46" i="208" s="1"/>
  <c r="AF47" i="208" s="1"/>
  <c r="AF48" i="208" s="1"/>
  <c r="AF49" i="208" s="1"/>
  <c r="AF50" i="208" s="1"/>
  <c r="AF51" i="208" s="1"/>
  <c r="AF52" i="208" s="1"/>
  <c r="AF53" i="208" s="1"/>
  <c r="AF54" i="208" s="1"/>
  <c r="AF55" i="208" s="1"/>
  <c r="AF56" i="208" s="1"/>
  <c r="AF57" i="208" s="1"/>
  <c r="AF58" i="208" s="1"/>
  <c r="AF59" i="208" s="1"/>
  <c r="AH40" i="208"/>
  <c r="AG40" i="208"/>
  <c r="AF40" i="208"/>
  <c r="R18" i="208"/>
  <c r="R17" i="208"/>
  <c r="R16" i="208"/>
  <c r="AJ15" i="208"/>
  <c r="R15" i="208"/>
  <c r="AB15" i="208" s="1"/>
  <c r="R14" i="208"/>
  <c r="R13" i="208"/>
  <c r="AB13" i="208" s="1"/>
  <c r="R12" i="208"/>
  <c r="R11" i="208"/>
  <c r="AJ11" i="208" s="1"/>
  <c r="R10" i="208"/>
  <c r="AJ10" i="208" s="1"/>
  <c r="R9" i="208"/>
  <c r="AJ9" i="208" s="1"/>
  <c r="R8" i="208"/>
  <c r="R7" i="208"/>
  <c r="R6" i="208"/>
  <c r="B4" i="208"/>
  <c r="A1" i="208"/>
  <c r="B5" i="208" s="1"/>
  <c r="AI74" i="207"/>
  <c r="AH73" i="207"/>
  <c r="AI73" i="207" s="1"/>
  <c r="AG73" i="207"/>
  <c r="AH72" i="207"/>
  <c r="AI72" i="207" s="1"/>
  <c r="AG72" i="207"/>
  <c r="AI71" i="207"/>
  <c r="AH71" i="207"/>
  <c r="AG71" i="207"/>
  <c r="AH70" i="207"/>
  <c r="AI70" i="207" s="1"/>
  <c r="AG70" i="207"/>
  <c r="AH69" i="207"/>
  <c r="AI69" i="207" s="1"/>
  <c r="AG69" i="207"/>
  <c r="AH68" i="207"/>
  <c r="AG68" i="207"/>
  <c r="AI68" i="207" s="1"/>
  <c r="AI67" i="207"/>
  <c r="AH67" i="207"/>
  <c r="AG67" i="207"/>
  <c r="AH66" i="207"/>
  <c r="AI66" i="207" s="1"/>
  <c r="AG66" i="207"/>
  <c r="AH65" i="207"/>
  <c r="AI65" i="207" s="1"/>
  <c r="AG65" i="207"/>
  <c r="AH64" i="207"/>
  <c r="AI64" i="207" s="1"/>
  <c r="AG64" i="207"/>
  <c r="AI63" i="207"/>
  <c r="AH63" i="207"/>
  <c r="AG63" i="207"/>
  <c r="AH62" i="207"/>
  <c r="AI62" i="207" s="1"/>
  <c r="AG62" i="207"/>
  <c r="AH61" i="207"/>
  <c r="AI61" i="207" s="1"/>
  <c r="AG61" i="207"/>
  <c r="AG50" i="207"/>
  <c r="AG51" i="207" s="1"/>
  <c r="AG52" i="207" s="1"/>
  <c r="AG53" i="207" s="1"/>
  <c r="AG54" i="207" s="1"/>
  <c r="AG55" i="207" s="1"/>
  <c r="AG56" i="207" s="1"/>
  <c r="AG57" i="207" s="1"/>
  <c r="AG58" i="207" s="1"/>
  <c r="AG59" i="207" s="1"/>
  <c r="AG42" i="207"/>
  <c r="AG43" i="207" s="1"/>
  <c r="AG44" i="207" s="1"/>
  <c r="AG45" i="207" s="1"/>
  <c r="AG46" i="207" s="1"/>
  <c r="AG47" i="207" s="1"/>
  <c r="AG48" i="207" s="1"/>
  <c r="AH41" i="207"/>
  <c r="AH42" i="207" s="1"/>
  <c r="AH43" i="207" s="1"/>
  <c r="AH44" i="207" s="1"/>
  <c r="AH45" i="207" s="1"/>
  <c r="AH46" i="207" s="1"/>
  <c r="AH47" i="207" s="1"/>
  <c r="AG41" i="207"/>
  <c r="AF41" i="207"/>
  <c r="AF42" i="207" s="1"/>
  <c r="AF43" i="207" s="1"/>
  <c r="AF44" i="207" s="1"/>
  <c r="AF45" i="207" s="1"/>
  <c r="AF46" i="207" s="1"/>
  <c r="AF47" i="207" s="1"/>
  <c r="AF48" i="207" s="1"/>
  <c r="AF49" i="207" s="1"/>
  <c r="AF50" i="207" s="1"/>
  <c r="AF51" i="207" s="1"/>
  <c r="AF52" i="207" s="1"/>
  <c r="AF53" i="207" s="1"/>
  <c r="AF54" i="207" s="1"/>
  <c r="AF55" i="207" s="1"/>
  <c r="AF56" i="207" s="1"/>
  <c r="AF57" i="207" s="1"/>
  <c r="AF58" i="207" s="1"/>
  <c r="AF59" i="207" s="1"/>
  <c r="AH40" i="207"/>
  <c r="AG40" i="207"/>
  <c r="AF40" i="207"/>
  <c r="R18" i="207"/>
  <c r="R17" i="207"/>
  <c r="R16" i="207"/>
  <c r="AJ15" i="207"/>
  <c r="R15" i="207"/>
  <c r="AB15" i="207" s="1"/>
  <c r="R14" i="207"/>
  <c r="AB14" i="207" s="1"/>
  <c r="R13" i="207"/>
  <c r="R12" i="207"/>
  <c r="R11" i="207"/>
  <c r="AJ11" i="207" s="1"/>
  <c r="R10" i="207"/>
  <c r="AJ10" i="207" s="1"/>
  <c r="R9" i="207"/>
  <c r="AJ9" i="207" s="1"/>
  <c r="R8" i="207"/>
  <c r="R7" i="207"/>
  <c r="R6" i="207"/>
  <c r="B4" i="207"/>
  <c r="A1" i="207"/>
  <c r="B5" i="207" s="1"/>
  <c r="AI74" i="206"/>
  <c r="AH73" i="206"/>
  <c r="AG73" i="206"/>
  <c r="AI73" i="206" s="1"/>
  <c r="AI72" i="206"/>
  <c r="AH72" i="206"/>
  <c r="AG72" i="206"/>
  <c r="AI71" i="206"/>
  <c r="AH71" i="206"/>
  <c r="AG71" i="206"/>
  <c r="AH70" i="206"/>
  <c r="AI70" i="206" s="1"/>
  <c r="AG70" i="206"/>
  <c r="AH69" i="206"/>
  <c r="AG69" i="206"/>
  <c r="AI69" i="206" s="1"/>
  <c r="AH68" i="206"/>
  <c r="AI68" i="206" s="1"/>
  <c r="AG68" i="206"/>
  <c r="AI67" i="206"/>
  <c r="AH67" i="206"/>
  <c r="AG67" i="206"/>
  <c r="AH66" i="206"/>
  <c r="AI66" i="206" s="1"/>
  <c r="AG66" i="206"/>
  <c r="AI65" i="206"/>
  <c r="AH65" i="206"/>
  <c r="AG65" i="206"/>
  <c r="AI64" i="206"/>
  <c r="AH64" i="206"/>
  <c r="AG64" i="206"/>
  <c r="AI63" i="206"/>
  <c r="AH63" i="206"/>
  <c r="AG63" i="206"/>
  <c r="AH62" i="206"/>
  <c r="AI62" i="206" s="1"/>
  <c r="AG62" i="206"/>
  <c r="AH61" i="206"/>
  <c r="AG61" i="206"/>
  <c r="AI61" i="206" s="1"/>
  <c r="AG51" i="206"/>
  <c r="AG52" i="206" s="1"/>
  <c r="AG53" i="206" s="1"/>
  <c r="AG54" i="206" s="1"/>
  <c r="AG55" i="206" s="1"/>
  <c r="AG56" i="206" s="1"/>
  <c r="AG57" i="206" s="1"/>
  <c r="AG58" i="206" s="1"/>
  <c r="AG59" i="206" s="1"/>
  <c r="AG50" i="206"/>
  <c r="AF41" i="206"/>
  <c r="AF42" i="206" s="1"/>
  <c r="AF43" i="206" s="1"/>
  <c r="AF44" i="206" s="1"/>
  <c r="AF45" i="206" s="1"/>
  <c r="AF46" i="206" s="1"/>
  <c r="AF47" i="206" s="1"/>
  <c r="AH40" i="206"/>
  <c r="AH41" i="206" s="1"/>
  <c r="AH42" i="206" s="1"/>
  <c r="AH43" i="206" s="1"/>
  <c r="AH44" i="206" s="1"/>
  <c r="AH45" i="206" s="1"/>
  <c r="AH46" i="206" s="1"/>
  <c r="AH47" i="206" s="1"/>
  <c r="AG40" i="206"/>
  <c r="AG41" i="206" s="1"/>
  <c r="AG42" i="206" s="1"/>
  <c r="AG43" i="206" s="1"/>
  <c r="AG44" i="206" s="1"/>
  <c r="AG45" i="206" s="1"/>
  <c r="AG46" i="206" s="1"/>
  <c r="AG47" i="206" s="1"/>
  <c r="AF40" i="206"/>
  <c r="R18" i="206"/>
  <c r="R17" i="206"/>
  <c r="R16" i="206"/>
  <c r="AJ15" i="206"/>
  <c r="AB15" i="206"/>
  <c r="Z15" i="206"/>
  <c r="R15" i="206"/>
  <c r="R14" i="206"/>
  <c r="R13" i="206"/>
  <c r="R12" i="206"/>
  <c r="R11" i="206"/>
  <c r="AJ11" i="206" s="1"/>
  <c r="AJ10" i="206"/>
  <c r="AB10" i="206"/>
  <c r="R10" i="206"/>
  <c r="Z10" i="206" s="1"/>
  <c r="R9" i="206"/>
  <c r="AJ9" i="206" s="1"/>
  <c r="AB8" i="206"/>
  <c r="R8" i="206"/>
  <c r="R7" i="206"/>
  <c r="R6" i="206"/>
  <c r="B4" i="206"/>
  <c r="A1" i="206"/>
  <c r="B5" i="206" s="1"/>
  <c r="AH68" i="205"/>
  <c r="AI68" i="205" s="1"/>
  <c r="AG68" i="205"/>
  <c r="AI67" i="205"/>
  <c r="AH67" i="205"/>
  <c r="AG67" i="205"/>
  <c r="AH66" i="205"/>
  <c r="AG66" i="205"/>
  <c r="AI66" i="205" s="1"/>
  <c r="AI65" i="205"/>
  <c r="AH65" i="205"/>
  <c r="AG65" i="205"/>
  <c r="AH64" i="205"/>
  <c r="AI64" i="205" s="1"/>
  <c r="AG64" i="205"/>
  <c r="AH63" i="205"/>
  <c r="AI63" i="205" s="1"/>
  <c r="AG63" i="205"/>
  <c r="AH62" i="205"/>
  <c r="AI62" i="205" s="1"/>
  <c r="AG62" i="205"/>
  <c r="AH61" i="205"/>
  <c r="AI61" i="205" s="1"/>
  <c r="AG61" i="205"/>
  <c r="AG51" i="205"/>
  <c r="AG52" i="205" s="1"/>
  <c r="AG53" i="205" s="1"/>
  <c r="AG54" i="205" s="1"/>
  <c r="AG55" i="205" s="1"/>
  <c r="AG56" i="205" s="1"/>
  <c r="AG57" i="205" s="1"/>
  <c r="AG58" i="205" s="1"/>
  <c r="AG59" i="205" s="1"/>
  <c r="AG50" i="205"/>
  <c r="AF41" i="205"/>
  <c r="AF42" i="205" s="1"/>
  <c r="AF43" i="205" s="1"/>
  <c r="AF44" i="205" s="1"/>
  <c r="AF45" i="205" s="1"/>
  <c r="AF46" i="205" s="1"/>
  <c r="AF47" i="205" s="1"/>
  <c r="AF48" i="205" s="1"/>
  <c r="AF49" i="205" s="1"/>
  <c r="AF50" i="205" s="1"/>
  <c r="AF51" i="205" s="1"/>
  <c r="AF52" i="205" s="1"/>
  <c r="AF53" i="205" s="1"/>
  <c r="AF54" i="205" s="1"/>
  <c r="AF55" i="205" s="1"/>
  <c r="AF56" i="205" s="1"/>
  <c r="AF57" i="205" s="1"/>
  <c r="AF58" i="205" s="1"/>
  <c r="AF59" i="205" s="1"/>
  <c r="AH40" i="205"/>
  <c r="AH41" i="205" s="1"/>
  <c r="AH42" i="205" s="1"/>
  <c r="AH43" i="205" s="1"/>
  <c r="AH44" i="205" s="1"/>
  <c r="AH45" i="205" s="1"/>
  <c r="AH46" i="205" s="1"/>
  <c r="AH47" i="205" s="1"/>
  <c r="AH48" i="205" s="1"/>
  <c r="AH49" i="205" s="1"/>
  <c r="AH50" i="205" s="1"/>
  <c r="AH51" i="205" s="1"/>
  <c r="AH52" i="205" s="1"/>
  <c r="AH53" i="205" s="1"/>
  <c r="AH54" i="205" s="1"/>
  <c r="AH55" i="205" s="1"/>
  <c r="AH56" i="205" s="1"/>
  <c r="AH57" i="205" s="1"/>
  <c r="AH58" i="205" s="1"/>
  <c r="AH59" i="205" s="1"/>
  <c r="AG40" i="205"/>
  <c r="AG41" i="205" s="1"/>
  <c r="AG42" i="205" s="1"/>
  <c r="AG43" i="205" s="1"/>
  <c r="AG44" i="205" s="1"/>
  <c r="AG45" i="205" s="1"/>
  <c r="AG46" i="205" s="1"/>
  <c r="AG47" i="205" s="1"/>
  <c r="AG48" i="205" s="1"/>
  <c r="AF40" i="205"/>
  <c r="Z13" i="205"/>
  <c r="R13" i="205"/>
  <c r="AJ13" i="205" s="1"/>
  <c r="R12" i="205"/>
  <c r="AJ11" i="205"/>
  <c r="Z11" i="205"/>
  <c r="R11" i="205"/>
  <c r="AB11" i="205" s="1"/>
  <c r="R10" i="205"/>
  <c r="AB10" i="205" s="1"/>
  <c r="AJ9" i="205"/>
  <c r="Z9" i="205"/>
  <c r="R9" i="205"/>
  <c r="AB9" i="205" s="1"/>
  <c r="R8" i="205"/>
  <c r="AJ8" i="205" s="1"/>
  <c r="AJ7" i="205"/>
  <c r="Z7" i="205"/>
  <c r="R7" i="205"/>
  <c r="AB7" i="205" s="1"/>
  <c r="R6" i="205"/>
  <c r="B4" i="205"/>
  <c r="A1" i="205"/>
  <c r="B5" i="205" s="1"/>
  <c r="AI68" i="204"/>
  <c r="AH68" i="204"/>
  <c r="AG68" i="204"/>
  <c r="AH67" i="204"/>
  <c r="AG67" i="204"/>
  <c r="AI67" i="204" s="1"/>
  <c r="AH66" i="204"/>
  <c r="AI66" i="204" s="1"/>
  <c r="AG66" i="204"/>
  <c r="AH65" i="204"/>
  <c r="AI65" i="204" s="1"/>
  <c r="AG65" i="204"/>
  <c r="AH64" i="204"/>
  <c r="AI64" i="204" s="1"/>
  <c r="AG64" i="204"/>
  <c r="AH63" i="204"/>
  <c r="AI63" i="204" s="1"/>
  <c r="AG63" i="204"/>
  <c r="AI62" i="204"/>
  <c r="AH62" i="204"/>
  <c r="AG62" i="204"/>
  <c r="AH61" i="204"/>
  <c r="AG61" i="204"/>
  <c r="AI61" i="204" s="1"/>
  <c r="AG50" i="204"/>
  <c r="AG51" i="204" s="1"/>
  <c r="AG52" i="204" s="1"/>
  <c r="AG53" i="204" s="1"/>
  <c r="AG54" i="204" s="1"/>
  <c r="AG55" i="204" s="1"/>
  <c r="AG56" i="204" s="1"/>
  <c r="AG57" i="204" s="1"/>
  <c r="AG58" i="204" s="1"/>
  <c r="AG59" i="204" s="1"/>
  <c r="AG41" i="204"/>
  <c r="AG42" i="204" s="1"/>
  <c r="AG43" i="204" s="1"/>
  <c r="AG44" i="204" s="1"/>
  <c r="AG45" i="204" s="1"/>
  <c r="AG46" i="204" s="1"/>
  <c r="AG47" i="204" s="1"/>
  <c r="AG48" i="204" s="1"/>
  <c r="AF41" i="204"/>
  <c r="AF42" i="204" s="1"/>
  <c r="AF43" i="204" s="1"/>
  <c r="AF44" i="204" s="1"/>
  <c r="AF45" i="204" s="1"/>
  <c r="AF46" i="204" s="1"/>
  <c r="AF47" i="204" s="1"/>
  <c r="AF48" i="204" s="1"/>
  <c r="AF49" i="204" s="1"/>
  <c r="AF50" i="204" s="1"/>
  <c r="AF51" i="204" s="1"/>
  <c r="AF52" i="204" s="1"/>
  <c r="AF53" i="204" s="1"/>
  <c r="AF54" i="204" s="1"/>
  <c r="AF55" i="204" s="1"/>
  <c r="AF56" i="204" s="1"/>
  <c r="AF57" i="204" s="1"/>
  <c r="AF58" i="204" s="1"/>
  <c r="AF59" i="204" s="1"/>
  <c r="AH40" i="204"/>
  <c r="AH41" i="204" s="1"/>
  <c r="AH42" i="204" s="1"/>
  <c r="AH43" i="204" s="1"/>
  <c r="AH44" i="204" s="1"/>
  <c r="AH45" i="204" s="1"/>
  <c r="AH46" i="204" s="1"/>
  <c r="AH47" i="204" s="1"/>
  <c r="AH48" i="204" s="1"/>
  <c r="AH49" i="204" s="1"/>
  <c r="AH50" i="204" s="1"/>
  <c r="AH51" i="204" s="1"/>
  <c r="AH52" i="204" s="1"/>
  <c r="AH53" i="204" s="1"/>
  <c r="AH54" i="204" s="1"/>
  <c r="AH55" i="204" s="1"/>
  <c r="AH56" i="204" s="1"/>
  <c r="AH57" i="204" s="1"/>
  <c r="AH58" i="204" s="1"/>
  <c r="AH59" i="204" s="1"/>
  <c r="AG40" i="204"/>
  <c r="AF40" i="204"/>
  <c r="R13" i="204"/>
  <c r="AJ13" i="204" s="1"/>
  <c r="R12" i="204"/>
  <c r="R11" i="204"/>
  <c r="AJ11" i="204" s="1"/>
  <c r="R10" i="204"/>
  <c r="AJ10" i="204" s="1"/>
  <c r="R9" i="204"/>
  <c r="AJ9" i="204" s="1"/>
  <c r="R8" i="204"/>
  <c r="Z8" i="204" s="1"/>
  <c r="R7" i="204"/>
  <c r="AJ7" i="204" s="1"/>
  <c r="R6" i="204"/>
  <c r="B4" i="204"/>
  <c r="A1" i="204"/>
  <c r="B5" i="204" s="1"/>
  <c r="AI68" i="203"/>
  <c r="AH68" i="203"/>
  <c r="AG68" i="203"/>
  <c r="AH67" i="203"/>
  <c r="AI67" i="203" s="1"/>
  <c r="AG67" i="203"/>
  <c r="AH66" i="203"/>
  <c r="AG66" i="203"/>
  <c r="AI66" i="203" s="1"/>
  <c r="AH65" i="203"/>
  <c r="AI65" i="203" s="1"/>
  <c r="AG65" i="203"/>
  <c r="AH64" i="203"/>
  <c r="AG64" i="203"/>
  <c r="AI64" i="203" s="1"/>
  <c r="AH63" i="203"/>
  <c r="AI63" i="203" s="1"/>
  <c r="AG63" i="203"/>
  <c r="AH62" i="203"/>
  <c r="AI62" i="203" s="1"/>
  <c r="AG62" i="203"/>
  <c r="AH61" i="203"/>
  <c r="AI61" i="203" s="1"/>
  <c r="AG61" i="203"/>
  <c r="AG51" i="203"/>
  <c r="AG52" i="203" s="1"/>
  <c r="AG53" i="203" s="1"/>
  <c r="AG54" i="203" s="1"/>
  <c r="AG55" i="203" s="1"/>
  <c r="AG56" i="203" s="1"/>
  <c r="AG57" i="203" s="1"/>
  <c r="AG58" i="203" s="1"/>
  <c r="AG59" i="203" s="1"/>
  <c r="AG50" i="203"/>
  <c r="AF41" i="203"/>
  <c r="AF42" i="203" s="1"/>
  <c r="AF43" i="203" s="1"/>
  <c r="AF44" i="203" s="1"/>
  <c r="AF45" i="203" s="1"/>
  <c r="AF46" i="203" s="1"/>
  <c r="AF47" i="203" s="1"/>
  <c r="AF48" i="203" s="1"/>
  <c r="AF49" i="203" s="1"/>
  <c r="AF50" i="203" s="1"/>
  <c r="AF51" i="203" s="1"/>
  <c r="AF52" i="203" s="1"/>
  <c r="AF53" i="203" s="1"/>
  <c r="AF54" i="203" s="1"/>
  <c r="AF55" i="203" s="1"/>
  <c r="AF56" i="203" s="1"/>
  <c r="AF57" i="203" s="1"/>
  <c r="AF58" i="203" s="1"/>
  <c r="AF59" i="203" s="1"/>
  <c r="AH40" i="203"/>
  <c r="AH41" i="203" s="1"/>
  <c r="AH42" i="203" s="1"/>
  <c r="AH43" i="203" s="1"/>
  <c r="AH44" i="203" s="1"/>
  <c r="AH45" i="203" s="1"/>
  <c r="AH46" i="203" s="1"/>
  <c r="AH47" i="203" s="1"/>
  <c r="AH48" i="203" s="1"/>
  <c r="AH49" i="203" s="1"/>
  <c r="AH50" i="203" s="1"/>
  <c r="AH51" i="203" s="1"/>
  <c r="AH52" i="203" s="1"/>
  <c r="AH53" i="203" s="1"/>
  <c r="AH54" i="203" s="1"/>
  <c r="AH55" i="203" s="1"/>
  <c r="AH56" i="203" s="1"/>
  <c r="AH57" i="203" s="1"/>
  <c r="AH58" i="203" s="1"/>
  <c r="AH59" i="203" s="1"/>
  <c r="AG40" i="203"/>
  <c r="AG41" i="203" s="1"/>
  <c r="AG42" i="203" s="1"/>
  <c r="AG43" i="203" s="1"/>
  <c r="AG44" i="203" s="1"/>
  <c r="AG45" i="203" s="1"/>
  <c r="AG46" i="203" s="1"/>
  <c r="AG47" i="203" s="1"/>
  <c r="AG48" i="203" s="1"/>
  <c r="AF40" i="203"/>
  <c r="R13" i="203"/>
  <c r="AJ13" i="203" s="1"/>
  <c r="R12" i="203"/>
  <c r="AJ11" i="203"/>
  <c r="AB11" i="203"/>
  <c r="Z11" i="203"/>
  <c r="R11" i="203"/>
  <c r="R10" i="203"/>
  <c r="AJ10" i="203" s="1"/>
  <c r="AJ9" i="203"/>
  <c r="AB9" i="203"/>
  <c r="Z9" i="203"/>
  <c r="R9" i="203"/>
  <c r="R8" i="203"/>
  <c r="AJ8" i="203" s="1"/>
  <c r="AJ7" i="203"/>
  <c r="AB7" i="203"/>
  <c r="Z7" i="203"/>
  <c r="R7" i="203"/>
  <c r="R6" i="203"/>
  <c r="B4" i="203"/>
  <c r="A1" i="203"/>
  <c r="B5" i="203" s="1"/>
  <c r="AH68" i="202"/>
  <c r="AG68" i="202"/>
  <c r="AH67" i="202"/>
  <c r="AG67" i="202"/>
  <c r="AH66" i="202"/>
  <c r="AG66" i="202"/>
  <c r="AH65" i="202"/>
  <c r="AI65" i="202" s="1"/>
  <c r="AG65" i="202"/>
  <c r="AH64" i="202"/>
  <c r="AG64" i="202"/>
  <c r="AH63" i="202"/>
  <c r="AG63" i="202"/>
  <c r="AI63" i="202" s="1"/>
  <c r="AH62" i="202"/>
  <c r="AG62" i="202"/>
  <c r="AH61" i="202"/>
  <c r="AG61" i="202"/>
  <c r="AG51" i="202"/>
  <c r="AG52" i="202" s="1"/>
  <c r="AG53" i="202" s="1"/>
  <c r="AG54" i="202" s="1"/>
  <c r="AG55" i="202" s="1"/>
  <c r="AG56" i="202" s="1"/>
  <c r="AG57" i="202" s="1"/>
  <c r="AG58" i="202" s="1"/>
  <c r="AG59" i="202" s="1"/>
  <c r="AG50" i="202"/>
  <c r="AH41" i="202"/>
  <c r="AH42" i="202" s="1"/>
  <c r="AH43" i="202" s="1"/>
  <c r="AH44" i="202" s="1"/>
  <c r="AH45" i="202" s="1"/>
  <c r="AH46" i="202" s="1"/>
  <c r="AH47" i="202" s="1"/>
  <c r="AF41" i="202"/>
  <c r="AF42" i="202" s="1"/>
  <c r="AF43" i="202" s="1"/>
  <c r="AF44" i="202" s="1"/>
  <c r="AF45" i="202" s="1"/>
  <c r="AF46" i="202" s="1"/>
  <c r="AF47" i="202" s="1"/>
  <c r="AH40" i="202"/>
  <c r="AG40" i="202"/>
  <c r="AG41" i="202" s="1"/>
  <c r="AG42" i="202" s="1"/>
  <c r="AG43" i="202" s="1"/>
  <c r="AG44" i="202" s="1"/>
  <c r="AG45" i="202" s="1"/>
  <c r="AG46" i="202" s="1"/>
  <c r="AG47" i="202" s="1"/>
  <c r="AF40" i="202"/>
  <c r="R13" i="202"/>
  <c r="R12" i="202"/>
  <c r="R11" i="202"/>
  <c r="AJ11" i="202" s="1"/>
  <c r="AB10" i="202"/>
  <c r="R10" i="202"/>
  <c r="Z10" i="202" s="1"/>
  <c r="R9" i="202"/>
  <c r="AJ9" i="202" s="1"/>
  <c r="R8" i="202"/>
  <c r="AB8" i="202" s="1"/>
  <c r="R7" i="202"/>
  <c r="R6" i="202"/>
  <c r="B4" i="202"/>
  <c r="A1" i="202"/>
  <c r="B5" i="202" s="1"/>
  <c r="Z11" i="216" l="1"/>
  <c r="AB11" i="216"/>
  <c r="AF48" i="210"/>
  <c r="AF49" i="210" s="1"/>
  <c r="AF50" i="210" s="1"/>
  <c r="AF51" i="210" s="1"/>
  <c r="Z14" i="210"/>
  <c r="AB13" i="209"/>
  <c r="AG48" i="209"/>
  <c r="AB14" i="210"/>
  <c r="AG48" i="210"/>
  <c r="AH48" i="212"/>
  <c r="AH49" i="212" s="1"/>
  <c r="AH50" i="212" s="1"/>
  <c r="AH51" i="212" s="1"/>
  <c r="AH52" i="212" s="1"/>
  <c r="AH53" i="212" s="1"/>
  <c r="AH54" i="212" s="1"/>
  <c r="AH55" i="212" s="1"/>
  <c r="AH56" i="212" s="1"/>
  <c r="AH57" i="212" s="1"/>
  <c r="AH58" i="212" s="1"/>
  <c r="AH59" i="212" s="1"/>
  <c r="AJ14" i="212"/>
  <c r="AG48" i="211"/>
  <c r="AB13" i="211"/>
  <c r="AB14" i="211"/>
  <c r="AH52" i="210"/>
  <c r="AH53" i="210" s="1"/>
  <c r="AH54" i="210" s="1"/>
  <c r="AH55" i="210" s="1"/>
  <c r="AH56" i="210" s="1"/>
  <c r="AH57" i="210" s="1"/>
  <c r="AH58" i="210" s="1"/>
  <c r="AH59" i="210" s="1"/>
  <c r="AJ7" i="210"/>
  <c r="AJ8" i="210"/>
  <c r="AF48" i="209"/>
  <c r="AF49" i="209" s="1"/>
  <c r="AF50" i="209" s="1"/>
  <c r="AF51" i="209" s="1"/>
  <c r="Z14" i="209"/>
  <c r="Z13" i="209"/>
  <c r="AJ13" i="209"/>
  <c r="AH48" i="209"/>
  <c r="AH49" i="209" s="1"/>
  <c r="AH50" i="209" s="1"/>
  <c r="AH51" i="209" s="1"/>
  <c r="AB8" i="209"/>
  <c r="AG52" i="209"/>
  <c r="AG53" i="209" s="1"/>
  <c r="AG54" i="209" s="1"/>
  <c r="AG55" i="209" s="1"/>
  <c r="AG56" i="209" s="1"/>
  <c r="AG57" i="209" s="1"/>
  <c r="AG58" i="209" s="1"/>
  <c r="AG59" i="209" s="1"/>
  <c r="AB13" i="210"/>
  <c r="AH48" i="211"/>
  <c r="AH49" i="211" s="1"/>
  <c r="AH50" i="211" s="1"/>
  <c r="AH51" i="211" s="1"/>
  <c r="AJ13" i="211"/>
  <c r="AF51" i="213"/>
  <c r="AF52" i="213" s="1"/>
  <c r="AF53" i="213" s="1"/>
  <c r="AF54" i="213" s="1"/>
  <c r="AF55" i="213" s="1"/>
  <c r="AF56" i="213" s="1"/>
  <c r="AF57" i="213" s="1"/>
  <c r="AF58" i="213" s="1"/>
  <c r="AF59" i="213" s="1"/>
  <c r="Z10" i="213"/>
  <c r="AF48" i="211"/>
  <c r="AF49" i="211" s="1"/>
  <c r="AF50" i="211" s="1"/>
  <c r="AF51" i="211" s="1"/>
  <c r="AF52" i="211" s="1"/>
  <c r="AF53" i="211" s="1"/>
  <c r="AF54" i="211" s="1"/>
  <c r="AF55" i="211" s="1"/>
  <c r="AF56" i="211" s="1"/>
  <c r="AF57" i="211" s="1"/>
  <c r="AF58" i="211" s="1"/>
  <c r="AF59" i="211" s="1"/>
  <c r="Z14" i="211"/>
  <c r="AI70" i="211"/>
  <c r="AI73" i="211"/>
  <c r="AJ8" i="212"/>
  <c r="AB13" i="212"/>
  <c r="AJ13" i="213"/>
  <c r="AB13" i="213"/>
  <c r="Z13" i="213"/>
  <c r="AB15" i="209"/>
  <c r="AB8" i="210"/>
  <c r="AJ14" i="210"/>
  <c r="AI61" i="210"/>
  <c r="AB8" i="211"/>
  <c r="AB11" i="211"/>
  <c r="AI61" i="211"/>
  <c r="AJ9" i="212"/>
  <c r="AB9" i="212"/>
  <c r="Z9" i="212"/>
  <c r="AJ10" i="213"/>
  <c r="AB10" i="213"/>
  <c r="AB9" i="209"/>
  <c r="AJ11" i="211"/>
  <c r="AB14" i="212"/>
  <c r="AJ10" i="214"/>
  <c r="AB10" i="214"/>
  <c r="Z10" i="214"/>
  <c r="AJ10" i="215"/>
  <c r="AB10" i="215"/>
  <c r="Z10" i="215"/>
  <c r="AI62" i="210"/>
  <c r="AI62" i="211"/>
  <c r="AI65" i="211"/>
  <c r="Z10" i="212"/>
  <c r="AI61" i="212"/>
  <c r="AI64" i="212"/>
  <c r="AJ8" i="213"/>
  <c r="AB8" i="213"/>
  <c r="AI64" i="213"/>
  <c r="AJ12" i="216"/>
  <c r="AB12" i="216"/>
  <c r="Z12" i="216"/>
  <c r="Z7" i="210"/>
  <c r="Z13" i="211"/>
  <c r="Z8" i="213"/>
  <c r="AI61" i="214"/>
  <c r="AJ14" i="209"/>
  <c r="AB14" i="209"/>
  <c r="AI67" i="209"/>
  <c r="AI70" i="209"/>
  <c r="AB7" i="210"/>
  <c r="Z15" i="210"/>
  <c r="AJ7" i="212"/>
  <c r="AB7" i="212"/>
  <c r="Z7" i="212"/>
  <c r="AJ11" i="212"/>
  <c r="AB11" i="212"/>
  <c r="Z11" i="212"/>
  <c r="AJ8" i="214"/>
  <c r="AB8" i="214"/>
  <c r="Z8" i="214"/>
  <c r="AJ8" i="215"/>
  <c r="AB8" i="215"/>
  <c r="Z8" i="215"/>
  <c r="AJ13" i="210"/>
  <c r="Z7" i="211"/>
  <c r="AJ10" i="216"/>
  <c r="AB10" i="216"/>
  <c r="Z10" i="216"/>
  <c r="AJ7" i="209"/>
  <c r="Z9" i="209"/>
  <c r="AI62" i="209"/>
  <c r="Z13" i="210"/>
  <c r="AB7" i="211"/>
  <c r="AJ14" i="211"/>
  <c r="Z8" i="212"/>
  <c r="Z13" i="212"/>
  <c r="AI69" i="212"/>
  <c r="AI72" i="212"/>
  <c r="Z13" i="214"/>
  <c r="Z13" i="215"/>
  <c r="Z15" i="216"/>
  <c r="Z8" i="211"/>
  <c r="Z10" i="211"/>
  <c r="Z14" i="212"/>
  <c r="AB13" i="214"/>
  <c r="AB13" i="215"/>
  <c r="AB15" i="216"/>
  <c r="AH48" i="208"/>
  <c r="AH49" i="208" s="1"/>
  <c r="AH50" i="208" s="1"/>
  <c r="AH51" i="208" s="1"/>
  <c r="AH52" i="208" s="1"/>
  <c r="AH53" i="208" s="1"/>
  <c r="AH54" i="208" s="1"/>
  <c r="AH55" i="208" s="1"/>
  <c r="AH56" i="208" s="1"/>
  <c r="AH57" i="208" s="1"/>
  <c r="AH58" i="208" s="1"/>
  <c r="AH59" i="208" s="1"/>
  <c r="AJ13" i="208"/>
  <c r="AJ13" i="207"/>
  <c r="AJ14" i="207"/>
  <c r="AH48" i="207"/>
  <c r="AH49" i="207" s="1"/>
  <c r="AH50" i="207" s="1"/>
  <c r="AH51" i="207" s="1"/>
  <c r="AH52" i="207" s="1"/>
  <c r="AH53" i="207" s="1"/>
  <c r="AH54" i="207" s="1"/>
  <c r="AH55" i="207" s="1"/>
  <c r="AH56" i="207" s="1"/>
  <c r="AH57" i="207" s="1"/>
  <c r="AH58" i="207" s="1"/>
  <c r="AH59" i="207" s="1"/>
  <c r="AB13" i="207"/>
  <c r="AJ14" i="208"/>
  <c r="AJ7" i="207"/>
  <c r="AJ8" i="208"/>
  <c r="AJ7" i="208"/>
  <c r="AJ8" i="207"/>
  <c r="Z8" i="207"/>
  <c r="Z10" i="207"/>
  <c r="Z7" i="208"/>
  <c r="Z9" i="208"/>
  <c r="Z11" i="208"/>
  <c r="AB8" i="207"/>
  <c r="AB10" i="207"/>
  <c r="Z13" i="207"/>
  <c r="Z15" i="207"/>
  <c r="AB7" i="208"/>
  <c r="AB9" i="208"/>
  <c r="AB11" i="208"/>
  <c r="Z14" i="208"/>
  <c r="AB14" i="208"/>
  <c r="Z7" i="207"/>
  <c r="Z9" i="207"/>
  <c r="Z11" i="207"/>
  <c r="Z8" i="208"/>
  <c r="Z10" i="208"/>
  <c r="AB7" i="207"/>
  <c r="AB9" i="207"/>
  <c r="AB11" i="207"/>
  <c r="Z14" i="207"/>
  <c r="AB8" i="208"/>
  <c r="AB10" i="208"/>
  <c r="Z13" i="208"/>
  <c r="Z15" i="208"/>
  <c r="Z8" i="206"/>
  <c r="AB13" i="206"/>
  <c r="AG48" i="206"/>
  <c r="AB14" i="206"/>
  <c r="AH48" i="206"/>
  <c r="AH49" i="206" s="1"/>
  <c r="AH50" i="206" s="1"/>
  <c r="AH51" i="206" s="1"/>
  <c r="AJ14" i="206"/>
  <c r="AJ13" i="206"/>
  <c r="Z13" i="206"/>
  <c r="AF48" i="206"/>
  <c r="AF49" i="206" s="1"/>
  <c r="AF50" i="206" s="1"/>
  <c r="AF51" i="206" s="1"/>
  <c r="AF52" i="206" s="1"/>
  <c r="AF53" i="206" s="1"/>
  <c r="AF54" i="206" s="1"/>
  <c r="AF55" i="206" s="1"/>
  <c r="AF56" i="206" s="1"/>
  <c r="AF57" i="206" s="1"/>
  <c r="AF58" i="206" s="1"/>
  <c r="AF59" i="206" s="1"/>
  <c r="Z14" i="206"/>
  <c r="Z7" i="206"/>
  <c r="Z9" i="206"/>
  <c r="Z11" i="206"/>
  <c r="AB7" i="206"/>
  <c r="AB9" i="206"/>
  <c r="AB11" i="206"/>
  <c r="AB8" i="204"/>
  <c r="AB10" i="204"/>
  <c r="Z13" i="204"/>
  <c r="Z8" i="205"/>
  <c r="Z10" i="205"/>
  <c r="AJ8" i="204"/>
  <c r="AB13" i="204"/>
  <c r="AB8" i="205"/>
  <c r="Z10" i="204"/>
  <c r="AJ10" i="205"/>
  <c r="AB13" i="205"/>
  <c r="Z7" i="204"/>
  <c r="Z9" i="204"/>
  <c r="Z11" i="204"/>
  <c r="AB7" i="204"/>
  <c r="AB9" i="204"/>
  <c r="AB11" i="204"/>
  <c r="AB8" i="203"/>
  <c r="AB10" i="203"/>
  <c r="Z13" i="203"/>
  <c r="Z8" i="203"/>
  <c r="Z10" i="203"/>
  <c r="AB13" i="203"/>
  <c r="AJ10" i="202"/>
  <c r="AI66" i="202"/>
  <c r="AI62" i="202"/>
  <c r="AI67" i="202"/>
  <c r="AI64" i="202"/>
  <c r="AI68" i="202"/>
  <c r="AI61" i="202"/>
  <c r="AF48" i="202"/>
  <c r="AF49" i="202" s="1"/>
  <c r="AF50" i="202" s="1"/>
  <c r="AF51" i="202" s="1"/>
  <c r="AF52" i="202" s="1"/>
  <c r="AF53" i="202" s="1"/>
  <c r="AF54" i="202" s="1"/>
  <c r="AF55" i="202" s="1"/>
  <c r="AF56" i="202" s="1"/>
  <c r="AF57" i="202" s="1"/>
  <c r="AF58" i="202" s="1"/>
  <c r="AF59" i="202" s="1"/>
  <c r="Z13" i="202"/>
  <c r="AH48" i="202"/>
  <c r="AH49" i="202" s="1"/>
  <c r="AH50" i="202" s="1"/>
  <c r="AH51" i="202" s="1"/>
  <c r="AJ13" i="202"/>
  <c r="AB13" i="202"/>
  <c r="AG48" i="202"/>
  <c r="Z7" i="202"/>
  <c r="Z9" i="202"/>
  <c r="Z11" i="202"/>
  <c r="AB7" i="202"/>
  <c r="AB9" i="202"/>
  <c r="AB11" i="202"/>
  <c r="AH62" i="200"/>
  <c r="AH63" i="200"/>
  <c r="AH64" i="200"/>
  <c r="AH65" i="200"/>
  <c r="AH66" i="200"/>
  <c r="AH67" i="200"/>
  <c r="AH68" i="200"/>
  <c r="AH69" i="200"/>
  <c r="AH70" i="200"/>
  <c r="AI70" i="200" s="1"/>
  <c r="AH71" i="200"/>
  <c r="AH72" i="200"/>
  <c r="AH73" i="200"/>
  <c r="AH61" i="200"/>
  <c r="AI64" i="200"/>
  <c r="AI71" i="200"/>
  <c r="AI74" i="200"/>
  <c r="AG62" i="200"/>
  <c r="AG63" i="200"/>
  <c r="AI63" i="200" s="1"/>
  <c r="AG64" i="200"/>
  <c r="AG65" i="200"/>
  <c r="AG66" i="200"/>
  <c r="AG67" i="200"/>
  <c r="AG68" i="200"/>
  <c r="AG69" i="200"/>
  <c r="AG70" i="200"/>
  <c r="AG71" i="200"/>
  <c r="AG72" i="200"/>
  <c r="AI72" i="200" s="1"/>
  <c r="AG73" i="200"/>
  <c r="AG61" i="200"/>
  <c r="Z8" i="209" l="1"/>
  <c r="Z7" i="209"/>
  <c r="AF52" i="209"/>
  <c r="AF53" i="209" s="1"/>
  <c r="AF54" i="209" s="1"/>
  <c r="AF55" i="209" s="1"/>
  <c r="AF56" i="209" s="1"/>
  <c r="AF57" i="209" s="1"/>
  <c r="AF58" i="209" s="1"/>
  <c r="AF59" i="209" s="1"/>
  <c r="AJ8" i="209"/>
  <c r="AH52" i="209"/>
  <c r="AH53" i="209" s="1"/>
  <c r="AH54" i="209" s="1"/>
  <c r="AH55" i="209" s="1"/>
  <c r="AH56" i="209" s="1"/>
  <c r="AH57" i="209" s="1"/>
  <c r="AH58" i="209" s="1"/>
  <c r="AH59" i="209" s="1"/>
  <c r="AH52" i="211"/>
  <c r="AH53" i="211" s="1"/>
  <c r="AH54" i="211" s="1"/>
  <c r="AH55" i="211" s="1"/>
  <c r="AH56" i="211" s="1"/>
  <c r="AH57" i="211" s="1"/>
  <c r="AH58" i="211" s="1"/>
  <c r="AH59" i="211" s="1"/>
  <c r="AJ8" i="211"/>
  <c r="AJ7" i="211"/>
  <c r="AF52" i="210"/>
  <c r="AF53" i="210" s="1"/>
  <c r="AF54" i="210" s="1"/>
  <c r="AF55" i="210" s="1"/>
  <c r="AF56" i="210" s="1"/>
  <c r="AF57" i="210" s="1"/>
  <c r="AF58" i="210" s="1"/>
  <c r="AF59" i="210" s="1"/>
  <c r="Z8" i="210"/>
  <c r="AJ8" i="206"/>
  <c r="AH52" i="206"/>
  <c r="AH53" i="206" s="1"/>
  <c r="AH54" i="206" s="1"/>
  <c r="AH55" i="206" s="1"/>
  <c r="AH56" i="206" s="1"/>
  <c r="AH57" i="206" s="1"/>
  <c r="AH58" i="206" s="1"/>
  <c r="AH59" i="206" s="1"/>
  <c r="AJ7" i="206"/>
  <c r="Z8" i="202"/>
  <c r="AH52" i="202"/>
  <c r="AH53" i="202" s="1"/>
  <c r="AH54" i="202" s="1"/>
  <c r="AH55" i="202" s="1"/>
  <c r="AH56" i="202" s="1"/>
  <c r="AH57" i="202" s="1"/>
  <c r="AH58" i="202" s="1"/>
  <c r="AH59" i="202" s="1"/>
  <c r="AJ8" i="202"/>
  <c r="AJ7" i="202"/>
  <c r="AI67" i="200"/>
  <c r="AI61" i="200"/>
  <c r="AI73" i="200"/>
  <c r="AI65" i="200"/>
  <c r="AI66" i="200"/>
  <c r="AI62" i="200"/>
  <c r="AI69" i="200"/>
  <c r="AI68" i="200"/>
  <c r="R17" i="200"/>
  <c r="R18" i="200"/>
  <c r="R7" i="200"/>
  <c r="R8" i="200"/>
  <c r="R9" i="200"/>
  <c r="R10" i="200"/>
  <c r="R11" i="200"/>
  <c r="R12" i="200"/>
  <c r="R13" i="200"/>
  <c r="R14" i="200"/>
  <c r="R15" i="200"/>
  <c r="R16" i="200"/>
  <c r="AG50" i="200" l="1"/>
  <c r="AG51" i="200" s="1"/>
  <c r="AG52" i="200" s="1"/>
  <c r="AG53" i="200" s="1"/>
  <c r="AG54" i="200" s="1"/>
  <c r="AG55" i="200" s="1"/>
  <c r="AG56" i="200" s="1"/>
  <c r="AH40" i="200"/>
  <c r="AH41" i="200" s="1"/>
  <c r="AH42" i="200" s="1"/>
  <c r="AH43" i="200" s="1"/>
  <c r="AH44" i="200" s="1"/>
  <c r="AH45" i="200" s="1"/>
  <c r="AH46" i="200" s="1"/>
  <c r="AH47" i="200" s="1"/>
  <c r="AH48" i="200" s="1"/>
  <c r="AH49" i="200" s="1"/>
  <c r="AH50" i="200" s="1"/>
  <c r="AH51" i="200" s="1"/>
  <c r="AH52" i="200" s="1"/>
  <c r="AH53" i="200" s="1"/>
  <c r="AH54" i="200" s="1"/>
  <c r="AH55" i="200" s="1"/>
  <c r="AH56" i="200" s="1"/>
  <c r="AG40" i="200"/>
  <c r="AG41" i="200" s="1"/>
  <c r="AG42" i="200" s="1"/>
  <c r="AG43" i="200" s="1"/>
  <c r="AG44" i="200" s="1"/>
  <c r="AG45" i="200" s="1"/>
  <c r="AG46" i="200" s="1"/>
  <c r="AG47" i="200" s="1"/>
  <c r="AG48" i="200" s="1"/>
  <c r="AF40" i="200"/>
  <c r="AF41" i="200" s="1"/>
  <c r="AF42" i="200" s="1"/>
  <c r="AF43" i="200" s="1"/>
  <c r="AF44" i="200" s="1"/>
  <c r="AF45" i="200" s="1"/>
  <c r="AF46" i="200" s="1"/>
  <c r="AF47" i="200" s="1"/>
  <c r="AF48" i="200" s="1"/>
  <c r="AF49" i="200" s="1"/>
  <c r="AF50" i="200" s="1"/>
  <c r="AF51" i="200" s="1"/>
  <c r="AF52" i="200" s="1"/>
  <c r="AF53" i="200" s="1"/>
  <c r="AF54" i="200" s="1"/>
  <c r="AF55" i="200" s="1"/>
  <c r="AF56" i="200" s="1"/>
  <c r="AJ13" i="200"/>
  <c r="R6" i="200"/>
  <c r="B4" i="200"/>
  <c r="A1" i="200"/>
  <c r="B5" i="200" s="1"/>
  <c r="Z11" i="200" l="1"/>
  <c r="AJ14" i="200"/>
  <c r="AJ8" i="200"/>
  <c r="AH57" i="200"/>
  <c r="AH58" i="200" s="1"/>
  <c r="AH59" i="200" s="1"/>
  <c r="AJ10" i="200" s="1"/>
  <c r="AF57" i="200"/>
  <c r="AF58" i="200" s="1"/>
  <c r="AF59" i="200" s="1"/>
  <c r="Z10" i="200" s="1"/>
  <c r="Z8" i="200"/>
  <c r="Z7" i="200"/>
  <c r="AJ15" i="200"/>
  <c r="AG57" i="200"/>
  <c r="AG58" i="200" s="1"/>
  <c r="AG59" i="200" s="1"/>
  <c r="AB10" i="200" s="1"/>
  <c r="AB8" i="200"/>
  <c r="AB13" i="200"/>
  <c r="AB15" i="200"/>
  <c r="Z15" i="200"/>
  <c r="Z13" i="200"/>
  <c r="Z9" i="200"/>
  <c r="AB11" i="200"/>
  <c r="Z14" i="200"/>
  <c r="AJ11" i="200"/>
  <c r="AB14" i="200"/>
  <c r="AJ9" i="200" l="1"/>
  <c r="AJ7" i="200"/>
  <c r="AB9" i="200"/>
  <c r="AB7" i="200"/>
  <c r="AG50" i="161" l="1"/>
  <c r="AG51" i="161" s="1"/>
  <c r="AG52" i="161" s="1"/>
  <c r="AG53" i="161" s="1"/>
  <c r="AG54" i="161" s="1"/>
  <c r="AG55" i="161" s="1"/>
  <c r="AG56" i="161" s="1"/>
  <c r="AG57" i="161" s="1"/>
  <c r="AG58" i="161" s="1"/>
  <c r="AG59" i="161" s="1"/>
  <c r="AH40" i="161"/>
  <c r="AH41" i="161" s="1"/>
  <c r="AH42" i="161" s="1"/>
  <c r="AH43" i="161" s="1"/>
  <c r="AH44" i="161" s="1"/>
  <c r="AH45" i="161" s="1"/>
  <c r="AH46" i="161" s="1"/>
  <c r="AH47" i="161" s="1"/>
  <c r="AH48" i="161" s="1"/>
  <c r="AH49" i="161" s="1"/>
  <c r="AH50" i="161" s="1"/>
  <c r="AH51" i="161" s="1"/>
  <c r="AH52" i="161" s="1"/>
  <c r="AH53" i="161" s="1"/>
  <c r="AH54" i="161" s="1"/>
  <c r="AH55" i="161" s="1"/>
  <c r="AH56" i="161" s="1"/>
  <c r="AH57" i="161" s="1"/>
  <c r="AH58" i="161" s="1"/>
  <c r="AG40" i="161"/>
  <c r="AG41" i="161" s="1"/>
  <c r="AG42" i="161" s="1"/>
  <c r="AG43" i="161" s="1"/>
  <c r="AG44" i="161" s="1"/>
  <c r="AG45" i="161" s="1"/>
  <c r="AG46" i="161" s="1"/>
  <c r="AG47" i="161" s="1"/>
  <c r="AG48" i="161" s="1"/>
  <c r="AF40" i="161"/>
  <c r="AF41" i="161" s="1"/>
  <c r="AF42" i="161" s="1"/>
  <c r="AF43" i="161" s="1"/>
  <c r="AF44" i="161" s="1"/>
  <c r="AF45" i="161" s="1"/>
  <c r="AF46" i="161" s="1"/>
  <c r="AF47" i="161" s="1"/>
  <c r="AF48" i="161" s="1"/>
  <c r="AF49" i="161" s="1"/>
  <c r="AF50" i="161" s="1"/>
  <c r="AF51" i="161" s="1"/>
  <c r="AF52" i="161" s="1"/>
  <c r="AF53" i="161" s="1"/>
  <c r="AF54" i="161" s="1"/>
  <c r="AF55" i="161" s="1"/>
  <c r="AF56" i="161" s="1"/>
  <c r="AF57" i="161" s="1"/>
  <c r="AF58" i="161" s="1"/>
  <c r="G16" i="161"/>
  <c r="R10" i="161"/>
  <c r="R8" i="161"/>
  <c r="R6" i="161"/>
  <c r="AB6" i="161" s="1"/>
  <c r="B4" i="161"/>
  <c r="A1" i="161"/>
  <c r="B5" i="161" s="1"/>
  <c r="AG50" i="160"/>
  <c r="AG51" i="160" s="1"/>
  <c r="AG52" i="160" s="1"/>
  <c r="AG53" i="160" s="1"/>
  <c r="AG54" i="160" s="1"/>
  <c r="AG55" i="160" s="1"/>
  <c r="AG56" i="160" s="1"/>
  <c r="AG57" i="160" s="1"/>
  <c r="AG58" i="160" s="1"/>
  <c r="AG59" i="160" s="1"/>
  <c r="AH40" i="160"/>
  <c r="AH41" i="160" s="1"/>
  <c r="AH42" i="160" s="1"/>
  <c r="AH43" i="160" s="1"/>
  <c r="AH44" i="160" s="1"/>
  <c r="AH45" i="160" s="1"/>
  <c r="AH46" i="160" s="1"/>
  <c r="AH47" i="160" s="1"/>
  <c r="AH48" i="160" s="1"/>
  <c r="AH49" i="160" s="1"/>
  <c r="AH50" i="160" s="1"/>
  <c r="AH51" i="160" s="1"/>
  <c r="AH52" i="160" s="1"/>
  <c r="AH53" i="160" s="1"/>
  <c r="AH54" i="160" s="1"/>
  <c r="AH55" i="160" s="1"/>
  <c r="AH56" i="160" s="1"/>
  <c r="AH57" i="160" s="1"/>
  <c r="AH58" i="160" s="1"/>
  <c r="AH59" i="160" s="1"/>
  <c r="AG40" i="160"/>
  <c r="AG41" i="160" s="1"/>
  <c r="AG42" i="160" s="1"/>
  <c r="AG43" i="160" s="1"/>
  <c r="AG44" i="160" s="1"/>
  <c r="AG45" i="160" s="1"/>
  <c r="AG46" i="160" s="1"/>
  <c r="AG47" i="160" s="1"/>
  <c r="AG48" i="160" s="1"/>
  <c r="AF40" i="160"/>
  <c r="AF41" i="160" s="1"/>
  <c r="AF42" i="160" s="1"/>
  <c r="AF43" i="160" s="1"/>
  <c r="AF44" i="160" s="1"/>
  <c r="AF45" i="160" s="1"/>
  <c r="AF46" i="160" s="1"/>
  <c r="AF47" i="160" s="1"/>
  <c r="AF48" i="160" s="1"/>
  <c r="AF49" i="160" s="1"/>
  <c r="AF50" i="160" s="1"/>
  <c r="AF51" i="160" s="1"/>
  <c r="AF52" i="160" s="1"/>
  <c r="AF53" i="160" s="1"/>
  <c r="AF54" i="160" s="1"/>
  <c r="AF55" i="160" s="1"/>
  <c r="AF56" i="160" s="1"/>
  <c r="AF57" i="160" s="1"/>
  <c r="AF58" i="160" s="1"/>
  <c r="AF59" i="160" s="1"/>
  <c r="G16" i="160"/>
  <c r="R10" i="160"/>
  <c r="R8" i="160"/>
  <c r="AJ8" i="160" s="1"/>
  <c r="R6" i="160"/>
  <c r="B4" i="160"/>
  <c r="A1" i="160"/>
  <c r="B5" i="160" s="1"/>
  <c r="AJ10" i="160" l="1"/>
  <c r="AJ6" i="160"/>
  <c r="AB8" i="161"/>
  <c r="AB10" i="161"/>
  <c r="AF59" i="161"/>
  <c r="Z10" i="161" s="1"/>
  <c r="AH59" i="161"/>
  <c r="AJ10" i="161"/>
  <c r="AB8" i="160"/>
  <c r="Z8" i="160"/>
  <c r="Z6" i="160"/>
  <c r="Z10" i="160"/>
  <c r="AB6" i="160"/>
  <c r="AB10" i="160"/>
  <c r="AG50" i="159"/>
  <c r="AG51" i="159" s="1"/>
  <c r="AG52" i="159" s="1"/>
  <c r="AG53" i="159" s="1"/>
  <c r="AG54" i="159" s="1"/>
  <c r="AG55" i="159" s="1"/>
  <c r="AG56" i="159" s="1"/>
  <c r="AG57" i="159" s="1"/>
  <c r="AG58" i="159" s="1"/>
  <c r="AG59" i="159" s="1"/>
  <c r="AH40" i="159"/>
  <c r="AH41" i="159" s="1"/>
  <c r="AH42" i="159" s="1"/>
  <c r="AH43" i="159" s="1"/>
  <c r="AH44" i="159" s="1"/>
  <c r="AH45" i="159" s="1"/>
  <c r="AH46" i="159" s="1"/>
  <c r="AH47" i="159" s="1"/>
  <c r="AH48" i="159" s="1"/>
  <c r="AH49" i="159" s="1"/>
  <c r="AH50" i="159" s="1"/>
  <c r="AH51" i="159" s="1"/>
  <c r="AH52" i="159" s="1"/>
  <c r="AH53" i="159" s="1"/>
  <c r="AH54" i="159" s="1"/>
  <c r="AH55" i="159" s="1"/>
  <c r="AH56" i="159" s="1"/>
  <c r="AH57" i="159" s="1"/>
  <c r="AH58" i="159" s="1"/>
  <c r="AH59" i="159" s="1"/>
  <c r="AG40" i="159"/>
  <c r="AG41" i="159" s="1"/>
  <c r="AG42" i="159" s="1"/>
  <c r="AG43" i="159" s="1"/>
  <c r="AG44" i="159" s="1"/>
  <c r="AG45" i="159" s="1"/>
  <c r="AG46" i="159" s="1"/>
  <c r="AG47" i="159" s="1"/>
  <c r="AG48" i="159" s="1"/>
  <c r="AF40" i="159"/>
  <c r="AF41" i="159" s="1"/>
  <c r="AF42" i="159" s="1"/>
  <c r="AF43" i="159" s="1"/>
  <c r="AF44" i="159" s="1"/>
  <c r="AF45" i="159" s="1"/>
  <c r="AF46" i="159" s="1"/>
  <c r="AF47" i="159" s="1"/>
  <c r="AF48" i="159" s="1"/>
  <c r="AF49" i="159" s="1"/>
  <c r="AF50" i="159" s="1"/>
  <c r="AF51" i="159" s="1"/>
  <c r="AF52" i="159" s="1"/>
  <c r="AF53" i="159" s="1"/>
  <c r="AF54" i="159" s="1"/>
  <c r="AF55" i="159" s="1"/>
  <c r="AF56" i="159" s="1"/>
  <c r="AF57" i="159" s="1"/>
  <c r="AF58" i="159" s="1"/>
  <c r="AF59" i="159" s="1"/>
  <c r="G16" i="159"/>
  <c r="R11" i="159"/>
  <c r="R10" i="159"/>
  <c r="R6" i="159"/>
  <c r="B4" i="159"/>
  <c r="A1" i="159"/>
  <c r="B5" i="159" s="1"/>
  <c r="O7" i="157"/>
  <c r="AG50" i="157"/>
  <c r="AG51" i="157" s="1"/>
  <c r="AG52" i="157" s="1"/>
  <c r="AG53" i="157" s="1"/>
  <c r="AH40" i="157"/>
  <c r="AH41" i="157" s="1"/>
  <c r="AH42" i="157" s="1"/>
  <c r="AH43" i="157" s="1"/>
  <c r="AH44" i="157" s="1"/>
  <c r="AH45" i="157" s="1"/>
  <c r="AH46" i="157" s="1"/>
  <c r="AH47" i="157" s="1"/>
  <c r="AH48" i="157" s="1"/>
  <c r="AH49" i="157" s="1"/>
  <c r="AH50" i="157" s="1"/>
  <c r="AH51" i="157" s="1"/>
  <c r="AH52" i="157" s="1"/>
  <c r="AH53" i="157" s="1"/>
  <c r="AG40" i="157"/>
  <c r="AG41" i="157" s="1"/>
  <c r="AG42" i="157" s="1"/>
  <c r="AG43" i="157" s="1"/>
  <c r="AG44" i="157" s="1"/>
  <c r="AG45" i="157" s="1"/>
  <c r="AG46" i="157" s="1"/>
  <c r="AG47" i="157" s="1"/>
  <c r="AG48" i="157" s="1"/>
  <c r="AF40" i="157"/>
  <c r="AF41" i="157" s="1"/>
  <c r="AF42" i="157" s="1"/>
  <c r="AF43" i="157" s="1"/>
  <c r="AF44" i="157" s="1"/>
  <c r="AF45" i="157" s="1"/>
  <c r="AF46" i="157" s="1"/>
  <c r="AF47" i="157" s="1"/>
  <c r="AF48" i="157" s="1"/>
  <c r="AF49" i="157" s="1"/>
  <c r="AF50" i="157" s="1"/>
  <c r="AF51" i="157" s="1"/>
  <c r="AF52" i="157" s="1"/>
  <c r="AF53" i="157" s="1"/>
  <c r="G16" i="157"/>
  <c r="R11" i="157"/>
  <c r="AB11" i="157" s="1"/>
  <c r="R10" i="157"/>
  <c r="R6" i="157"/>
  <c r="B4" i="157"/>
  <c r="A1" i="157"/>
  <c r="B5" i="157" s="1"/>
  <c r="R8" i="155"/>
  <c r="R9" i="155"/>
  <c r="R11" i="155"/>
  <c r="R6" i="155"/>
  <c r="R11" i="156"/>
  <c r="R9" i="156"/>
  <c r="R8" i="156"/>
  <c r="AB8" i="156" s="1"/>
  <c r="R6" i="156"/>
  <c r="AB6" i="156" s="1"/>
  <c r="AG50" i="156"/>
  <c r="AG51" i="156" s="1"/>
  <c r="AG52" i="156" s="1"/>
  <c r="AG53" i="156" s="1"/>
  <c r="AG54" i="156" s="1"/>
  <c r="AG55" i="156" s="1"/>
  <c r="AG56" i="156" s="1"/>
  <c r="AG57" i="156" s="1"/>
  <c r="AG58" i="156" s="1"/>
  <c r="AG59" i="156" s="1"/>
  <c r="AH40" i="156"/>
  <c r="AH41" i="156" s="1"/>
  <c r="AH42" i="156" s="1"/>
  <c r="AH43" i="156" s="1"/>
  <c r="AH44" i="156" s="1"/>
  <c r="AH45" i="156" s="1"/>
  <c r="AH46" i="156" s="1"/>
  <c r="AH47" i="156" s="1"/>
  <c r="AH48" i="156" s="1"/>
  <c r="AH49" i="156" s="1"/>
  <c r="AH50" i="156" s="1"/>
  <c r="AH51" i="156" s="1"/>
  <c r="AH52" i="156" s="1"/>
  <c r="AH53" i="156" s="1"/>
  <c r="AH54" i="156" s="1"/>
  <c r="AH55" i="156" s="1"/>
  <c r="AH56" i="156" s="1"/>
  <c r="AH57" i="156" s="1"/>
  <c r="AH58" i="156" s="1"/>
  <c r="AH59" i="156" s="1"/>
  <c r="AG40" i="156"/>
  <c r="AG41" i="156" s="1"/>
  <c r="AG42" i="156" s="1"/>
  <c r="AG43" i="156" s="1"/>
  <c r="AG44" i="156" s="1"/>
  <c r="AG45" i="156" s="1"/>
  <c r="AG46" i="156" s="1"/>
  <c r="AG47" i="156" s="1"/>
  <c r="AG48" i="156" s="1"/>
  <c r="AF40" i="156"/>
  <c r="AF41" i="156" s="1"/>
  <c r="AF42" i="156" s="1"/>
  <c r="AF43" i="156" s="1"/>
  <c r="AF44" i="156" s="1"/>
  <c r="AF45" i="156" s="1"/>
  <c r="AF46" i="156" s="1"/>
  <c r="AF47" i="156" s="1"/>
  <c r="AF48" i="156" s="1"/>
  <c r="AF49" i="156" s="1"/>
  <c r="AF50" i="156" s="1"/>
  <c r="AF51" i="156" s="1"/>
  <c r="AF52" i="156" s="1"/>
  <c r="AF53" i="156" s="1"/>
  <c r="AF54" i="156" s="1"/>
  <c r="AF55" i="156" s="1"/>
  <c r="AF56" i="156" s="1"/>
  <c r="AF57" i="156" s="1"/>
  <c r="AF58" i="156" s="1"/>
  <c r="AF59" i="156" s="1"/>
  <c r="Z9" i="156" s="1"/>
  <c r="G16" i="156"/>
  <c r="B4" i="156"/>
  <c r="A1" i="156"/>
  <c r="B5" i="156" s="1"/>
  <c r="AG50" i="155"/>
  <c r="AG51" i="155" s="1"/>
  <c r="AG52" i="155" s="1"/>
  <c r="AG53" i="155" s="1"/>
  <c r="AH40" i="155"/>
  <c r="AH41" i="155" s="1"/>
  <c r="AH42" i="155" s="1"/>
  <c r="AH43" i="155" s="1"/>
  <c r="AH44" i="155" s="1"/>
  <c r="AH45" i="155" s="1"/>
  <c r="AH46" i="155" s="1"/>
  <c r="AH47" i="155" s="1"/>
  <c r="AH48" i="155" s="1"/>
  <c r="AH49" i="155" s="1"/>
  <c r="AH50" i="155" s="1"/>
  <c r="AH51" i="155" s="1"/>
  <c r="AH52" i="155" s="1"/>
  <c r="AH53" i="155" s="1"/>
  <c r="AH54" i="155" s="1"/>
  <c r="AH55" i="155" s="1"/>
  <c r="AH56" i="155" s="1"/>
  <c r="AH57" i="155" s="1"/>
  <c r="AH58" i="155" s="1"/>
  <c r="AH59" i="155" s="1"/>
  <c r="AG40" i="155"/>
  <c r="AG41" i="155" s="1"/>
  <c r="AG42" i="155" s="1"/>
  <c r="AG43" i="155" s="1"/>
  <c r="AG44" i="155" s="1"/>
  <c r="AG45" i="155" s="1"/>
  <c r="AG46" i="155" s="1"/>
  <c r="AG47" i="155" s="1"/>
  <c r="AG48" i="155" s="1"/>
  <c r="AF40" i="155"/>
  <c r="AF41" i="155" s="1"/>
  <c r="AF42" i="155" s="1"/>
  <c r="AF43" i="155" s="1"/>
  <c r="AF44" i="155" s="1"/>
  <c r="AF45" i="155" s="1"/>
  <c r="AF46" i="155" s="1"/>
  <c r="AF47" i="155" s="1"/>
  <c r="AF48" i="155" s="1"/>
  <c r="AF49" i="155" s="1"/>
  <c r="AF50" i="155" s="1"/>
  <c r="AF51" i="155" s="1"/>
  <c r="AF52" i="155" s="1"/>
  <c r="AF53" i="155" s="1"/>
  <c r="AF54" i="155" s="1"/>
  <c r="AF55" i="155" s="1"/>
  <c r="G16" i="155"/>
  <c r="B4" i="155"/>
  <c r="A1" i="155"/>
  <c r="B5" i="155" s="1"/>
  <c r="AB11" i="159" l="1"/>
  <c r="AJ9" i="155"/>
  <c r="AA12" i="156"/>
  <c r="AJ6" i="155"/>
  <c r="AJ9" i="156"/>
  <c r="Z11" i="155"/>
  <c r="AG54" i="155"/>
  <c r="AG55" i="155" s="1"/>
  <c r="AG56" i="155" s="1"/>
  <c r="AG57" i="155" s="1"/>
  <c r="AG58" i="155" s="1"/>
  <c r="AG59" i="155" s="1"/>
  <c r="AB11" i="155"/>
  <c r="AB9" i="155"/>
  <c r="AF56" i="155"/>
  <c r="AF57" i="155" s="1"/>
  <c r="AF58" i="155" s="1"/>
  <c r="AF59" i="155" s="1"/>
  <c r="Z8" i="155"/>
  <c r="Z9" i="155"/>
  <c r="AB9" i="156"/>
  <c r="AA10" i="156"/>
  <c r="AJ11" i="156"/>
  <c r="Z6" i="156"/>
  <c r="AJ6" i="156"/>
  <c r="AA7" i="156"/>
  <c r="Z11" i="156"/>
  <c r="AJ6" i="161"/>
  <c r="AJ8" i="161"/>
  <c r="Z6" i="161"/>
  <c r="Z8" i="161"/>
  <c r="AB10" i="159"/>
  <c r="AB6" i="159"/>
  <c r="AJ6" i="159"/>
  <c r="AJ11" i="159"/>
  <c r="AJ10" i="159"/>
  <c r="Z10" i="159"/>
  <c r="Z11" i="159"/>
  <c r="Z6" i="159"/>
  <c r="AG54" i="157"/>
  <c r="AG55" i="157" s="1"/>
  <c r="AG56" i="157" s="1"/>
  <c r="AG57" i="157" s="1"/>
  <c r="AG58" i="157" s="1"/>
  <c r="AG59" i="157" s="1"/>
  <c r="AB6" i="157" s="1"/>
  <c r="AB10" i="157"/>
  <c r="AJ11" i="157"/>
  <c r="AH54" i="157"/>
  <c r="AH55" i="157" s="1"/>
  <c r="AH56" i="157" s="1"/>
  <c r="AH57" i="157" s="1"/>
  <c r="AH58" i="157" s="1"/>
  <c r="AH59" i="157" s="1"/>
  <c r="AJ6" i="157" s="1"/>
  <c r="AJ10" i="157"/>
  <c r="AF54" i="157"/>
  <c r="AF55" i="157" s="1"/>
  <c r="AF56" i="157" s="1"/>
  <c r="AF57" i="157" s="1"/>
  <c r="AF58" i="157" s="1"/>
  <c r="AF59" i="157" s="1"/>
  <c r="Z6" i="157" s="1"/>
  <c r="Z11" i="157"/>
  <c r="Z10" i="157"/>
  <c r="AJ8" i="155"/>
  <c r="Z8" i="156"/>
  <c r="AJ8" i="156"/>
  <c r="AB8" i="155" l="1"/>
  <c r="Z6" i="155"/>
  <c r="AB6" i="155"/>
  <c r="B19" i="16"/>
  <c r="R16" i="16"/>
  <c r="M16" i="16"/>
  <c r="R15" i="16"/>
  <c r="M15" i="16"/>
  <c r="R14" i="16"/>
  <c r="M14" i="16"/>
  <c r="R13" i="16"/>
  <c r="M13" i="16"/>
  <c r="R12" i="16"/>
  <c r="M12" i="16"/>
  <c r="R11" i="16"/>
  <c r="M11" i="16"/>
  <c r="R10" i="16"/>
  <c r="M10" i="16"/>
  <c r="R9" i="16"/>
  <c r="M9" i="16"/>
  <c r="R8" i="16"/>
  <c r="M8" i="16"/>
  <c r="R7" i="16"/>
  <c r="M7" i="16"/>
  <c r="R6" i="16"/>
  <c r="M6" i="16"/>
  <c r="B4" i="16"/>
  <c r="A1" i="16"/>
  <c r="B5" i="16" s="1"/>
  <c r="B19" i="12"/>
  <c r="R16" i="12"/>
  <c r="M16" i="12"/>
  <c r="R15" i="12"/>
  <c r="M15" i="12"/>
  <c r="R14" i="12"/>
  <c r="M14" i="12"/>
  <c r="R13" i="12"/>
  <c r="M13" i="12"/>
  <c r="R12" i="12"/>
  <c r="M12" i="12"/>
  <c r="R11" i="12"/>
  <c r="M11" i="12"/>
  <c r="R10" i="12"/>
  <c r="M10" i="12"/>
  <c r="R9" i="12"/>
  <c r="M9" i="12"/>
  <c r="R8" i="12"/>
  <c r="M8" i="12"/>
  <c r="R7" i="12"/>
  <c r="M7" i="12"/>
  <c r="R6" i="12"/>
  <c r="M6" i="12"/>
  <c r="B4" i="12"/>
  <c r="A1" i="12"/>
  <c r="B5" i="12" s="1"/>
  <c r="B19" i="15"/>
  <c r="R17" i="15"/>
  <c r="M17" i="15"/>
  <c r="R16" i="15"/>
  <c r="M16" i="15"/>
  <c r="R15" i="15"/>
  <c r="M15" i="15"/>
  <c r="R14" i="15"/>
  <c r="M14" i="15"/>
  <c r="R13" i="15"/>
  <c r="M13" i="15"/>
  <c r="R12" i="15"/>
  <c r="M12" i="15"/>
  <c r="R11" i="15"/>
  <c r="M11" i="15"/>
  <c r="R10" i="15"/>
  <c r="M10" i="15"/>
  <c r="R9" i="15"/>
  <c r="M9" i="15"/>
  <c r="R8" i="15"/>
  <c r="M8" i="15"/>
  <c r="R7" i="15"/>
  <c r="M7" i="15"/>
  <c r="R6" i="15"/>
  <c r="M6" i="15"/>
  <c r="B4" i="15"/>
  <c r="A1" i="15"/>
  <c r="B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5E3E96F-A920-40C5-ADC9-9249C0D716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819B4F8-4CB6-4250-88AC-688AC8D9A20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575B608-A209-4884-AB7B-F69C2FE563B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26DEC192-B17A-43C6-A6A2-91A64168E7C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720F7C2C-C475-450E-8646-491484DA1CD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4BAE026-2ED8-49EB-B4A4-192FEBCE297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17067223-A8AA-4098-A8D1-8E35EB5AF1C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0CE0C50-0A19-44BB-B15F-DC649A2C17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250B18E-5AF2-4005-AAAD-585F0387AB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55AC0C7E-EFB1-48D7-B75C-3437C2DF3F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A6A6177-11FE-4EB8-A028-378EAF02EFC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D09F08B-FF5D-4411-88B7-FB357164F22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C7F27E7B-AEDF-437D-A988-109E3B25309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DAEDC51-3997-4E87-AC09-22AB09E3E5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E083669-293D-4726-AC3B-CC4712C93DC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1EE0A1E-A0B1-4C80-AB8E-BA91229867B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EF15755-7A43-40FC-B238-8175105683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D20FABCF-51AE-4CFF-86D6-0F0F94D5E6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CEFBBDE0-D684-498C-8B2A-47BAD1CD440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F38B909-7AF8-4F27-8FE7-1BBEB36474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64FE539-953E-48E2-B0DE-0C373EE03FD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F4FF6801-056F-49CF-A50D-49F26183792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EA94509-A5AA-4AC2-AE01-86D090E5530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B8B109B-15BD-4EAF-8315-65857059510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39ADC86F-465F-4B3B-8188-B6D70C2D881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B83E15B-25C7-4B9D-8E5D-BD34C019C4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44A4196-7C73-4CA9-BFDF-E1E443DDEFB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95760929-2D4D-41BB-A5CF-DB1453E3FA1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606C633C-FBB2-4C9F-ADC0-33C69E11DC1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F27A9E4-B60B-4A02-9840-2E160BE18A6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D48DE63-3574-4581-B569-235BB39EF99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1E483C9-5F60-49B9-9714-426B417FC4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4CAE6DC-4082-4B31-BD96-19969DDDA43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F8289DF5-504A-41F1-8957-44AF83AAD13B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B7215549-C654-4ADC-A7FA-1209A9D030D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D2449DB3-EE08-4951-8D1A-96C591E6DDB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81AECFFE-DA18-42D1-9A6E-95932AA61A9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DCD1F9E4-8F09-4231-9D67-8F4A094D01B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A0A4DFCB-6E41-41AC-BCF9-503A0F19F9C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BBC13F34-F0B5-4593-8C45-AFBBFC3BE68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1C249E45-AD4D-4696-9D3B-D2429376A4D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04004104-33F4-4A78-A11F-C98606DD419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3E39DF6F-01F9-49BF-81C0-2EE6F64DD5D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011A87A-73A6-43CE-A678-AF537A6FA55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30E67998-2D47-4F62-88B7-E78A41058C1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7CDEAF9-A50F-457E-815F-9CD6C28E2D2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954A9D6-950F-4F0F-8102-6475CD8C16B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11EF3FB-3266-4B4B-8697-DDB0D3145D9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1C6A547-EA3E-455F-AC02-2A46F1D622EC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F550D50-5017-4DCA-9352-CC019002BAA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A6D70830-4704-402A-A687-0CD957ABF4E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E21A3039-365C-4950-B81F-A9937BD3616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328A823E-33C8-42B5-9AED-F135B01F41B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0064C337-60C5-481C-8CAC-B0050E77797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E6116160-2942-4F02-A323-E2DE9F5F4D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D4A4F78A-EE89-40E5-AA4B-394DBEF4A1D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071DAFBB-4569-4F6F-B09B-29AC09955D4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E87D61A5-EAF9-44D5-86C1-DB3B3E0A457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58F3D271-3CD7-48CC-9E9B-3A09D9D62B5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D4B274F2-BB5C-412F-8B0E-2F399D24F67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3C8F7FEA-6AF1-4B51-AD9D-73D181C5AA5F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AC955810-BF8E-48FC-A156-9949520C008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1A759EBE-5388-4F88-8633-8A9FA47FCCA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D22B496-913D-4B59-A94E-49986693615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32546CD-A421-4517-8F72-906CE0E2937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4447614-7DA0-4EC3-98D1-B761A3A784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BC6A724F-7385-486F-B739-1C3449E8951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5440C6AC-6562-451A-9E17-65FA8DC26FF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F35C170C-3E4A-4B11-9C3E-7F7FCCC4079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67F6CCF5-E9A7-4131-91B6-C1D2055039E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C4732A5-5F3B-4CBF-A8A0-2422D81DF34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8044AF1A-5D1C-4002-9DD0-3B08F0C9D43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D9A75F5C-1E9C-4A53-9537-570AAEF57F9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EF158276-3AC5-4FF6-9786-FCB3EBEBD08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8D066D72-4D92-4D7A-B92B-DD92D4B76FE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032C5260-4F90-465E-AF19-FDAC816067BA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1D2A8E26-36C8-440B-9F24-5FD8A25259E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9CC9F41-4628-4879-A117-0202F8F2FB4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B60E07A-1B14-4E30-A074-49EFF8D7A1E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5F30E73-CAE9-48ED-BB56-B484387C033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DB346B5-2824-4633-97DD-278F5C466C8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7BFF1398-11A3-4A23-A0B0-3DD11993563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B1F11ACE-4CC2-407F-9BDB-38969B1492B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972C859C-0EBE-4248-95E0-8413709C6FF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7CDD923C-FB81-495B-A900-82F3B358101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4E8A9D52-54B0-4426-9768-8056FB8F5EC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49494AA-B323-4B98-B92D-1D5D6833BB9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56CBC1D-3F0E-43DE-A682-B39270D1557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6C4974A3-F6CC-4A88-944C-0830C745F3A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97312D6-10C6-47B7-8544-EFB2591A464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24E07653-4E9E-474F-A992-79B71574B54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AEAFB7AD-45B7-4556-8597-1A21A3EB38C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3B525803-4851-4601-99EF-DAD7F4AE5FD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7B0B3315-2D15-49C6-8C54-44243932C0DE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AE75CCA2-6D38-4E58-A8B4-A8B6EBCE674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A7D7FAA-08A0-415A-A30D-315F2028AF2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1004EDA0-C3B8-43CA-B3EE-0F4FF6EEFB3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C4470AD-95CA-47C2-8575-1398E09D3FA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89E1CCD-C1D3-407D-A5EA-0B034B4D98D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659B9BB6-7E59-49A5-A764-BB785DCC15D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2346B127-561B-4DC0-91DB-ABE3F8F899E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5D9431B5-90D2-419E-B30B-D19B72C1EFE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419FBBF6-896C-4DE0-B093-25F8653D3CF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9FE274FD-239A-4B9A-91A9-86B2608B23D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8B9B5891-3C9A-4E29-AED5-A5F5B5C01A9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F90AFF04-E165-4463-BCCC-B87AE7D14FF8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6E8450DA-9875-41C9-BF6E-8EF2794ACA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93A509FD-4D13-4F66-9B99-86D12455D2A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241A28E7-6174-4FBA-A263-BC5F70730DE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8EEA611-77F3-4D24-A5CB-3198C349348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FDB520FD-34D2-4D91-B00A-9ADE6147A05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DED6B72C-152B-40C3-8BF8-22E8E42FC75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1724765C-1DD7-476F-9FAB-3BE196789A8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EC8A904B-5499-4432-9C85-AB62C80A800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675A27DD-A907-4D91-B50C-5711AC8AD9F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E01BD548-FE13-4B8D-9A65-71544536668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FF0D73C9-7E0B-482B-A4B0-471CC163D50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A0792AA-A670-49C8-8B48-88920A6CC9C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F3CED1AD-B51A-466B-A28F-96AE9ADEBE4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1CE04175-0BC7-4BEA-B46A-B2AFAC67F4D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E58C1AAE-190F-42D9-AB6F-1616BDF8691A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E33D367-D5C6-4EC0-8C4B-B56562B7BA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30583778-5108-4730-A83D-5AE2E74F2A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8C29D9C6-5961-4F28-B4EB-F9C2BB0B572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4F8C95F1-6DDE-4A1D-985B-0AAA3296EC4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8458A8C-678B-4426-8571-0BBD951A90D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E9E905F8-C669-4432-A75D-84126EC6020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45B1E5AB-1B57-402F-8CDB-19C303541AD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D005BBD-D9B6-4D4A-8906-DF7B2963B09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38E4F072-705A-4B63-92DE-F1A0D8D052B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7D891B7C-B84C-4E0E-B910-975748CBC14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EE024FC-D418-43C8-A015-7B0F6F4DFE1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D8F102DA-9CD3-414A-BE1B-3231ED7A99D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F36E7E0B-7F3B-4980-9430-2FAE5C5238C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08D5FE08-65A5-4E69-9D4F-E053D55C662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FE6E06BB-3A97-4917-BB83-51B6FBEB992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A79680A-595A-453A-9564-397AE79C09E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2CBA7B6-34A7-4B50-B692-EF629510A08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A99035B2-36E0-4E1B-852B-5A866ABF627E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5C605981-6853-47D4-B1EE-B574ABADE1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A71539F1-F449-4FB8-A104-0C87F7C0411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10C68C1B-3582-431C-9979-1A84997F355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5CF33A27-F56E-409E-BA21-2B82C97B6A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E6F1D7C2-D71A-495F-B6EF-D0EDF79B3D0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E563150F-41A5-4307-B0CA-2C8DF66CB6F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77F65F4-B40B-41E3-94AC-CD1DF7C035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47F61D49-379A-427B-8462-602502480CC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DD2AB5E4-E938-4996-819E-2F9F1276546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A5B3DB24-DF50-45D1-A04B-AB6A9F4409E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B316D36-1FC9-4ABC-8164-44F38F68E04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2B4F743C-FF7B-4329-A985-8D6A51295C0A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86CA4C3-F9C9-4187-87B4-0B61038171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36DCF3E1-BE22-4D36-863E-F589EF896BE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E67588E-427C-42A5-8CC5-24BDE93600B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04D14AD-84C3-4D66-B619-D142DAE5FC5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CB5E0F7-6A9E-4166-A115-8D12960A39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5A20B0D5-77D6-4CB6-9268-4A0C46224F9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48DF599-2659-4290-A785-69B38FEC750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64873BF4-3847-4774-868C-9D5F8F8805D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6D544216-A466-42A7-AF5D-66817D9D81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1A4D6F52-95D8-4E34-B320-7962B77DFA0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1F82EE82-8149-4B7B-9121-32FBC8BEE68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FD8B1770-9AA7-4A67-9F11-0DE9DEE4AE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FDB0687D-A544-41D2-8848-56126265AC0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8EBDC9E-31B5-492A-8AF6-3BF4A907435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4E6E9D8-3D23-41D5-8CC0-F5C96ED3AFC0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CADDCB60-CF39-4F3F-8130-4428602CBB1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FD0FCEC-1BF7-4FE2-88CF-AF4D32ED4C1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7DC8508-61E2-4AD8-A40E-948BD87026F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75253B4-9105-4AEC-B4FA-D79D2651DF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9DCC614-40CC-4DAA-BE31-443773C6529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C3F0C27F-F293-4C4F-A0F2-68C2DBE6771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5E083522-6FC5-4C67-A49A-767476C3D13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838A977-00D9-4D8E-966A-8C2FEEC5B11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F152247-19A6-4522-AD5D-322A6E9B4E0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CCE8F3D8-BE9D-472B-931B-D7086EBDE24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343CD1E-DE4C-49D7-BC3A-C11F92FA6A3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F4275BBC-EE3A-43E8-8D7F-B3DD581D98C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F5596938-2378-4BB9-9B45-E2A2BAE9C4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7ABAABD-ED54-4034-BC02-AEEDBDD885E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FA5205DE-98C6-4BF7-93FD-7686AF45FE49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39E915C4-411E-454C-8269-847EF1D9ADD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9715E79D-05F6-4DE1-A739-AF3A8BD3618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78F5F487-B633-4B8F-8260-74DFE65F481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A3127141-6828-435D-B294-E8930C69220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F7C44DA-A616-4408-8A50-36B725154CA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2A07E898-A814-4902-B15D-1C9C8BC3411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BA1FD32E-6BFE-49A3-B321-505A1F723F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45661918-FD81-41B3-937C-3A7863C41DA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7D0AE2E1-9885-4E65-A778-F7576C63F3B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11F24C8-0658-4DB0-A855-E215DE90D6B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3EB49BB-65E1-48C2-B5E2-ED25D586A11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E1D77A7-4DD1-4760-A48F-7F3755CA32E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40A485E8-0381-400D-B1F0-9FA3AB96EB1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E118B980-FB34-4B22-BDB7-9A5CF515A7B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F6779E06-4E2F-4450-B5E8-35D8C03AF56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263DD742-E68B-4ECD-A75B-8EB78E4B40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E21A0F74-17E9-42BB-A2CC-2E8573E176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A3CC887-4B1D-4D5B-9D07-6EEF31DB3345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0EF5AA87-7464-4CA5-BD71-246A5E4BE12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D269539-10F3-4C29-8A45-F33476F0A61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35C81EB1-576A-4512-8E26-8AC4D8822F0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DA4EF5D7-B561-46F9-8AB3-E6C2FB376F3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7E34DC6-7527-44E1-BE94-96C637465E1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563B7442-3F76-4FBA-A041-62670603663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9243C74F-7067-4373-8971-F64D854BFDF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31D1A0C5-A69C-450A-9F5D-ED61220C9CB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19C69F8-9F5B-48D5-AE77-B8C47F24998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E8618291-C0C5-486C-ACFE-E6B7CA4AE66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5DF4A5DE-970F-4F9C-9E08-72B0526074B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BD25745A-E3DF-495B-8316-B63D8255C05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6DA8ECDF-DE8D-4EA0-8BB5-F35D3433E46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343D6E87-735E-4BDA-AEB4-A7D36BE550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7B091C92-AF91-426B-9094-168EDFD29F1A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3EB60A46-64E8-43BE-834B-2093617074E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9C97D1D-1491-4144-9450-32CC74D2383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B6F0511E-E97F-4039-9AF3-55136D0254C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1F0D954-9176-48A8-A991-CA24CB3408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A65D6FB-765A-4C21-8B60-62C5B66E2DA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72B33160-7EDB-487A-A327-6CB57AC6492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AACAB36F-6908-4D16-AC36-FACBE3C90FB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9DBE4F61-520A-49E3-9839-5D6E99A01F3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C9DDAF3-C925-4A9E-9151-C67874B567A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9A86477E-788F-48E4-A7A0-0E66F4F0766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1295CB99-8646-48FF-97F8-DAB37859061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A42DEC6F-EF81-4EB8-9C54-2EC639712EBC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EF2DFBCC-A0F9-492D-B185-C7CBA221C0F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72EFD191-0E3B-402C-9504-6C774A38FBA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88CA993D-BB17-43FE-A289-4F393FC16AEE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111026D-4604-4F43-B2C6-6542484D706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377063D-EA42-4564-BA54-D78798EC19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17C5324B-89D9-4069-9D94-B74BDE3C965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B5B3F3B7-1524-4495-845E-9516543E78C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0183CB0C-C2A1-4C74-8ADC-4FF12EC72B7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E89E4B4C-73FA-41F1-B041-2D9FEB5947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9CF2211E-310F-4D74-A95A-CE28B38E4A6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023EA9C-639F-43CE-9BF1-8FBFEFD202A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4532F8D6-7D98-4300-A14B-1C498BEA08A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5B2C4661-B5D5-4C90-8FB2-8B2B718940A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B161C01-87F9-4C0F-8325-45DF2EA2B56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327B9C60-BA30-4F8B-A663-789DE7D941B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AA2D1493-28CD-4683-9E45-A94EC773E81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3B1487DE-6616-48B7-A0F5-8873A42383A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F3CFFBD7-B799-4316-A69E-253B7E39148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6A1E3F6-4774-428A-973B-C14C2AC1336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5F6329BF-3B36-4228-8C9D-FCFAD4260F9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C73762DA-9B5C-4052-976F-AB5BBDF0C43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R7" authorId="2" shapeId="0" xr:uid="{88DCD4A8-1C84-43D0-9445-33186C929C0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797B5F8-6BDD-4EDC-8ED7-78A51959BAE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4E726D0-5598-42FA-B1C5-01F6130C557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30D301A5-3E09-414A-A971-E72B2B367D3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C4F5603-82C4-4F24-8B9A-63D5061325F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0" authorId="2" shapeId="0" xr:uid="{A81B0670-93FF-4836-811E-4B690AE1BA7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FC65267E-CFFB-489C-A4A6-D8F8A4EB27A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36FF78C3-EC9E-489D-8A6A-617EDB102AF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R14" authorId="2" shapeId="0" xr:uid="{743DC9D4-B48D-45A9-B4D0-5BA85405C53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R15" authorId="2" shapeId="0" xr:uid="{C2D38C2E-B1B4-48D6-BCC9-70826634037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7" authorId="3" shapeId="0" xr:uid="{A8AD05A8-F92B-4B1E-8BEC-6C1C8FFD886B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tc={8991A492-03C0-4C9A-B1C5-128A6BD97A1A}</author>
    <author>Evelina Vaitkunaitè</author>
  </authors>
  <commentList>
    <comment ref="A1" authorId="0" shapeId="0" xr:uid="{22BD9912-6491-49B0-AED2-97852575D83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A326B69E-0E76-4A42-A80F-D9D88DFC19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FD1E5A5-EC22-4FB1-99BD-61B6FDDD441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C4E2D09-EEE2-448A-A9C9-EE9DEA19369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312EAC8-DE61-482A-8311-23BE1640344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198A76D-C1FB-4437-A1CB-E47F639E4D8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D5A3A4D5-5733-4AFB-B570-FB31B5F6E7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627A7B76-D29C-4A22-8446-3B39ECAFE29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AA2C70D-BF0E-4B63-B05D-799E8B26288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BC63DC8F-68E0-44F7-9341-473BD26077D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E755857E-0C20-4DCA-903C-E02E0059B7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X11" authorId="3" shapeId="0" xr:uid="{8991A492-03C0-4C9A-B1C5-128A6BD97A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taken from WTG 1, zone 1 because it has a similar depth  = 39-55m. THere is also measurements from locations in zone 2, but depth here is higher than 60 m</t>
      </text>
    </comment>
    <comment ref="R12" authorId="2" shapeId="0" xr:uid="{80411A64-118F-44F6-974A-1CFED0D53B5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FA8B99A-120D-4385-A947-E297807EF3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7A1BBFF-F06F-40CE-BE37-BDD16A03401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8E0D38C-D326-47A4-BD52-F256E54DF4C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4" shapeId="0" xr:uid="{8488A304-9B97-496C-976B-1124CCEBF33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5BEE0D0-732D-4AEA-89A4-DA4E701BBA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188C066-D470-4B43-9143-800DE9C7ADF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E7E3F02-8015-4913-A194-3B3F3C200F5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A70CB7-931E-47E2-97E8-C84786F7A2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31F3B50-33AD-43FE-9C9C-0DC0EEAA147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AE9D9E6-951B-4D79-ADEC-EBBA7EA9CA1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1FA1B4F-32B0-46D8-99E6-EAF83683FAF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2AA8A18-F5B0-45AB-8054-FF2B0C88F33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A8A5590C-1483-4C19-AA63-9DE57064963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11D1784-D9A3-4D04-BEF4-E9DA92A3DE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4ACEB75-02FD-41C3-9E80-5180C7E57A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E086324D-646A-4117-B4F5-AF261CEEE2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28141B54-5D1F-446E-A084-768239CE4A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37C7B415-CF44-4C8A-ABF4-062CB0B9D3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31C215B-C21D-437B-82CD-C3E7148B3223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F77FC15-2B4B-4C3E-AA5B-DDEDB648E6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B3F08C-4179-4C76-96D2-94D487F7606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EF87DAD-AFCC-4FB3-8261-EF5E4A69953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386DDFDA-8D2D-4F90-B5EC-C717E171A72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5429F16-38BC-4184-9080-F87556A9598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EA01B00-1639-4784-88B5-C26817B659B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9FA9A7C1-A9F0-47CA-9624-7E4735DBB2F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AD34191-F506-4735-BE67-674DFC70FC0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6A2C988-0DD0-4BC1-8B8B-0324BFBEF03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1A05875-DA9E-435E-9A39-4C9253EE3CA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36F742C-F4D6-4546-878B-3E95804B06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D44845F-9640-43FA-A74D-6753D278FB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7B5B197A-212D-4B99-8E0A-72385603FD6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A145429-5B51-4A29-B115-AE9D9D8129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68377A59-EA01-4A8F-8AA8-0950B2ADABD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A92AED0-1262-4DB8-9E1D-2E6EDC8C7A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B0B9873-F61E-4215-B697-D06E1F16B7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25683F3-18B9-4184-B7EC-E469B5E26CF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9D9D74C-C279-461F-8CE7-F88B209028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0413FE7-E8D7-4B44-9096-CD87283324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7E361FFB-C37E-4E71-BB7B-2E1A9D45840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34B2D9A-66B5-4AD5-879A-8BCCF219892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3285736-1DB2-4D54-813B-F31959FBAD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7F421F0-2FC1-463F-86EF-570528C6FBF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78D8E0D-81DA-4713-A16B-BA8FC36A33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C69930F-780B-47AB-8B20-506A4DB271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1782A2E3-1D61-4B34-8D58-F749F7261CF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A266893-78CF-493C-9796-18BDDF42B23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CC0FC01-DC55-4A5F-A644-F3A5CA140DB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6CFF335-F80A-4EF5-A14D-8C2388CE136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080603D-E38C-40F5-87CA-1F5EB14975F7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168BB396-03F1-457E-AB50-8CA5A07926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664DC76-EE33-4AF3-8083-29DB475E84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2BFA1426-292F-4C72-8658-C0357AE3A58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7191EDD-551D-492E-8D6B-3BC00A2EEE2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5C002AC-56D9-4D9B-8FED-4A5641B34BA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62175F6-B623-49FE-97EF-F20681B02C9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6566FAD9-C493-4830-9109-63CB7EA7F3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86285FA-5148-443F-A10F-D7783413447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E04D5C6-C869-4081-B72C-D309DE60EA0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F05FBD8-E49E-415C-8F97-CBAA38144D7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C68C2E4C-B2C7-4481-BCBF-60991CB78C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82E8976A-4976-4660-BA5F-265236EAB3C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2F1C4A4C-36E9-49FB-AE74-C16ACFA620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634F702-0693-409F-B94F-B6A8B6379DC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D8ABFB4E-9DA8-4FEE-915C-F1F0BB69341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E3EEBCCC-3CF5-4AA1-94B8-E63DB43D09D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sharedStrings.xml><?xml version="1.0" encoding="utf-8"?>
<sst xmlns="http://schemas.openxmlformats.org/spreadsheetml/2006/main" count="4051" uniqueCount="121">
  <si>
    <t>layer</t>
  </si>
  <si>
    <t>model_py</t>
  </si>
  <si>
    <t>model_axial</t>
  </si>
  <si>
    <t>toplevel</t>
  </si>
  <si>
    <t>cu</t>
  </si>
  <si>
    <t>delta_cu</t>
  </si>
  <si>
    <t>gamma_eff</t>
  </si>
  <si>
    <t>phi</t>
  </si>
  <si>
    <t>epsilon50</t>
  </si>
  <si>
    <t>delta_epsilon50</t>
  </si>
  <si>
    <t>J</t>
  </si>
  <si>
    <t>G0</t>
  </si>
  <si>
    <t>delta_G0</t>
  </si>
  <si>
    <t>delta_eff</t>
  </si>
  <si>
    <t>c_eff</t>
  </si>
  <si>
    <t>limit_skin</t>
  </si>
  <si>
    <t>limit_alpha</t>
  </si>
  <si>
    <t>limit_tip</t>
  </si>
  <si>
    <t>poisson</t>
  </si>
  <si>
    <t>q_ur</t>
  </si>
  <si>
    <t>k_rm</t>
  </si>
  <si>
    <t>RQD</t>
  </si>
  <si>
    <t>Soil</t>
  </si>
  <si>
    <t>Pile</t>
  </si>
  <si>
    <t>head</t>
  </si>
  <si>
    <t>section</t>
  </si>
  <si>
    <t>cross_section.toplevel</t>
  </si>
  <si>
    <t>cross_section.thickness</t>
  </si>
  <si>
    <t>m</t>
  </si>
  <si>
    <t>m VREF</t>
  </si>
  <si>
    <t>[m VREF]</t>
  </si>
  <si>
    <t>[text]</t>
  </si>
  <si>
    <t>[kN/m³]</t>
  </si>
  <si>
    <t>[kPa]</t>
  </si>
  <si>
    <t>[-]</t>
  </si>
  <si>
    <t>[kPa/m]</t>
  </si>
  <si>
    <t>[degrees]</t>
  </si>
  <si>
    <t xml:space="preserve">delta_q_ur </t>
  </si>
  <si>
    <t>[number]</t>
  </si>
  <si>
    <t>Scour</t>
  </si>
  <si>
    <t>local</t>
  </si>
  <si>
    <t>ORD</t>
  </si>
  <si>
    <t>density</t>
  </si>
  <si>
    <t>sigma_y</t>
  </si>
  <si>
    <t>E</t>
  </si>
  <si>
    <t>G</t>
  </si>
  <si>
    <t>kN/m³</t>
  </si>
  <si>
    <t>kPa</t>
  </si>
  <si>
    <t>Loads</t>
  </si>
  <si>
    <t>H</t>
  </si>
  <si>
    <t>M</t>
  </si>
  <si>
    <t>Vc</t>
  </si>
  <si>
    <t>Vt</t>
  </si>
  <si>
    <t>kN</t>
  </si>
  <si>
    <t>kNm</t>
  </si>
  <si>
    <t>Settings</t>
  </si>
  <si>
    <t>pile_type</t>
  </si>
  <si>
    <t>open</t>
  </si>
  <si>
    <t>-</t>
  </si>
  <si>
    <t>[m]</t>
  </si>
  <si>
    <t>n_layers</t>
  </si>
  <si>
    <t>n_sections</t>
  </si>
  <si>
    <r>
      <t>[m</t>
    </r>
    <r>
      <rPr>
        <vertAlign val="superscript"/>
        <sz val="11"/>
        <color theme="0" tint="-0.14999847407452621"/>
        <rFont val="Calibri"/>
        <family val="2"/>
        <scheme val="minor"/>
      </rPr>
      <t>-1</t>
    </r>
    <r>
      <rPr>
        <sz val="11"/>
        <color theme="0" tint="-0.14999847407452621"/>
        <rFont val="Calibri"/>
        <family val="2"/>
        <scheme val="minor"/>
      </rPr>
      <t>]</t>
    </r>
  </si>
  <si>
    <t>text</t>
  </si>
  <si>
    <t>API sand</t>
  </si>
  <si>
    <t>API clay</t>
  </si>
  <si>
    <t>Nq</t>
  </si>
  <si>
    <t>water depth</t>
  </si>
  <si>
    <t>length (start)</t>
  </si>
  <si>
    <t>length (end)</t>
  </si>
  <si>
    <t>length (increment)</t>
  </si>
  <si>
    <t>Axial degradation factor</t>
  </si>
  <si>
    <t>t-multiplier</t>
  </si>
  <si>
    <t>K0</t>
  </si>
  <si>
    <t>outer diameter</t>
  </si>
  <si>
    <t>model_py = 'API sand'</t>
  </si>
  <si>
    <t>model_py = 'Weak rock'</t>
  </si>
  <si>
    <t>model_axial = 'API sand'</t>
  </si>
  <si>
    <r>
      <t>model_axial = 'API clay' (</t>
    </r>
    <r>
      <rPr>
        <sz val="11"/>
        <color theme="0" tint="-0.14999847407452621"/>
        <rFont val="Calibri"/>
        <family val="2"/>
      </rPr>
      <t>β</t>
    </r>
    <r>
      <rPr>
        <sz val="11"/>
        <color theme="0" tint="-0.14999847407452621"/>
        <rFont val="Calibri"/>
        <family val="2"/>
        <scheme val="minor"/>
      </rPr>
      <t>), 'API sand'</t>
    </r>
  </si>
  <si>
    <t xml:space="preserve"> model_py = 'API clay', 'Reese stiff clay', 'Stiff clay w/o free water'</t>
  </si>
  <si>
    <t>model_py = 'API clay', 'Stiff clay w/o free water'</t>
  </si>
  <si>
    <t>model_axial = 'API clay' (β)</t>
  </si>
  <si>
    <r>
      <t>model_axial = 'API clay' (</t>
    </r>
    <r>
      <rPr>
        <sz val="11"/>
        <color theme="0" tint="-0.14999847407452621"/>
        <rFont val="Calibri"/>
        <family val="2"/>
      </rPr>
      <t>α</t>
    </r>
    <r>
      <rPr>
        <sz val="11"/>
        <color theme="0" tint="-0.14999847407452621"/>
        <rFont val="Calibri"/>
        <family val="2"/>
        <scheme val="minor"/>
      </rPr>
      <t>)</t>
    </r>
  </si>
  <si>
    <r>
      <t>model_axial = 'API clay' (</t>
    </r>
    <r>
      <rPr>
        <sz val="11"/>
        <color theme="0" tint="-0.14999847407452621"/>
        <rFont val="Calibri"/>
        <family val="2"/>
      </rPr>
      <t>α, β</t>
    </r>
    <r>
      <rPr>
        <sz val="11"/>
        <color theme="0" tint="-0.14999847407452621"/>
        <rFont val="Calibri"/>
        <family val="2"/>
        <scheme val="minor"/>
      </rPr>
      <t>), 'API sand'</t>
    </r>
  </si>
  <si>
    <t>very loose</t>
  </si>
  <si>
    <t>loose-medium</t>
  </si>
  <si>
    <t>very dense</t>
  </si>
  <si>
    <t>stiff</t>
  </si>
  <si>
    <t>medium dense</t>
  </si>
  <si>
    <t>loose</t>
  </si>
  <si>
    <t>Es</t>
  </si>
  <si>
    <t>z-multiplier</t>
  </si>
  <si>
    <t>p-multiplier</t>
  </si>
  <si>
    <t>y-multiplier</t>
  </si>
  <si>
    <t/>
  </si>
  <si>
    <t>delta_Es</t>
  </si>
  <si>
    <t>Mxy</t>
  </si>
  <si>
    <t>Mz</t>
  </si>
  <si>
    <t>ksf</t>
  </si>
  <si>
    <t>delta</t>
  </si>
  <si>
    <t>f1</t>
  </si>
  <si>
    <t>q1</t>
  </si>
  <si>
    <t>delta_phi</t>
  </si>
  <si>
    <t>[degrees/m]</t>
  </si>
  <si>
    <t>skin</t>
  </si>
  <si>
    <t>tip</t>
  </si>
  <si>
    <t>Kirsch sand</t>
  </si>
  <si>
    <t>Kirsch soft clay</t>
  </si>
  <si>
    <t>Dr</t>
  </si>
  <si>
    <t>[%]</t>
  </si>
  <si>
    <t>Cyclic_Pisa_Multiplier_P_M</t>
  </si>
  <si>
    <t>Cyclic_Pisa_Multiplier_Y_Thehta</t>
  </si>
  <si>
    <t>Cyclic_Multiplier</t>
  </si>
  <si>
    <t>M1a</t>
  </si>
  <si>
    <t>S1</t>
  </si>
  <si>
    <t>M1b</t>
  </si>
  <si>
    <t>C1</t>
  </si>
  <si>
    <t>S2</t>
  </si>
  <si>
    <t>C2</t>
  </si>
  <si>
    <t>Kallehave sand</t>
  </si>
  <si>
    <t>Jeanjean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</si>
</sst>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vertAlign val="superscript"/>
      <sz val="11"/>
      <color theme="0" tint="-0.149998474074526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rgb="FF333333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1499984740745262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3" fillId="0" borderId="0"/>
    <xf numFmtId="0" fontId="2" fillId="0" borderId="0"/>
    <xf numFmtId="0" fontId="13" fillId="0" borderId="0"/>
    <xf numFmtId="0" fontId="1" fillId="0" borderId="0"/>
  </cellStyleXfs>
  <cellXfs count="1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0" fontId="13" fillId="0" borderId="0" xfId="1"/>
    <xf numFmtId="0" fontId="9" fillId="0" borderId="0" xfId="1" applyFont="1"/>
    <xf numFmtId="0" fontId="13" fillId="0" borderId="0" xfId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3" fillId="0" borderId="0" xfId="1" applyAlignment="1">
      <alignment horizontal="left"/>
    </xf>
    <xf numFmtId="0" fontId="13" fillId="0" borderId="0" xfId="1" applyAlignment="1"/>
    <xf numFmtId="0" fontId="5" fillId="0" borderId="0" xfId="1" applyFont="1" applyAlignment="1"/>
    <xf numFmtId="0" fontId="13" fillId="0" borderId="0" xfId="1" applyAlignment="1">
      <alignment horizontal="center"/>
    </xf>
    <xf numFmtId="0" fontId="4" fillId="0" borderId="0" xfId="1" applyFont="1" applyAlignment="1"/>
    <xf numFmtId="0" fontId="5" fillId="0" borderId="0" xfId="1" applyFont="1"/>
    <xf numFmtId="0" fontId="4" fillId="0" borderId="0" xfId="1" applyFont="1" applyFill="1"/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 applyProtection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vertical="center"/>
    </xf>
    <xf numFmtId="0" fontId="13" fillId="0" borderId="0" xfId="1" applyAlignment="1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1" fontId="4" fillId="0" borderId="0" xfId="1" applyNumberFormat="1" applyFont="1"/>
    <xf numFmtId="0" fontId="4" fillId="0" borderId="0" xfId="1" quotePrefix="1" applyFont="1" applyAlignment="1">
      <alignment horizontal="right"/>
    </xf>
    <xf numFmtId="164" fontId="4" fillId="0" borderId="0" xfId="1" applyNumberFormat="1" applyFont="1"/>
    <xf numFmtId="0" fontId="13" fillId="0" borderId="0" xfId="1" applyAlignment="1">
      <alignment vertical="center" wrapText="1"/>
    </xf>
    <xf numFmtId="2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13" fillId="0" borderId="0" xfId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0" fillId="0" borderId="0" xfId="1" applyFont="1" applyAlignment="1"/>
    <xf numFmtId="0" fontId="4" fillId="0" borderId="0" xfId="1" applyFont="1" applyAlignment="1">
      <alignment horizontal="center" vertical="center" wrapText="1"/>
    </xf>
    <xf numFmtId="0" fontId="0" fillId="0" borderId="0" xfId="1" applyFont="1"/>
    <xf numFmtId="165" fontId="4" fillId="0" borderId="0" xfId="1" applyNumberFormat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2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166" fontId="13" fillId="0" borderId="0" xfId="1" applyNumberFormat="1" applyFont="1" applyAlignment="1">
      <alignment horizontal="center" vertical="center"/>
    </xf>
    <xf numFmtId="0" fontId="13" fillId="0" borderId="0" xfId="1" applyFont="1"/>
    <xf numFmtId="165" fontId="13" fillId="0" borderId="0" xfId="1" applyNumberFormat="1" applyFont="1" applyAlignment="1">
      <alignment horizontal="center" vertical="center"/>
    </xf>
    <xf numFmtId="0" fontId="13" fillId="0" borderId="0" xfId="4" quotePrefix="1" applyFont="1" applyAlignment="1">
      <alignment horizontal="center" vertical="center"/>
    </xf>
    <xf numFmtId="0" fontId="13" fillId="0" borderId="0" xfId="1" quotePrefix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3" fillId="2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2" borderId="0" xfId="1" applyFont="1" applyFill="1"/>
    <xf numFmtId="165" fontId="4" fillId="2" borderId="0" xfId="1" applyNumberFormat="1" applyFont="1" applyFill="1"/>
    <xf numFmtId="165" fontId="0" fillId="2" borderId="1" xfId="0" applyNumberFormat="1" applyFill="1" applyBorder="1"/>
    <xf numFmtId="0" fontId="13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2" fontId="13" fillId="0" borderId="0" xfId="1" applyNumberFormat="1" applyFont="1" applyFill="1" applyAlignment="1">
      <alignment horizontal="center" vertical="center"/>
    </xf>
    <xf numFmtId="166" fontId="13" fillId="0" borderId="0" xfId="1" applyNumberFormat="1" applyFont="1" applyFill="1" applyAlignment="1">
      <alignment horizontal="center" vertical="center"/>
    </xf>
    <xf numFmtId="166" fontId="14" fillId="0" borderId="0" xfId="1" applyNumberFormat="1" applyFont="1" applyFill="1" applyAlignment="1">
      <alignment horizontal="center" vertical="center"/>
    </xf>
    <xf numFmtId="2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 xr:uid="{552F32EA-5476-4460-A856-A7400DE53AEF}"/>
    <cellStyle name="Normal 2 2" xfId="2" xr:uid="{8081F8D7-64DD-4731-9D5D-EB57B48E81BB}"/>
    <cellStyle name="Normal 2 4" xfId="4" xr:uid="{4AF76F3E-4A52-4141-8125-A3F030D2F28C}"/>
    <cellStyle name="Normal 3" xfId="3" xr:uid="{CC751CDE-DB87-4608-B195-B5D52AEE4E22}"/>
    <cellStyle name="Normal 4" xfId="5" xr:uid="{B6465EF0-735A-479C-8ED4-81BEFF4C5615}"/>
  </cellStyles>
  <dxfs count="1968"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F3E66-AD47-4CAB-B481-DBD1E0D6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3F92B-DC01-4FF3-AFEE-93980022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6954610"/>
          <a:ext cx="6997009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121744-AEB9-46AE-BC09-2B6C554F9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3768" y="9322253"/>
          <a:ext cx="6991929" cy="716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299B2D-5E70-49B8-8888-C8BBCFDE7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2F07CD-840E-4ECC-8D26-EEB58D4B9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762F59-9860-43F6-9BEF-6C8DEC142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E6EAE-FE16-4575-88CF-EE0E87513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3B44F9-CBF8-472E-AE11-4B311B577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AB683C-D2D4-420C-A7A8-69D1D967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89B64-7277-4656-A2AA-37A5161D0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F8A94F-8E27-4388-8BA1-117292BAE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99486B-DE93-4581-9884-F3B01DE53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FA0011-FB2D-448A-BC3A-C08E287B9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A726AB-974A-4720-8D13-A9976319F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27EB1F-60B5-4318-AEA2-E849349D4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F72FAF-89C6-4DDB-B9C5-6E33E360C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229904-630F-493B-AD9D-356C2639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B4A93-1589-4211-8C49-5B4DC3DE2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1AA0D5-0448-4338-810B-097C99ED7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EF238-29EF-466E-BF19-ABB5E2DA9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16D640-E1CC-4FBD-BE17-790377C65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DEBA4-9A60-4104-B5F7-35B10215D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BEE694-AC3F-465A-BE48-BD9A10B2D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9C06F8-CFA2-4CA5-99A5-0ADAA0F6A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C989C-AF68-4DCD-9E9D-BE051C5D6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B5A119-8017-43AE-A56F-ACBEE53A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551DF-2C81-46DF-9274-6CC0D76C4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D330B-03B1-47EB-82B7-606B2D3B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4FC742-51E8-493F-870C-AE9B7D716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77EFDD-84F6-44AA-BD27-407D3A220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F73E-2B5D-4661-9099-2A0B00FDB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774E71-7E7B-4391-9D59-6FD20108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6E686F-7296-43BB-ADDD-88EB84A2E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28781-F26C-499B-A616-B5E1DA79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AAA03-3BFA-4A72-836D-67E2DF9E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7E9A5-2A97-4D94-A891-23B57B52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0C1F4-F4F9-4375-AD4F-368BEB55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9B2D4-079E-4C3C-923D-0D5F02EC4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øren Dam Nielsen" id="{0B95801C-883E-42F1-B0E8-D42327B1A83D}" userId="S::SDNN@COWI.Com::07ff2b87-a297-48b6-83d6-41c330a8b8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1-03-06T07:51:50.90" personId="{0B95801C-883E-42F1-B0E8-D42327B1A83D}" id="{8991A492-03C0-4C9A-B1C5-128A6BD97A1A}">
    <text>This is taken from WTG 1, zone 1 because it has a similar depth  = 39-55m. THere is also measurements from locations in zone 2, but depth here is higher than 60 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A8B-8397-4934-B6E1-EBBEBD3C8892}">
  <sheetPr>
    <tabColor theme="2"/>
  </sheetPr>
  <dimension ref="A1:AO255"/>
  <sheetViews>
    <sheetView zoomScaleNormal="100" workbookViewId="0">
      <selection activeCell="F23" sqref="F2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8"/>
      <c r="S3" s="98"/>
      <c r="T3" s="72"/>
      <c r="U3" s="98"/>
      <c r="V3" s="98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9" si="0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30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/>
      <c r="AB7" s="50"/>
      <c r="AC7" s="51">
        <v>7410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36</v>
      </c>
      <c r="R8" s="50">
        <f t="shared" ref="R8:R11" si="1">Q8-5</f>
        <v>31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99.799999999999969</v>
      </c>
      <c r="AA8" s="53"/>
      <c r="AB8" s="50">
        <f t="shared" ref="AB8:AB11" si="2">VLOOKUP(R8,$AE$39:$AG$59,3)</f>
        <v>10080</v>
      </c>
      <c r="AC8" s="51"/>
      <c r="AD8" s="51"/>
      <c r="AE8" s="51"/>
      <c r="AF8" s="51"/>
      <c r="AG8" s="51"/>
      <c r="AH8" s="51"/>
      <c r="AI8" s="51"/>
      <c r="AJ8" s="50">
        <f t="shared" si="0"/>
        <v>42.000000000000007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34</v>
      </c>
      <c r="R9" s="50">
        <f t="shared" si="1"/>
        <v>29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3">VLOOKUP(R9,$AE$39:$AF$59,2)</f>
        <v>92.999999999999972</v>
      </c>
      <c r="AA9" s="53"/>
      <c r="AB9" s="50">
        <f t="shared" si="2"/>
        <v>8640</v>
      </c>
      <c r="AC9" s="51"/>
      <c r="AD9" s="51"/>
      <c r="AE9" s="51"/>
      <c r="AF9" s="51"/>
      <c r="AG9" s="51"/>
      <c r="AH9" s="51"/>
      <c r="AI9" s="51"/>
      <c r="AJ9" s="50">
        <f t="shared" si="0"/>
        <v>36.000000000000007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89.5</v>
      </c>
      <c r="P10" s="51">
        <v>5.3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/>
      <c r="AB10" s="50"/>
      <c r="AC10" s="51">
        <v>85730</v>
      </c>
      <c r="AD10" s="51">
        <v>6777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34</v>
      </c>
      <c r="R11" s="50">
        <f t="shared" si="1"/>
        <v>29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3"/>
        <v>92.999999999999972</v>
      </c>
      <c r="AA11" s="53"/>
      <c r="AB11" s="50">
        <f t="shared" si="2"/>
        <v>8640</v>
      </c>
      <c r="AC11" s="51"/>
      <c r="AD11" s="51"/>
      <c r="AE11" s="51"/>
      <c r="AF11" s="51"/>
      <c r="AG11" s="51"/>
      <c r="AH11" s="51"/>
      <c r="AI11" s="51"/>
      <c r="AJ11" s="50">
        <v>0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163.9</v>
      </c>
      <c r="P12" s="51">
        <v>5.3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/>
      <c r="AB12" s="50"/>
      <c r="AC12" s="51">
        <v>187000</v>
      </c>
      <c r="AD12" s="51">
        <v>7844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0 AJ6:AJ15 N6:N14 AM6:AO14 S10:T13 Q6:R14 Z6:Z15 AB6:AB15 W12:Y13 W11 Y11">
    <cfRule type="expression" dxfId="1967" priority="204">
      <formula>$L6="API sand"</formula>
    </cfRule>
  </conditionalFormatting>
  <conditionalFormatting sqref="R18:S20 R29:S36 S21:S28 AD21:AD28 AB18:AB35 AK6:AL14 N6:N14">
    <cfRule type="expression" dxfId="1966" priority="203">
      <formula>$M6="API sand"</formula>
    </cfRule>
  </conditionalFormatting>
  <conditionalFormatting sqref="R18:T20 R29:T36 S21:T28 AD21:AD28 AB18:AB35 AK6:AL14 N6:N14">
    <cfRule type="expression" dxfId="1965" priority="202">
      <formula>$M6="API clay"</formula>
    </cfRule>
  </conditionalFormatting>
  <conditionalFormatting sqref="U18:W36 AM6:AN14 N6:P14 AC6:AI13 AA6:AA14 U6:V14">
    <cfRule type="expression" dxfId="1964" priority="199">
      <formula>$L6="Stiff clay w/o free water"</formula>
    </cfRule>
    <cfRule type="expression" dxfId="1963" priority="201">
      <formula>$L6="API clay"</formula>
    </cfRule>
  </conditionalFormatting>
  <conditionalFormatting sqref="U18:Y36 AM6:AN14 N6:P14 AC6:AI13 AA6:AA14 U6:V14">
    <cfRule type="expression" dxfId="1962" priority="200">
      <formula>$L6="Kirsch soft clay"</formula>
    </cfRule>
  </conditionalFormatting>
  <conditionalFormatting sqref="U18:Y36 AM6:AN14 N6:P14 AC6:AI13 AA6:AA14 U6:V14">
    <cfRule type="expression" dxfId="1961" priority="198">
      <formula>$L6="Kirsch stiff clay"</formula>
    </cfRule>
  </conditionalFormatting>
  <conditionalFormatting sqref="W10:Y10 AJ6:AJ15 N6:N14 AM6:AO14 S10:T13 Q6:R14 Z6:Z15 AB6:AB15 W12:Y13 W11 Y11">
    <cfRule type="expression" dxfId="1960" priority="197">
      <formula>$L6="Kirsch sand"</formula>
    </cfRule>
  </conditionalFormatting>
  <conditionalFormatting sqref="AC18:AI18 AC19:AD19 AI19 AM6:AN14 N6:N14">
    <cfRule type="expression" dxfId="1959" priority="196">
      <formula>$L6="Modified Weak rock"</formula>
    </cfRule>
  </conditionalFormatting>
  <conditionalFormatting sqref="U18:V36 AM6:AN14 N6:P14 AC6:AI13 AA6:AA14 U6:V14">
    <cfRule type="expression" dxfId="1958" priority="195">
      <formula>$L6="Reese stiff clay"</formula>
    </cfRule>
  </conditionalFormatting>
  <conditionalFormatting sqref="N18:N36 Q18:Q36 AM18:AN36">
    <cfRule type="expression" dxfId="1957" priority="194">
      <formula>$L18="API sand"</formula>
    </cfRule>
  </conditionalFormatting>
  <conditionalFormatting sqref="N18:N36 AB36 AJ18:AL36 Z18:Z36">
    <cfRule type="expression" dxfId="1956" priority="193">
      <formula>$M18="API sand"</formula>
    </cfRule>
  </conditionalFormatting>
  <conditionalFormatting sqref="Z36:AB36 AK18:AL36 N18:N36 Z18:AA35">
    <cfRule type="expression" dxfId="1955" priority="192">
      <formula>$M18="API clay"</formula>
    </cfRule>
  </conditionalFormatting>
  <conditionalFormatting sqref="N18:P18 AM18:AN36 N29:P36 N19:N28 P19:P28">
    <cfRule type="expression" dxfId="1954" priority="189">
      <formula>$L18="Stiff clay w/o free water"</formula>
    </cfRule>
    <cfRule type="expression" dxfId="1953" priority="191">
      <formula>$L18="API clay"</formula>
    </cfRule>
  </conditionalFormatting>
  <conditionalFormatting sqref="N18:P18 AM18:AN36 N29:P36 N19:N28 P19:P28">
    <cfRule type="expression" dxfId="1952" priority="190">
      <formula>$L18="Kirsch soft clay"</formula>
    </cfRule>
  </conditionalFormatting>
  <conditionalFormatting sqref="N18:P18 AM18:AN36 N29:P36 N19:N28 P19:P28">
    <cfRule type="expression" dxfId="1951" priority="188">
      <formula>$L18="Kirsch stiff clay"</formula>
    </cfRule>
  </conditionalFormatting>
  <conditionalFormatting sqref="N18:N36 Q18:Q36 X18:Y36 AM18:AN36">
    <cfRule type="expression" dxfId="1950" priority="187">
      <formula>$L18="Kirsch sand"</formula>
    </cfRule>
  </conditionalFormatting>
  <conditionalFormatting sqref="N18:N36 AM18:AN36 AC20:AD36 AI20:AI36">
    <cfRule type="expression" dxfId="1949" priority="186">
      <formula>$L18="Modified Weak rock"</formula>
    </cfRule>
  </conditionalFormatting>
  <conditionalFormatting sqref="N18:P18 AM18:AN36 N29:P36 N19:N28 P19:P28">
    <cfRule type="expression" dxfId="1948" priority="185">
      <formula>$L18="Reese stiff clay"</formula>
    </cfRule>
  </conditionalFormatting>
  <conditionalFormatting sqref="AM6:AN14 N6:P14 AC6:AI13 AA6:AA14 U6:V14">
    <cfRule type="expression" dxfId="1947" priority="184">
      <formula>$L6="PISA clay"</formula>
    </cfRule>
  </conditionalFormatting>
  <conditionalFormatting sqref="AM6:AN14 N6:N14">
    <cfRule type="expression" dxfId="1946" priority="183">
      <formula>$L6="PISA sand"</formula>
    </cfRule>
  </conditionalFormatting>
  <conditionalFormatting sqref="O19:O21">
    <cfRule type="expression" dxfId="1945" priority="182">
      <formula>$L19="API sand"</formula>
    </cfRule>
  </conditionalFormatting>
  <conditionalFormatting sqref="O19:O21">
    <cfRule type="expression" dxfId="1944" priority="181">
      <formula>$L19="Kirsch sand"</formula>
    </cfRule>
  </conditionalFormatting>
  <conditionalFormatting sqref="O22:O28">
    <cfRule type="expression" dxfId="1943" priority="180">
      <formula>$L22="API sand"</formula>
    </cfRule>
  </conditionalFormatting>
  <conditionalFormatting sqref="O22:O28">
    <cfRule type="expression" dxfId="1942" priority="179">
      <formula>$L22="Kirsch sand"</formula>
    </cfRule>
  </conditionalFormatting>
  <conditionalFormatting sqref="S6:T9 W6:Y9">
    <cfRule type="expression" dxfId="1941" priority="178">
      <formula>$L6="API sand"</formula>
    </cfRule>
  </conditionalFormatting>
  <conditionalFormatting sqref="S6:T9 W6:Y9">
    <cfRule type="expression" dxfId="1940" priority="177">
      <formula>$L6="Kirsch sand"</formula>
    </cfRule>
  </conditionalFormatting>
  <conditionalFormatting sqref="AE37:AH37">
    <cfRule type="expression" dxfId="1939" priority="205">
      <formula>$L19="Modified Weak rock"</formula>
    </cfRule>
  </conditionalFormatting>
  <conditionalFormatting sqref="S14:T14 W14:Y14">
    <cfRule type="expression" dxfId="1938" priority="176">
      <formula>$L14="API sand"</formula>
    </cfRule>
  </conditionalFormatting>
  <conditionalFormatting sqref="S14:T14 W14:Y14">
    <cfRule type="expression" dxfId="1937" priority="175">
      <formula>$L14="Kirsch sand"</formula>
    </cfRule>
  </conditionalFormatting>
  <conditionalFormatting sqref="AD14:AI14">
    <cfRule type="expression" dxfId="1936" priority="172">
      <formula>$L14="Stiff clay w/o free water"</formula>
    </cfRule>
    <cfRule type="expression" dxfId="1935" priority="174">
      <formula>$L14="API clay"</formula>
    </cfRule>
  </conditionalFormatting>
  <conditionalFormatting sqref="AD14:AI14">
    <cfRule type="expression" dxfId="1934" priority="173">
      <formula>$L14="Kirsch soft clay"</formula>
    </cfRule>
  </conditionalFormatting>
  <conditionalFormatting sqref="AD14:AI14">
    <cfRule type="expression" dxfId="1933" priority="171">
      <formula>$L14="Kirsch stiff clay"</formula>
    </cfRule>
  </conditionalFormatting>
  <conditionalFormatting sqref="AD14:AI14">
    <cfRule type="expression" dxfId="1932" priority="170">
      <formula>$L14="Reese stiff clay"</formula>
    </cfRule>
  </conditionalFormatting>
  <conditionalFormatting sqref="AD14:AI14">
    <cfRule type="expression" dxfId="1931" priority="169">
      <formula>$L14="PISA clay"</formula>
    </cfRule>
  </conditionalFormatting>
  <conditionalFormatting sqref="AM15:AN15">
    <cfRule type="expression" dxfId="1930" priority="168">
      <formula>$L15="API sand"</formula>
    </cfRule>
  </conditionalFormatting>
  <conditionalFormatting sqref="AK15:AL15">
    <cfRule type="expression" dxfId="1929" priority="167">
      <formula>$M15="API sand"</formula>
    </cfRule>
  </conditionalFormatting>
  <conditionalFormatting sqref="AK15:AL15">
    <cfRule type="expression" dxfId="1928" priority="166">
      <formula>$M15="API clay"</formula>
    </cfRule>
  </conditionalFormatting>
  <conditionalFormatting sqref="AM15:AN15">
    <cfRule type="expression" dxfId="1927" priority="163">
      <formula>$L15="Stiff clay w/o free water"</formula>
    </cfRule>
    <cfRule type="expression" dxfId="1926" priority="165">
      <formula>$L15="API clay"</formula>
    </cfRule>
  </conditionalFormatting>
  <conditionalFormatting sqref="AM15:AN15">
    <cfRule type="expression" dxfId="1925" priority="164">
      <formula>$L15="Kirsch soft clay"</formula>
    </cfRule>
  </conditionalFormatting>
  <conditionalFormatting sqref="AM15:AN15">
    <cfRule type="expression" dxfId="1924" priority="162">
      <formula>$L15="Kirsch stiff clay"</formula>
    </cfRule>
  </conditionalFormatting>
  <conditionalFormatting sqref="AM15:AN15">
    <cfRule type="expression" dxfId="1923" priority="161">
      <formula>$L15="Kirsch sand"</formula>
    </cfRule>
  </conditionalFormatting>
  <conditionalFormatting sqref="AM15:AN15">
    <cfRule type="expression" dxfId="1922" priority="160">
      <formula>$L15="Modified Weak rock"</formula>
    </cfRule>
  </conditionalFormatting>
  <conditionalFormatting sqref="AM15:AN15">
    <cfRule type="expression" dxfId="1921" priority="159">
      <formula>$L15="Reese stiff clay"</formula>
    </cfRule>
  </conditionalFormatting>
  <conditionalFormatting sqref="AM15:AN15">
    <cfRule type="expression" dxfId="1920" priority="158">
      <formula>$L15="PISA clay"</formula>
    </cfRule>
  </conditionalFormatting>
  <conditionalFormatting sqref="AM15:AN15">
    <cfRule type="expression" dxfId="1919" priority="157">
      <formula>$L15="PISA sand"</formula>
    </cfRule>
  </conditionalFormatting>
  <conditionalFormatting sqref="N15 Q15 S15:T15 W15 Y15">
    <cfRule type="expression" dxfId="1918" priority="156">
      <formula>$L15="API sand"</formula>
    </cfRule>
  </conditionalFormatting>
  <conditionalFormatting sqref="N15">
    <cfRule type="expression" dxfId="1917" priority="155">
      <formula>$M15="API sand"</formula>
    </cfRule>
  </conditionalFormatting>
  <conditionalFormatting sqref="N15">
    <cfRule type="expression" dxfId="1916" priority="154">
      <formula>$M15="API clay"</formula>
    </cfRule>
  </conditionalFormatting>
  <conditionalFormatting sqref="N15:P15">
    <cfRule type="expression" dxfId="1915" priority="151">
      <formula>$L15="Stiff clay w/o free water"</formula>
    </cfRule>
    <cfRule type="expression" dxfId="1914" priority="153">
      <formula>$L15="API clay"</formula>
    </cfRule>
  </conditionalFormatting>
  <conditionalFormatting sqref="N15:P15">
    <cfRule type="expression" dxfId="1913" priority="152">
      <formula>$L15="Kirsch soft clay"</formula>
    </cfRule>
  </conditionalFormatting>
  <conditionalFormatting sqref="N15:P15">
    <cfRule type="expression" dxfId="1912" priority="150">
      <formula>$L15="Kirsch stiff clay"</formula>
    </cfRule>
  </conditionalFormatting>
  <conditionalFormatting sqref="N15 Q15 S15:T15 W15 Y15">
    <cfRule type="expression" dxfId="1911" priority="149">
      <formula>$L15="Kirsch sand"</formula>
    </cfRule>
  </conditionalFormatting>
  <conditionalFormatting sqref="N15">
    <cfRule type="expression" dxfId="1910" priority="148">
      <formula>$L15="Modified Weak rock"</formula>
    </cfRule>
  </conditionalFormatting>
  <conditionalFormatting sqref="N15:P15">
    <cfRule type="expression" dxfId="1909" priority="147">
      <formula>$L15="Reese stiff clay"</formula>
    </cfRule>
  </conditionalFormatting>
  <conditionalFormatting sqref="N15:P15">
    <cfRule type="expression" dxfId="1908" priority="146">
      <formula>$L15="PISA clay"</formula>
    </cfRule>
  </conditionalFormatting>
  <conditionalFormatting sqref="N15">
    <cfRule type="expression" dxfId="1907" priority="145">
      <formula>$L15="PISA sand"</formula>
    </cfRule>
  </conditionalFormatting>
  <conditionalFormatting sqref="R15">
    <cfRule type="expression" dxfId="1906" priority="144">
      <formula>$L15="API sand"</formula>
    </cfRule>
  </conditionalFormatting>
  <conditionalFormatting sqref="R15">
    <cfRule type="expression" dxfId="1905" priority="143">
      <formula>$L15="Kirsch sand"</formula>
    </cfRule>
  </conditionalFormatting>
  <conditionalFormatting sqref="AD15:AI15">
    <cfRule type="expression" dxfId="1904" priority="140">
      <formula>$L15="Stiff clay w/o free water"</formula>
    </cfRule>
    <cfRule type="expression" dxfId="1903" priority="142">
      <formula>$L15="API clay"</formula>
    </cfRule>
  </conditionalFormatting>
  <conditionalFormatting sqref="AD15:AI15">
    <cfRule type="expression" dxfId="1902" priority="141">
      <formula>$L15="Kirsch soft clay"</formula>
    </cfRule>
  </conditionalFormatting>
  <conditionalFormatting sqref="AD15:AI15">
    <cfRule type="expression" dxfId="1901" priority="139">
      <formula>$L15="Kirsch stiff clay"</formula>
    </cfRule>
  </conditionalFormatting>
  <conditionalFormatting sqref="AD15:AI15">
    <cfRule type="expression" dxfId="1900" priority="138">
      <formula>$L15="Reese stiff clay"</formula>
    </cfRule>
  </conditionalFormatting>
  <conditionalFormatting sqref="AD15:AI15">
    <cfRule type="expression" dxfId="1899" priority="137">
      <formula>$L15="PISA clay"</formula>
    </cfRule>
  </conditionalFormatting>
  <conditionalFormatting sqref="AA15">
    <cfRule type="expression" dxfId="1898" priority="134">
      <formula>$L15="Stiff clay w/o free water"</formula>
    </cfRule>
    <cfRule type="expression" dxfId="1897" priority="136">
      <formula>$L15="API clay"</formula>
    </cfRule>
  </conditionalFormatting>
  <conditionalFormatting sqref="AA15">
    <cfRule type="expression" dxfId="1896" priority="135">
      <formula>$L15="Kirsch soft clay"</formula>
    </cfRule>
  </conditionalFormatting>
  <conditionalFormatting sqref="AA15">
    <cfRule type="expression" dxfId="1895" priority="133">
      <formula>$L15="Kirsch stiff clay"</formula>
    </cfRule>
  </conditionalFormatting>
  <conditionalFormatting sqref="AA15">
    <cfRule type="expression" dxfId="1894" priority="132">
      <formula>$L15="Reese stiff clay"</formula>
    </cfRule>
  </conditionalFormatting>
  <conditionalFormatting sqref="AA15">
    <cfRule type="expression" dxfId="1893" priority="131">
      <formula>$L15="PISA clay"</formula>
    </cfRule>
  </conditionalFormatting>
  <conditionalFormatting sqref="AC15">
    <cfRule type="expression" dxfId="1892" priority="128">
      <formula>$L15="Stiff clay w/o free water"</formula>
    </cfRule>
    <cfRule type="expression" dxfId="1891" priority="130">
      <formula>$L15="API clay"</formula>
    </cfRule>
  </conditionalFormatting>
  <conditionalFormatting sqref="AC15">
    <cfRule type="expression" dxfId="1890" priority="129">
      <formula>$L15="Kirsch soft clay"</formula>
    </cfRule>
  </conditionalFormatting>
  <conditionalFormatting sqref="AC15">
    <cfRule type="expression" dxfId="1889" priority="127">
      <formula>$L15="Kirsch stiff clay"</formula>
    </cfRule>
  </conditionalFormatting>
  <conditionalFormatting sqref="AC15">
    <cfRule type="expression" dxfId="1888" priority="126">
      <formula>$L15="Reese stiff clay"</formula>
    </cfRule>
  </conditionalFormatting>
  <conditionalFormatting sqref="AC15">
    <cfRule type="expression" dxfId="1887" priority="125">
      <formula>$L15="PISA clay"</formula>
    </cfRule>
  </conditionalFormatting>
  <conditionalFormatting sqref="X15">
    <cfRule type="expression" dxfId="1886" priority="124">
      <formula>$L15="API sand"</formula>
    </cfRule>
  </conditionalFormatting>
  <conditionalFormatting sqref="X15">
    <cfRule type="expression" dxfId="1885" priority="123">
      <formula>$L15="Kirsch sand"</formula>
    </cfRule>
  </conditionalFormatting>
  <conditionalFormatting sqref="AM16:AN16">
    <cfRule type="expression" dxfId="1884" priority="122">
      <formula>$L16="API sand"</formula>
    </cfRule>
  </conditionalFormatting>
  <conditionalFormatting sqref="AK16:AL16">
    <cfRule type="expression" dxfId="1883" priority="121">
      <formula>$M16="API sand"</formula>
    </cfRule>
  </conditionalFormatting>
  <conditionalFormatting sqref="AK16:AL16">
    <cfRule type="expression" dxfId="1882" priority="120">
      <formula>$M16="API clay"</formula>
    </cfRule>
  </conditionalFormatting>
  <conditionalFormatting sqref="AM16:AN16">
    <cfRule type="expression" dxfId="1881" priority="117">
      <formula>$L16="Stiff clay w/o free water"</formula>
    </cfRule>
    <cfRule type="expression" dxfId="1880" priority="119">
      <formula>$L16="API clay"</formula>
    </cfRule>
  </conditionalFormatting>
  <conditionalFormatting sqref="AM16:AN16">
    <cfRule type="expression" dxfId="1879" priority="118">
      <formula>$L16="Kirsch soft clay"</formula>
    </cfRule>
  </conditionalFormatting>
  <conditionalFormatting sqref="AM16:AN16">
    <cfRule type="expression" dxfId="1878" priority="116">
      <formula>$L16="Kirsch stiff clay"</formula>
    </cfRule>
  </conditionalFormatting>
  <conditionalFormatting sqref="AM16:AN16">
    <cfRule type="expression" dxfId="1877" priority="115">
      <formula>$L16="Kirsch sand"</formula>
    </cfRule>
  </conditionalFormatting>
  <conditionalFormatting sqref="AM16:AN16">
    <cfRule type="expression" dxfId="1876" priority="114">
      <formula>$L16="Modified Weak rock"</formula>
    </cfRule>
  </conditionalFormatting>
  <conditionalFormatting sqref="AM16:AN16">
    <cfRule type="expression" dxfId="1875" priority="113">
      <formula>$L16="Reese stiff clay"</formula>
    </cfRule>
  </conditionalFormatting>
  <conditionalFormatting sqref="AM16:AN16">
    <cfRule type="expression" dxfId="1874" priority="112">
      <formula>$L16="PISA clay"</formula>
    </cfRule>
  </conditionalFormatting>
  <conditionalFormatting sqref="AM16:AN16">
    <cfRule type="expression" dxfId="1873" priority="111">
      <formula>$L16="PISA sand"</formula>
    </cfRule>
  </conditionalFormatting>
  <conditionalFormatting sqref="N16 Q16 S16:T16 W16:Y16">
    <cfRule type="expression" dxfId="1872" priority="110">
      <formula>$L16="API sand"</formula>
    </cfRule>
  </conditionalFormatting>
  <conditionalFormatting sqref="N16">
    <cfRule type="expression" dxfId="1871" priority="109">
      <formula>$M16="API sand"</formula>
    </cfRule>
  </conditionalFormatting>
  <conditionalFormatting sqref="N16">
    <cfRule type="expression" dxfId="1870" priority="108">
      <formula>$M16="API clay"</formula>
    </cfRule>
  </conditionalFormatting>
  <conditionalFormatting sqref="N16:P16">
    <cfRule type="expression" dxfId="1869" priority="105">
      <formula>$L16="Stiff clay w/o free water"</formula>
    </cfRule>
    <cfRule type="expression" dxfId="1868" priority="107">
      <formula>$L16="API clay"</formula>
    </cfRule>
  </conditionalFormatting>
  <conditionalFormatting sqref="N16:P16">
    <cfRule type="expression" dxfId="1867" priority="106">
      <formula>$L16="Kirsch soft clay"</formula>
    </cfRule>
  </conditionalFormatting>
  <conditionalFormatting sqref="N16:P16">
    <cfRule type="expression" dxfId="1866" priority="104">
      <formula>$L16="Kirsch stiff clay"</formula>
    </cfRule>
  </conditionalFormatting>
  <conditionalFormatting sqref="N16 Q16 S16:T16 W16:Y16">
    <cfRule type="expression" dxfId="1865" priority="103">
      <formula>$L16="Kirsch sand"</formula>
    </cfRule>
  </conditionalFormatting>
  <conditionalFormatting sqref="N16">
    <cfRule type="expression" dxfId="1864" priority="102">
      <formula>$L16="Modified Weak rock"</formula>
    </cfRule>
  </conditionalFormatting>
  <conditionalFormatting sqref="N16:P16">
    <cfRule type="expression" dxfId="1863" priority="101">
      <formula>$L16="Reese stiff clay"</formula>
    </cfRule>
  </conditionalFormatting>
  <conditionalFormatting sqref="N16:P16">
    <cfRule type="expression" dxfId="1862" priority="100">
      <formula>$L16="PISA clay"</formula>
    </cfRule>
  </conditionalFormatting>
  <conditionalFormatting sqref="N16">
    <cfRule type="expression" dxfId="1861" priority="99">
      <formula>$L16="PISA sand"</formula>
    </cfRule>
  </conditionalFormatting>
  <conditionalFormatting sqref="R16">
    <cfRule type="expression" dxfId="1860" priority="98">
      <formula>$L16="API sand"</formula>
    </cfRule>
  </conditionalFormatting>
  <conditionalFormatting sqref="R16">
    <cfRule type="expression" dxfId="1859" priority="97">
      <formula>$L16="Kirsch sand"</formula>
    </cfRule>
  </conditionalFormatting>
  <conditionalFormatting sqref="AC16:AI16">
    <cfRule type="expression" dxfId="1858" priority="94">
      <formula>$L16="Stiff clay w/o free water"</formula>
    </cfRule>
    <cfRule type="expression" dxfId="1857" priority="96">
      <formula>$L16="API clay"</formula>
    </cfRule>
  </conditionalFormatting>
  <conditionalFormatting sqref="AC16:AI16">
    <cfRule type="expression" dxfId="1856" priority="95">
      <formula>$L16="Kirsch soft clay"</formula>
    </cfRule>
  </conditionalFormatting>
  <conditionalFormatting sqref="AC16:AI16">
    <cfRule type="expression" dxfId="1855" priority="93">
      <formula>$L16="Kirsch stiff clay"</formula>
    </cfRule>
  </conditionalFormatting>
  <conditionalFormatting sqref="AC16:AI16">
    <cfRule type="expression" dxfId="1854" priority="92">
      <formula>$L16="Reese stiff clay"</formula>
    </cfRule>
  </conditionalFormatting>
  <conditionalFormatting sqref="AC16:AI16">
    <cfRule type="expression" dxfId="1853" priority="91">
      <formula>$L16="PISA clay"</formula>
    </cfRule>
  </conditionalFormatting>
  <conditionalFormatting sqref="AA16">
    <cfRule type="expression" dxfId="1852" priority="88">
      <formula>$L16="Stiff clay w/o free water"</formula>
    </cfRule>
    <cfRule type="expression" dxfId="1851" priority="90">
      <formula>$L16="API clay"</formula>
    </cfRule>
  </conditionalFormatting>
  <conditionalFormatting sqref="AA16">
    <cfRule type="expression" dxfId="1850" priority="89">
      <formula>$L16="Kirsch soft clay"</formula>
    </cfRule>
  </conditionalFormatting>
  <conditionalFormatting sqref="AA16">
    <cfRule type="expression" dxfId="1849" priority="87">
      <formula>$L16="Kirsch stiff clay"</formula>
    </cfRule>
  </conditionalFormatting>
  <conditionalFormatting sqref="AA16">
    <cfRule type="expression" dxfId="1848" priority="86">
      <formula>$L16="Reese stiff clay"</formula>
    </cfRule>
  </conditionalFormatting>
  <conditionalFormatting sqref="AA16">
    <cfRule type="expression" dxfId="1847" priority="85">
      <formula>$L16="PISA clay"</formula>
    </cfRule>
  </conditionalFormatting>
  <conditionalFormatting sqref="AM17:AN17">
    <cfRule type="expression" dxfId="1846" priority="84">
      <formula>$L17="API sand"</formula>
    </cfRule>
  </conditionalFormatting>
  <conditionalFormatting sqref="AK17:AL17">
    <cfRule type="expression" dxfId="1845" priority="83">
      <formula>$M17="API sand"</formula>
    </cfRule>
  </conditionalFormatting>
  <conditionalFormatting sqref="AK17:AL17">
    <cfRule type="expression" dxfId="1844" priority="82">
      <formula>$M17="API clay"</formula>
    </cfRule>
  </conditionalFormatting>
  <conditionalFormatting sqref="AM17:AN17">
    <cfRule type="expression" dxfId="1843" priority="79">
      <formula>$L17="Stiff clay w/o free water"</formula>
    </cfRule>
    <cfRule type="expression" dxfId="1842" priority="81">
      <formula>$L17="API clay"</formula>
    </cfRule>
  </conditionalFormatting>
  <conditionalFormatting sqref="AM17:AN17">
    <cfRule type="expression" dxfId="1841" priority="80">
      <formula>$L17="Kirsch soft clay"</formula>
    </cfRule>
  </conditionalFormatting>
  <conditionalFormatting sqref="AM17:AN17">
    <cfRule type="expression" dxfId="1840" priority="78">
      <formula>$L17="Kirsch stiff clay"</formula>
    </cfRule>
  </conditionalFormatting>
  <conditionalFormatting sqref="AM17:AN17">
    <cfRule type="expression" dxfId="1839" priority="77">
      <formula>$L17="Kirsch sand"</formula>
    </cfRule>
  </conditionalFormatting>
  <conditionalFormatting sqref="AM17:AN17">
    <cfRule type="expression" dxfId="1838" priority="76">
      <formula>$L17="Modified Weak rock"</formula>
    </cfRule>
  </conditionalFormatting>
  <conditionalFormatting sqref="AM17:AN17">
    <cfRule type="expression" dxfId="1837" priority="75">
      <formula>$L17="Reese stiff clay"</formula>
    </cfRule>
  </conditionalFormatting>
  <conditionalFormatting sqref="AM17:AN17">
    <cfRule type="expression" dxfId="1836" priority="74">
      <formula>$L17="PISA clay"</formula>
    </cfRule>
  </conditionalFormatting>
  <conditionalFormatting sqref="AM17:AN17">
    <cfRule type="expression" dxfId="1835" priority="73">
      <formula>$L17="PISA sand"</formula>
    </cfRule>
  </conditionalFormatting>
  <conditionalFormatting sqref="N17 Q17 S17:T17 W17 Y17">
    <cfRule type="expression" dxfId="1834" priority="72">
      <formula>$L17="API sand"</formula>
    </cfRule>
  </conditionalFormatting>
  <conditionalFormatting sqref="N17">
    <cfRule type="expression" dxfId="1833" priority="71">
      <formula>$M17="API sand"</formula>
    </cfRule>
  </conditionalFormatting>
  <conditionalFormatting sqref="N17">
    <cfRule type="expression" dxfId="1832" priority="70">
      <formula>$M17="API clay"</formula>
    </cfRule>
  </conditionalFormatting>
  <conditionalFormatting sqref="N17:P17">
    <cfRule type="expression" dxfId="1831" priority="67">
      <formula>$L17="Stiff clay w/o free water"</formula>
    </cfRule>
    <cfRule type="expression" dxfId="1830" priority="69">
      <formula>$L17="API clay"</formula>
    </cfRule>
  </conditionalFormatting>
  <conditionalFormatting sqref="N17:P17">
    <cfRule type="expression" dxfId="1829" priority="68">
      <formula>$L17="Kirsch soft clay"</formula>
    </cfRule>
  </conditionalFormatting>
  <conditionalFormatting sqref="N17:P17">
    <cfRule type="expression" dxfId="1828" priority="66">
      <formula>$L17="Kirsch stiff clay"</formula>
    </cfRule>
  </conditionalFormatting>
  <conditionalFormatting sqref="N17 Q17 S17:T17 W17 Y17">
    <cfRule type="expression" dxfId="1827" priority="65">
      <formula>$L17="Kirsch sand"</formula>
    </cfRule>
  </conditionalFormatting>
  <conditionalFormatting sqref="N17">
    <cfRule type="expression" dxfId="1826" priority="64">
      <formula>$L17="Modified Weak rock"</formula>
    </cfRule>
  </conditionalFormatting>
  <conditionalFormatting sqref="N17:P17">
    <cfRule type="expression" dxfId="1825" priority="63">
      <formula>$L17="Reese stiff clay"</formula>
    </cfRule>
  </conditionalFormatting>
  <conditionalFormatting sqref="N17:P17">
    <cfRule type="expression" dxfId="1824" priority="62">
      <formula>$L17="PISA clay"</formula>
    </cfRule>
  </conditionalFormatting>
  <conditionalFormatting sqref="N17">
    <cfRule type="expression" dxfId="1823" priority="61">
      <formula>$L17="PISA sand"</formula>
    </cfRule>
  </conditionalFormatting>
  <conditionalFormatting sqref="R17">
    <cfRule type="expression" dxfId="1822" priority="60">
      <formula>$L17="API sand"</formula>
    </cfRule>
  </conditionalFormatting>
  <conditionalFormatting sqref="R17">
    <cfRule type="expression" dxfId="1821" priority="59">
      <formula>$L17="Kirsch sand"</formula>
    </cfRule>
  </conditionalFormatting>
  <conditionalFormatting sqref="AD17:AI17">
    <cfRule type="expression" dxfId="1820" priority="56">
      <formula>$L17="Stiff clay w/o free water"</formula>
    </cfRule>
    <cfRule type="expression" dxfId="1819" priority="58">
      <formula>$L17="API clay"</formula>
    </cfRule>
  </conditionalFormatting>
  <conditionalFormatting sqref="AD17:AI17">
    <cfRule type="expression" dxfId="1818" priority="57">
      <formula>$L17="Kirsch soft clay"</formula>
    </cfRule>
  </conditionalFormatting>
  <conditionalFormatting sqref="AD17:AI17">
    <cfRule type="expression" dxfId="1817" priority="55">
      <formula>$L17="Kirsch stiff clay"</formula>
    </cfRule>
  </conditionalFormatting>
  <conditionalFormatting sqref="AD17:AI17">
    <cfRule type="expression" dxfId="1816" priority="54">
      <formula>$L17="Reese stiff clay"</formula>
    </cfRule>
  </conditionalFormatting>
  <conditionalFormatting sqref="AD17:AI17">
    <cfRule type="expression" dxfId="1815" priority="53">
      <formula>$L17="PISA clay"</formula>
    </cfRule>
  </conditionalFormatting>
  <conditionalFormatting sqref="AA17">
    <cfRule type="expression" dxfId="1814" priority="50">
      <formula>$L17="Stiff clay w/o free water"</formula>
    </cfRule>
    <cfRule type="expression" dxfId="1813" priority="52">
      <formula>$L17="API clay"</formula>
    </cfRule>
  </conditionalFormatting>
  <conditionalFormatting sqref="AA17">
    <cfRule type="expression" dxfId="1812" priority="51">
      <formula>$L17="Kirsch soft clay"</formula>
    </cfRule>
  </conditionalFormatting>
  <conditionalFormatting sqref="AA17">
    <cfRule type="expression" dxfId="1811" priority="49">
      <formula>$L17="Kirsch stiff clay"</formula>
    </cfRule>
  </conditionalFormatting>
  <conditionalFormatting sqref="AA17">
    <cfRule type="expression" dxfId="1810" priority="48">
      <formula>$L17="Reese stiff clay"</formula>
    </cfRule>
  </conditionalFormatting>
  <conditionalFormatting sqref="AA17">
    <cfRule type="expression" dxfId="1809" priority="47">
      <formula>$L17="PISA clay"</formula>
    </cfRule>
  </conditionalFormatting>
  <conditionalFormatting sqref="AC17">
    <cfRule type="expression" dxfId="1808" priority="44">
      <formula>$L17="Stiff clay w/o free water"</formula>
    </cfRule>
    <cfRule type="expression" dxfId="1807" priority="46">
      <formula>$L17="API clay"</formula>
    </cfRule>
  </conditionalFormatting>
  <conditionalFormatting sqref="AC17">
    <cfRule type="expression" dxfId="1806" priority="45">
      <formula>$L17="Kirsch soft clay"</formula>
    </cfRule>
  </conditionalFormatting>
  <conditionalFormatting sqref="AC17">
    <cfRule type="expression" dxfId="1805" priority="43">
      <formula>$L17="Kirsch stiff clay"</formula>
    </cfRule>
  </conditionalFormatting>
  <conditionalFormatting sqref="AC17">
    <cfRule type="expression" dxfId="1804" priority="42">
      <formula>$L17="Reese stiff clay"</formula>
    </cfRule>
  </conditionalFormatting>
  <conditionalFormatting sqref="AC17">
    <cfRule type="expression" dxfId="1803" priority="41">
      <formula>$L17="PISA clay"</formula>
    </cfRule>
  </conditionalFormatting>
  <conditionalFormatting sqref="X17">
    <cfRule type="expression" dxfId="1802" priority="40">
      <formula>$L17="API sand"</formula>
    </cfRule>
  </conditionalFormatting>
  <conditionalFormatting sqref="X17">
    <cfRule type="expression" dxfId="1801" priority="39">
      <formula>$L17="Kirsch sand"</formula>
    </cfRule>
  </conditionalFormatting>
  <conditionalFormatting sqref="Z16:Z17">
    <cfRule type="expression" dxfId="1800" priority="38">
      <formula>$L16="API sand"</formula>
    </cfRule>
  </conditionalFormatting>
  <conditionalFormatting sqref="Z16:Z17">
    <cfRule type="expression" dxfId="1799" priority="37">
      <formula>$L16="Kirsch sand"</formula>
    </cfRule>
  </conditionalFormatting>
  <conditionalFormatting sqref="AB16:AB17">
    <cfRule type="expression" dxfId="1798" priority="36">
      <formula>$L16="API sand"</formula>
    </cfRule>
  </conditionalFormatting>
  <conditionalFormatting sqref="AB16:AB17">
    <cfRule type="expression" dxfId="1797" priority="35">
      <formula>$L16="Kirsch sand"</formula>
    </cfRule>
  </conditionalFormatting>
  <conditionalFormatting sqref="AJ16:AJ17">
    <cfRule type="expression" dxfId="1796" priority="34">
      <formula>$L16="API sand"</formula>
    </cfRule>
  </conditionalFormatting>
  <conditionalFormatting sqref="AJ16:AJ17">
    <cfRule type="expression" dxfId="1795" priority="33">
      <formula>$L16="Kirsch sand"</formula>
    </cfRule>
  </conditionalFormatting>
  <conditionalFormatting sqref="U15:V15">
    <cfRule type="expression" dxfId="1794" priority="30">
      <formula>$L15="Stiff clay w/o free water"</formula>
    </cfRule>
    <cfRule type="expression" dxfId="1793" priority="32">
      <formula>$L15="API clay"</formula>
    </cfRule>
  </conditionalFormatting>
  <conditionalFormatting sqref="U15:V15">
    <cfRule type="expression" dxfId="1792" priority="31">
      <formula>$L15="Kirsch soft clay"</formula>
    </cfRule>
  </conditionalFormatting>
  <conditionalFormatting sqref="U15:V15">
    <cfRule type="expression" dxfId="1791" priority="29">
      <formula>$L15="Kirsch stiff clay"</formula>
    </cfRule>
  </conditionalFormatting>
  <conditionalFormatting sqref="U15:V15">
    <cfRule type="expression" dxfId="1790" priority="28">
      <formula>$L15="Reese stiff clay"</formula>
    </cfRule>
  </conditionalFormatting>
  <conditionalFormatting sqref="U15:V15">
    <cfRule type="expression" dxfId="1789" priority="27">
      <formula>$L15="PISA clay"</formula>
    </cfRule>
  </conditionalFormatting>
  <conditionalFormatting sqref="U16:V16">
    <cfRule type="expression" dxfId="1788" priority="24">
      <formula>$L16="Stiff clay w/o free water"</formula>
    </cfRule>
    <cfRule type="expression" dxfId="1787" priority="26">
      <formula>$L16="API clay"</formula>
    </cfRule>
  </conditionalFormatting>
  <conditionalFormatting sqref="U16:V16">
    <cfRule type="expression" dxfId="1786" priority="25">
      <formula>$L16="Kirsch soft clay"</formula>
    </cfRule>
  </conditionalFormatting>
  <conditionalFormatting sqref="U16:V16">
    <cfRule type="expression" dxfId="1785" priority="23">
      <formula>$L16="Kirsch stiff clay"</formula>
    </cfRule>
  </conditionalFormatting>
  <conditionalFormatting sqref="U16:V16">
    <cfRule type="expression" dxfId="1784" priority="22">
      <formula>$L16="Reese stiff clay"</formula>
    </cfRule>
  </conditionalFormatting>
  <conditionalFormatting sqref="U16:V16">
    <cfRule type="expression" dxfId="1783" priority="21">
      <formula>$L16="PISA clay"</formula>
    </cfRule>
  </conditionalFormatting>
  <conditionalFormatting sqref="U17:V17">
    <cfRule type="expression" dxfId="1782" priority="18">
      <formula>$L17="Stiff clay w/o free water"</formula>
    </cfRule>
    <cfRule type="expression" dxfId="1781" priority="20">
      <formula>$L17="API clay"</formula>
    </cfRule>
  </conditionalFormatting>
  <conditionalFormatting sqref="U17:V17">
    <cfRule type="expression" dxfId="1780" priority="19">
      <formula>$L17="Kirsch soft clay"</formula>
    </cfRule>
  </conditionalFormatting>
  <conditionalFormatting sqref="U17:V17">
    <cfRule type="expression" dxfId="1779" priority="17">
      <formula>$L17="Kirsch stiff clay"</formula>
    </cfRule>
  </conditionalFormatting>
  <conditionalFormatting sqref="U17:V17">
    <cfRule type="expression" dxfId="1778" priority="16">
      <formula>$L17="Reese stiff clay"</formula>
    </cfRule>
  </conditionalFormatting>
  <conditionalFormatting sqref="U17:V17">
    <cfRule type="expression" dxfId="1777" priority="15">
      <formula>$L17="PISA clay"</formula>
    </cfRule>
  </conditionalFormatting>
  <conditionalFormatting sqref="AO15">
    <cfRule type="expression" dxfId="1776" priority="14">
      <formula>$L15="API sand"</formula>
    </cfRule>
  </conditionalFormatting>
  <conditionalFormatting sqref="AO15">
    <cfRule type="expression" dxfId="1775" priority="13">
      <formula>$L15="Kirsch sand"</formula>
    </cfRule>
  </conditionalFormatting>
  <conditionalFormatting sqref="AO16">
    <cfRule type="expression" dxfId="1774" priority="12">
      <formula>$L16="API sand"</formula>
    </cfRule>
  </conditionalFormatting>
  <conditionalFormatting sqref="AO16">
    <cfRule type="expression" dxfId="1773" priority="11">
      <formula>$L16="Kirsch sand"</formula>
    </cfRule>
  </conditionalFormatting>
  <conditionalFormatting sqref="AO17">
    <cfRule type="expression" dxfId="1772" priority="10">
      <formula>$L17="API sand"</formula>
    </cfRule>
  </conditionalFormatting>
  <conditionalFormatting sqref="AO17">
    <cfRule type="expression" dxfId="1771" priority="9">
      <formula>$L17="Kirsch sand"</formula>
    </cfRule>
  </conditionalFormatting>
  <conditionalFormatting sqref="AC14">
    <cfRule type="expression" dxfId="1770" priority="6">
      <formula>$L14="Stiff clay w/o free water"</formula>
    </cfRule>
    <cfRule type="expression" dxfId="1769" priority="8">
      <formula>$L14="API clay"</formula>
    </cfRule>
  </conditionalFormatting>
  <conditionalFormatting sqref="AC14">
    <cfRule type="expression" dxfId="1768" priority="7">
      <formula>$L14="Kirsch soft clay"</formula>
    </cfRule>
  </conditionalFormatting>
  <conditionalFormatting sqref="AC14">
    <cfRule type="expression" dxfId="1767" priority="5">
      <formula>$L14="Kirsch stiff clay"</formula>
    </cfRule>
  </conditionalFormatting>
  <conditionalFormatting sqref="AC14">
    <cfRule type="expression" dxfId="1766" priority="4">
      <formula>$L14="Reese stiff clay"</formula>
    </cfRule>
  </conditionalFormatting>
  <conditionalFormatting sqref="AC14">
    <cfRule type="expression" dxfId="1765" priority="3">
      <formula>$L14="PISA clay"</formula>
    </cfRule>
  </conditionalFormatting>
  <conditionalFormatting sqref="X11">
    <cfRule type="expression" dxfId="1764" priority="2">
      <formula>$L11="API sand"</formula>
    </cfRule>
  </conditionalFormatting>
  <conditionalFormatting sqref="X11">
    <cfRule type="expression" dxfId="1763" priority="1">
      <formula>$L11="Kirsch sand"</formula>
    </cfRule>
  </conditionalFormatting>
  <dataValidations count="3">
    <dataValidation type="list" showInputMessage="1" showErrorMessage="1" sqref="M6:M17" xr:uid="{29B37991-9890-4272-ABFE-549ADDDA2ADD}">
      <formula1>"Zero soil,API sand,API clay"</formula1>
    </dataValidation>
    <dataValidation type="list" showInputMessage="1" showErrorMessage="1" sqref="L6:L255" xr:uid="{41B09CF0-2C99-4385-9A58-DA691EA5185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5CB61DA1-FC26-4D2A-9FDD-7D8A9BBD3CA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37C-7816-41EE-A8C6-02E5304D8438}">
  <sheetPr>
    <tabColor theme="8" tint="-0.249977111117893"/>
  </sheetPr>
  <dimension ref="A1:AS255"/>
  <sheetViews>
    <sheetView topLeftCell="G1"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43" width="9.28515625" style="33"/>
    <col min="44" max="16384" width="9.140625" style="33"/>
  </cols>
  <sheetData>
    <row r="1" spans="1:45" x14ac:dyDescent="0.25">
      <c r="A1" s="34" t="str">
        <f ca="1">TRIM(MID(CELL("filename",A1),FIND("]",CELL("filename",A1),1)+1,255))</f>
        <v>NW-38_maxM_psf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74"/>
      <c r="R3" s="98"/>
      <c r="S3" s="98"/>
      <c r="T3" s="74"/>
      <c r="U3" s="98"/>
      <c r="V3" s="98"/>
      <c r="W3" s="74"/>
      <c r="X3" s="69"/>
      <c r="Y3" s="74"/>
      <c r="Z3" s="74"/>
      <c r="AA3" s="74"/>
      <c r="AB3" s="74"/>
      <c r="AC3" s="69"/>
      <c r="AD3" s="39"/>
      <c r="AE3" s="39"/>
      <c r="AF3" s="39"/>
      <c r="AG3" s="39"/>
      <c r="AH3" s="39"/>
      <c r="AI3" s="39"/>
      <c r="AJ3" s="74"/>
      <c r="AK3" s="74"/>
      <c r="AL3" s="74"/>
      <c r="AM3" s="74"/>
      <c r="AN3" s="74"/>
      <c r="AO3" s="74"/>
      <c r="AP3" s="74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64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64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10742.57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64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-300446.50520000001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65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12632.7352564103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65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65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2489.2600000000002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65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762" priority="146">
      <formula>$L29="API sand"</formula>
    </cfRule>
  </conditionalFormatting>
  <conditionalFormatting sqref="R29:S36 AB29:AB35">
    <cfRule type="expression" dxfId="1761" priority="145">
      <formula>$M29="API sand"</formula>
    </cfRule>
  </conditionalFormatting>
  <conditionalFormatting sqref="R29:T36 AB29:AB35 Z36:AB36">
    <cfRule type="expression" dxfId="1760" priority="144">
      <formula>$M29="API clay"</formula>
    </cfRule>
  </conditionalFormatting>
  <conditionalFormatting sqref="U29:W36 AM29:AP36">
    <cfRule type="expression" dxfId="1759" priority="141">
      <formula>$L29="Stiff clay w/o free water"</formula>
    </cfRule>
    <cfRule type="expression" dxfId="1758" priority="143">
      <formula>$L29="API clay"</formula>
    </cfRule>
  </conditionalFormatting>
  <conditionalFormatting sqref="U29:Y32 AM29:AP36 U33:X36">
    <cfRule type="expression" dxfId="1757" priority="142">
      <formula>$L29="Kirsch soft clay"</formula>
    </cfRule>
  </conditionalFormatting>
  <conditionalFormatting sqref="U29:Y32 AM29:AP36 U33:X36">
    <cfRule type="expression" dxfId="1756" priority="140">
      <formula>$L29="Kirsch stiff clay"</formula>
    </cfRule>
  </conditionalFormatting>
  <conditionalFormatting sqref="AM29:AP36">
    <cfRule type="expression" dxfId="1755" priority="139">
      <formula>$L29="Kirsch sand"</formula>
    </cfRule>
  </conditionalFormatting>
  <conditionalFormatting sqref="AM29:AP36">
    <cfRule type="expression" dxfId="1754" priority="138">
      <formula>$L29="Modified Weak rock"</formula>
    </cfRule>
  </conditionalFormatting>
  <conditionalFormatting sqref="U29:V36 AM29:AP36">
    <cfRule type="expression" dxfId="1753" priority="137">
      <formula>$L29="Reese stiff clay"</formula>
    </cfRule>
  </conditionalFormatting>
  <conditionalFormatting sqref="N30:N36 Q29:Q36">
    <cfRule type="expression" dxfId="1752" priority="136">
      <formula>$L29="API sand"</formula>
    </cfRule>
  </conditionalFormatting>
  <conditionalFormatting sqref="N30:N36 AB36 AJ29:AL36 Z29:Z36">
    <cfRule type="expression" dxfId="1751" priority="135">
      <formula>$M29="API sand"</formula>
    </cfRule>
  </conditionalFormatting>
  <conditionalFormatting sqref="AK29:AL36 N30:N36 Z29:AA35">
    <cfRule type="expression" dxfId="1750" priority="134">
      <formula>$M29="API clay"</formula>
    </cfRule>
  </conditionalFormatting>
  <conditionalFormatting sqref="N30:P36 O29:P29">
    <cfRule type="expression" dxfId="1749" priority="131">
      <formula>$L29="Stiff clay w/o free water"</formula>
    </cfRule>
    <cfRule type="expression" dxfId="1748" priority="133">
      <formula>$L29="API clay"</formula>
    </cfRule>
  </conditionalFormatting>
  <conditionalFormatting sqref="N30:P36 O29:P29">
    <cfRule type="expression" dxfId="1747" priority="132">
      <formula>$L29="Kirsch soft clay"</formula>
    </cfRule>
  </conditionalFormatting>
  <conditionalFormatting sqref="N30:P36 O29:P29">
    <cfRule type="expression" dxfId="1746" priority="130">
      <formula>$L29="Kirsch stiff clay"</formula>
    </cfRule>
  </conditionalFormatting>
  <conditionalFormatting sqref="N30:N36 Q29:Q36 X29:Y32 X33:X36">
    <cfRule type="expression" dxfId="1745" priority="129">
      <formula>$L29="Kirsch sand"</formula>
    </cfRule>
  </conditionalFormatting>
  <conditionalFormatting sqref="N30:N36 AC29:AD36 AI29:AI36">
    <cfRule type="expression" dxfId="1744" priority="128">
      <formula>$L29="Modified Weak rock"</formula>
    </cfRule>
  </conditionalFormatting>
  <conditionalFormatting sqref="N30:P36 O29:P29">
    <cfRule type="expression" dxfId="1743" priority="127">
      <formula>$L29="Reese stiff clay"</formula>
    </cfRule>
  </conditionalFormatting>
  <conditionalFormatting sqref="AE37:AH37">
    <cfRule type="expression" dxfId="1742" priority="147">
      <formula>$L19="Modified Weak rock"</formula>
    </cfRule>
  </conditionalFormatting>
  <conditionalFormatting sqref="AD17">
    <cfRule type="expression" dxfId="1741" priority="52">
      <formula>$L17="Stiff clay w/o free water"</formula>
    </cfRule>
    <cfRule type="expression" dxfId="1740" priority="54">
      <formula>$L17="API clay"</formula>
    </cfRule>
  </conditionalFormatting>
  <conditionalFormatting sqref="AD17">
    <cfRule type="expression" dxfId="1739" priority="53">
      <formula>$L17="Kirsch soft clay"</formula>
    </cfRule>
  </conditionalFormatting>
  <conditionalFormatting sqref="AD17">
    <cfRule type="expression" dxfId="1738" priority="51">
      <formula>$L17="Kirsch stiff clay"</formula>
    </cfRule>
  </conditionalFormatting>
  <conditionalFormatting sqref="AD17">
    <cfRule type="expression" dxfId="1737" priority="50">
      <formula>$L17="Reese stiff clay"</formula>
    </cfRule>
  </conditionalFormatting>
  <conditionalFormatting sqref="AD17">
    <cfRule type="expression" dxfId="1736" priority="49">
      <formula>$L17="PISA clay"</formula>
    </cfRule>
  </conditionalFormatting>
  <conditionalFormatting sqref="AC17">
    <cfRule type="expression" dxfId="1735" priority="46">
      <formula>$L17="Stiff clay w/o free water"</formula>
    </cfRule>
    <cfRule type="expression" dxfId="1734" priority="48">
      <formula>$L17="API clay"</formula>
    </cfRule>
  </conditionalFormatting>
  <conditionalFormatting sqref="AC17">
    <cfRule type="expression" dxfId="1733" priority="47">
      <formula>$L17="Kirsch soft clay"</formula>
    </cfRule>
  </conditionalFormatting>
  <conditionalFormatting sqref="AC17">
    <cfRule type="expression" dxfId="1732" priority="45">
      <formula>$L17="Kirsch stiff clay"</formula>
    </cfRule>
  </conditionalFormatting>
  <conditionalFormatting sqref="AC17">
    <cfRule type="expression" dxfId="1731" priority="44">
      <formula>$L17="Reese stiff clay"</formula>
    </cfRule>
  </conditionalFormatting>
  <conditionalFormatting sqref="AC17">
    <cfRule type="expression" dxfId="1730" priority="43">
      <formula>$L17="PISA clay"</formula>
    </cfRule>
  </conditionalFormatting>
  <conditionalFormatting sqref="X17">
    <cfRule type="expression" dxfId="1729" priority="42">
      <formula>$L17="API sand"</formula>
    </cfRule>
  </conditionalFormatting>
  <conditionalFormatting sqref="X17">
    <cfRule type="expression" dxfId="1728" priority="41">
      <formula>$L17="Kirsch sand"</formula>
    </cfRule>
  </conditionalFormatting>
  <conditionalFormatting sqref="U17">
    <cfRule type="expression" dxfId="1727" priority="32">
      <formula>$L17="Stiff clay w/o free water"</formula>
    </cfRule>
    <cfRule type="expression" dxfId="1726" priority="34">
      <formula>$L17="API clay"</formula>
    </cfRule>
  </conditionalFormatting>
  <conditionalFormatting sqref="U17">
    <cfRule type="expression" dxfId="1725" priority="33">
      <formula>$L17="Kirsch soft clay"</formula>
    </cfRule>
  </conditionalFormatting>
  <conditionalFormatting sqref="U17">
    <cfRule type="expression" dxfId="1724" priority="31">
      <formula>$L17="Kirsch stiff clay"</formula>
    </cfRule>
  </conditionalFormatting>
  <conditionalFormatting sqref="U17">
    <cfRule type="expression" dxfId="1723" priority="30">
      <formula>$L17="Reese stiff clay"</formula>
    </cfRule>
  </conditionalFormatting>
  <conditionalFormatting sqref="U17">
    <cfRule type="expression" dxfId="1722" priority="29">
      <formula>$L17="PISA clay"</formula>
    </cfRule>
  </conditionalFormatting>
  <conditionalFormatting sqref="AE72:AF72">
    <cfRule type="expression" dxfId="1721" priority="208">
      <formula>$L17="Stiff clay w/o free water"</formula>
    </cfRule>
    <cfRule type="expression" dxfId="1720" priority="209">
      <formula>$L17="API clay"</formula>
    </cfRule>
  </conditionalFormatting>
  <conditionalFormatting sqref="AE72:AF72">
    <cfRule type="expression" dxfId="1719" priority="211">
      <formula>$L17="Kirsch soft clay"</formula>
    </cfRule>
  </conditionalFormatting>
  <conditionalFormatting sqref="AE72:AF72">
    <cfRule type="expression" dxfId="1718" priority="213">
      <formula>$L17="Kirsch stiff clay"</formula>
    </cfRule>
  </conditionalFormatting>
  <conditionalFormatting sqref="AE72:AF72">
    <cfRule type="expression" dxfId="1717" priority="215">
      <formula>$L17="Reese stiff clay"</formula>
    </cfRule>
  </conditionalFormatting>
  <conditionalFormatting sqref="AE72:AF72">
    <cfRule type="expression" dxfId="1716" priority="217">
      <formula>$L17="PISA clay"</formula>
    </cfRule>
  </conditionalFormatting>
  <dataValidations count="4">
    <dataValidation type="list" showInputMessage="1" showErrorMessage="1" sqref="M19:M36" xr:uid="{7CFCC843-76A8-4FA5-9E28-B4C5C777B852}">
      <formula1>"',API sand,API clay"</formula1>
    </dataValidation>
    <dataValidation type="list" showInputMessage="1" showErrorMessage="1" sqref="L19:L255" xr:uid="{2A0B7D60-65D1-439D-B430-03D09E71416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5CD4E006-0AD7-40AD-8A7D-62E435CF30D6}">
      <formula1>"Zero soil,API sand,API clay"</formula1>
    </dataValidation>
    <dataValidation type="list" showInputMessage="1" showErrorMessage="1" sqref="L6:L18" xr:uid="{F10A9327-D9E4-460C-B13C-8DE6942BB5DB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48E1-5A5C-4543-8CC0-B21F9B4D87A1}">
  <sheetPr>
    <tabColor theme="8" tint="-0.249977111117893"/>
  </sheetPr>
  <dimension ref="A1:AS255"/>
  <sheetViews>
    <sheetView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NW-38_maxV_psf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6"/>
      <c r="R3" s="98"/>
      <c r="S3" s="98"/>
      <c r="T3" s="86"/>
      <c r="U3" s="98"/>
      <c r="V3" s="98"/>
      <c r="W3" s="86"/>
      <c r="X3" s="69"/>
      <c r="Y3" s="86"/>
      <c r="Z3" s="86"/>
      <c r="AA3" s="86"/>
      <c r="AB3" s="86"/>
      <c r="AC3" s="69"/>
      <c r="AD3" s="39"/>
      <c r="AE3" s="39"/>
      <c r="AF3" s="39"/>
      <c r="AG3" s="39"/>
      <c r="AH3" s="39"/>
      <c r="AI3" s="39"/>
      <c r="AJ3" s="86"/>
      <c r="AK3" s="86"/>
      <c r="AL3" s="86"/>
      <c r="AM3" s="86"/>
      <c r="AN3" s="86"/>
      <c r="AO3" s="86"/>
      <c r="AP3" s="86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64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64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13514.34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64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-265250.79979999998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65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15231.911512820499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65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65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1908.55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65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715" priority="40">
      <formula>$L29="API sand"</formula>
    </cfRule>
  </conditionalFormatting>
  <conditionalFormatting sqref="R29:S36 AB29:AB35">
    <cfRule type="expression" dxfId="1714" priority="39">
      <formula>$M29="API sand"</formula>
    </cfRule>
  </conditionalFormatting>
  <conditionalFormatting sqref="R29:T36 AB29:AB35 Z36:AB36">
    <cfRule type="expression" dxfId="1713" priority="38">
      <formula>$M29="API clay"</formula>
    </cfRule>
  </conditionalFormatting>
  <conditionalFormatting sqref="U29:W36 AM29:AP36">
    <cfRule type="expression" dxfId="1712" priority="35">
      <formula>$L29="Stiff clay w/o free water"</formula>
    </cfRule>
    <cfRule type="expression" dxfId="1711" priority="37">
      <formula>$L29="API clay"</formula>
    </cfRule>
  </conditionalFormatting>
  <conditionalFormatting sqref="U29:Y32 AM29:AP36 U33:X36">
    <cfRule type="expression" dxfId="1710" priority="36">
      <formula>$L29="Kirsch soft clay"</formula>
    </cfRule>
  </conditionalFormatting>
  <conditionalFormatting sqref="U29:Y32 AM29:AP36 U33:X36">
    <cfRule type="expression" dxfId="1709" priority="34">
      <formula>$L29="Kirsch stiff clay"</formula>
    </cfRule>
  </conditionalFormatting>
  <conditionalFormatting sqref="AM29:AP36">
    <cfRule type="expression" dxfId="1708" priority="33">
      <formula>$L29="Kirsch sand"</formula>
    </cfRule>
  </conditionalFormatting>
  <conditionalFormatting sqref="AM29:AP36">
    <cfRule type="expression" dxfId="1707" priority="32">
      <formula>$L29="Modified Weak rock"</formula>
    </cfRule>
  </conditionalFormatting>
  <conditionalFormatting sqref="U29:V36 AM29:AP36">
    <cfRule type="expression" dxfId="1706" priority="31">
      <formula>$L29="Reese stiff clay"</formula>
    </cfRule>
  </conditionalFormatting>
  <conditionalFormatting sqref="N30:N36 Q29:Q36">
    <cfRule type="expression" dxfId="1705" priority="30">
      <formula>$L29="API sand"</formula>
    </cfRule>
  </conditionalFormatting>
  <conditionalFormatting sqref="N30:N36 AB36 AJ29:AL36 Z29:Z36">
    <cfRule type="expression" dxfId="1704" priority="29">
      <formula>$M29="API sand"</formula>
    </cfRule>
  </conditionalFormatting>
  <conditionalFormatting sqref="AK29:AL36 N30:N36 Z29:AA35">
    <cfRule type="expression" dxfId="1703" priority="28">
      <formula>$M29="API clay"</formula>
    </cfRule>
  </conditionalFormatting>
  <conditionalFormatting sqref="N30:P36 O29:P29">
    <cfRule type="expression" dxfId="1702" priority="25">
      <formula>$L29="Stiff clay w/o free water"</formula>
    </cfRule>
    <cfRule type="expression" dxfId="1701" priority="27">
      <formula>$L29="API clay"</formula>
    </cfRule>
  </conditionalFormatting>
  <conditionalFormatting sqref="N30:P36 O29:P29">
    <cfRule type="expression" dxfId="1700" priority="26">
      <formula>$L29="Kirsch soft clay"</formula>
    </cfRule>
  </conditionalFormatting>
  <conditionalFormatting sqref="N30:P36 O29:P29">
    <cfRule type="expression" dxfId="1699" priority="24">
      <formula>$L29="Kirsch stiff clay"</formula>
    </cfRule>
  </conditionalFormatting>
  <conditionalFormatting sqref="N30:N36 Q29:Q36 X29:Y32 X33:X36">
    <cfRule type="expression" dxfId="1698" priority="23">
      <formula>$L29="Kirsch sand"</formula>
    </cfRule>
  </conditionalFormatting>
  <conditionalFormatting sqref="N30:N36 AC29:AD36 AI29:AI36">
    <cfRule type="expression" dxfId="1697" priority="22">
      <formula>$L29="Modified Weak rock"</formula>
    </cfRule>
  </conditionalFormatting>
  <conditionalFormatting sqref="N30:P36 O29:P29">
    <cfRule type="expression" dxfId="1696" priority="21">
      <formula>$L29="Reese stiff clay"</formula>
    </cfRule>
  </conditionalFormatting>
  <conditionalFormatting sqref="AE37:AH37">
    <cfRule type="expression" dxfId="1695" priority="41">
      <formula>$L19="Modified Weak rock"</formula>
    </cfRule>
  </conditionalFormatting>
  <conditionalFormatting sqref="AD17">
    <cfRule type="expression" dxfId="1694" priority="18">
      <formula>$L17="Stiff clay w/o free water"</formula>
    </cfRule>
    <cfRule type="expression" dxfId="1693" priority="20">
      <formula>$L17="API clay"</formula>
    </cfRule>
  </conditionalFormatting>
  <conditionalFormatting sqref="AD17">
    <cfRule type="expression" dxfId="1692" priority="19">
      <formula>$L17="Kirsch soft clay"</formula>
    </cfRule>
  </conditionalFormatting>
  <conditionalFormatting sqref="AD17">
    <cfRule type="expression" dxfId="1691" priority="17">
      <formula>$L17="Kirsch stiff clay"</formula>
    </cfRule>
  </conditionalFormatting>
  <conditionalFormatting sqref="AD17">
    <cfRule type="expression" dxfId="1690" priority="16">
      <formula>$L17="Reese stiff clay"</formula>
    </cfRule>
  </conditionalFormatting>
  <conditionalFormatting sqref="AD17">
    <cfRule type="expression" dxfId="1689" priority="15">
      <formula>$L17="PISA clay"</formula>
    </cfRule>
  </conditionalFormatting>
  <conditionalFormatting sqref="AC17">
    <cfRule type="expression" dxfId="1688" priority="12">
      <formula>$L17="Stiff clay w/o free water"</formula>
    </cfRule>
    <cfRule type="expression" dxfId="1687" priority="14">
      <formula>$L17="API clay"</formula>
    </cfRule>
  </conditionalFormatting>
  <conditionalFormatting sqref="AC17">
    <cfRule type="expression" dxfId="1686" priority="13">
      <formula>$L17="Kirsch soft clay"</formula>
    </cfRule>
  </conditionalFormatting>
  <conditionalFormatting sqref="AC17">
    <cfRule type="expression" dxfId="1685" priority="11">
      <formula>$L17="Kirsch stiff clay"</formula>
    </cfRule>
  </conditionalFormatting>
  <conditionalFormatting sqref="AC17">
    <cfRule type="expression" dxfId="1684" priority="10">
      <formula>$L17="Reese stiff clay"</formula>
    </cfRule>
  </conditionalFormatting>
  <conditionalFormatting sqref="AC17">
    <cfRule type="expression" dxfId="1683" priority="9">
      <formula>$L17="PISA clay"</formula>
    </cfRule>
  </conditionalFormatting>
  <conditionalFormatting sqref="X17">
    <cfRule type="expression" dxfId="1682" priority="8">
      <formula>$L17="API sand"</formula>
    </cfRule>
  </conditionalFormatting>
  <conditionalFormatting sqref="X17">
    <cfRule type="expression" dxfId="1681" priority="7">
      <formula>$L17="Kirsch sand"</formula>
    </cfRule>
  </conditionalFormatting>
  <conditionalFormatting sqref="U17">
    <cfRule type="expression" dxfId="1680" priority="4">
      <formula>$L17="Stiff clay w/o free water"</formula>
    </cfRule>
    <cfRule type="expression" dxfId="1679" priority="6">
      <formula>$L17="API clay"</formula>
    </cfRule>
  </conditionalFormatting>
  <conditionalFormatting sqref="U17">
    <cfRule type="expression" dxfId="1678" priority="5">
      <formula>$L17="Kirsch soft clay"</formula>
    </cfRule>
  </conditionalFormatting>
  <conditionalFormatting sqref="U17">
    <cfRule type="expression" dxfId="1677" priority="3">
      <formula>$L17="Kirsch stiff clay"</formula>
    </cfRule>
  </conditionalFormatting>
  <conditionalFormatting sqref="U17">
    <cfRule type="expression" dxfId="1676" priority="2">
      <formula>$L17="Reese stiff clay"</formula>
    </cfRule>
  </conditionalFormatting>
  <conditionalFormatting sqref="U17">
    <cfRule type="expression" dxfId="1675" priority="1">
      <formula>$L17="PISA clay"</formula>
    </cfRule>
  </conditionalFormatting>
  <conditionalFormatting sqref="AE72:AF72">
    <cfRule type="expression" dxfId="1674" priority="42">
      <formula>$L17="Stiff clay w/o free water"</formula>
    </cfRule>
    <cfRule type="expression" dxfId="1673" priority="43">
      <formula>$L17="API clay"</formula>
    </cfRule>
  </conditionalFormatting>
  <conditionalFormatting sqref="AE72:AF72">
    <cfRule type="expression" dxfId="1672" priority="44">
      <formula>$L17="Kirsch soft clay"</formula>
    </cfRule>
  </conditionalFormatting>
  <conditionalFormatting sqref="AE72:AF72">
    <cfRule type="expression" dxfId="1671" priority="45">
      <formula>$L17="Kirsch stiff clay"</formula>
    </cfRule>
  </conditionalFormatting>
  <conditionalFormatting sqref="AE72:AF72">
    <cfRule type="expression" dxfId="1670" priority="46">
      <formula>$L17="Reese stiff clay"</formula>
    </cfRule>
  </conditionalFormatting>
  <conditionalFormatting sqref="AE72:AF72">
    <cfRule type="expression" dxfId="1669" priority="47">
      <formula>$L17="PISA clay"</formula>
    </cfRule>
  </conditionalFormatting>
  <dataValidations count="4">
    <dataValidation type="list" showInputMessage="1" showErrorMessage="1" sqref="M6:M18" xr:uid="{CD4948E2-9BB3-45A4-B1EA-5E02A10AB999}">
      <formula1>"Zero soil,API sand,API clay"</formula1>
    </dataValidation>
    <dataValidation type="list" showInputMessage="1" showErrorMessage="1" sqref="L19:L255" xr:uid="{4BACDA77-0544-4894-9306-ADE3933F7AC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09B77C14-E5D9-4E3B-87FF-A442F0F4A468}">
      <formula1>"',API sand,API clay"</formula1>
    </dataValidation>
    <dataValidation type="list" showInputMessage="1" showErrorMessage="1" sqref="L6:L18" xr:uid="{7C9CA165-7AB8-4E7E-A638-35AE3DF51FA9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BC5A-A1F8-4662-BE85-F7ACB04FD3CC}">
  <sheetPr>
    <tabColor theme="8" tint="0.59999389629810485"/>
  </sheetPr>
  <dimension ref="A1:AS255"/>
  <sheetViews>
    <sheetView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NW-38_maxM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6"/>
      <c r="R3" s="98"/>
      <c r="S3" s="98"/>
      <c r="T3" s="86"/>
      <c r="U3" s="98"/>
      <c r="V3" s="98"/>
      <c r="W3" s="86"/>
      <c r="X3" s="69"/>
      <c r="Y3" s="86"/>
      <c r="Z3" s="86"/>
      <c r="AA3" s="86"/>
      <c r="AB3" s="86"/>
      <c r="AC3" s="69"/>
      <c r="AD3" s="39"/>
      <c r="AE3" s="39"/>
      <c r="AF3" s="39"/>
      <c r="AG3" s="39"/>
      <c r="AH3" s="39"/>
      <c r="AI3" s="39"/>
      <c r="AJ3" s="86"/>
      <c r="AK3" s="86"/>
      <c r="AL3" s="86"/>
      <c r="AM3" s="86"/>
      <c r="AN3" s="86"/>
      <c r="AO3" s="86"/>
      <c r="AP3" s="86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64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64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9765.9699999999993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64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-273323.34100000001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65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11484.308538461501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65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65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2262.96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65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668" priority="40">
      <formula>$L29="API sand"</formula>
    </cfRule>
  </conditionalFormatting>
  <conditionalFormatting sqref="R29:S36 AB29:AB35">
    <cfRule type="expression" dxfId="1667" priority="39">
      <formula>$M29="API sand"</formula>
    </cfRule>
  </conditionalFormatting>
  <conditionalFormatting sqref="R29:T36 AB29:AB35 Z36:AB36">
    <cfRule type="expression" dxfId="1666" priority="38">
      <formula>$M29="API clay"</formula>
    </cfRule>
  </conditionalFormatting>
  <conditionalFormatting sqref="U29:W36 AM29:AP36">
    <cfRule type="expression" dxfId="1665" priority="35">
      <formula>$L29="Stiff clay w/o free water"</formula>
    </cfRule>
    <cfRule type="expression" dxfId="1664" priority="37">
      <formula>$L29="API clay"</formula>
    </cfRule>
  </conditionalFormatting>
  <conditionalFormatting sqref="U29:Y32 AM29:AP36 U33:X36">
    <cfRule type="expression" dxfId="1663" priority="36">
      <formula>$L29="Kirsch soft clay"</formula>
    </cfRule>
  </conditionalFormatting>
  <conditionalFormatting sqref="U29:Y32 AM29:AP36 U33:X36">
    <cfRule type="expression" dxfId="1662" priority="34">
      <formula>$L29="Kirsch stiff clay"</formula>
    </cfRule>
  </conditionalFormatting>
  <conditionalFormatting sqref="AM29:AP36">
    <cfRule type="expression" dxfId="1661" priority="33">
      <formula>$L29="Kirsch sand"</formula>
    </cfRule>
  </conditionalFormatting>
  <conditionalFormatting sqref="AM29:AP36">
    <cfRule type="expression" dxfId="1660" priority="32">
      <formula>$L29="Modified Weak rock"</formula>
    </cfRule>
  </conditionalFormatting>
  <conditionalFormatting sqref="U29:V36 AM29:AP36">
    <cfRule type="expression" dxfId="1659" priority="31">
      <formula>$L29="Reese stiff clay"</formula>
    </cfRule>
  </conditionalFormatting>
  <conditionalFormatting sqref="N30:N36 Q29:Q36">
    <cfRule type="expression" dxfId="1658" priority="30">
      <formula>$L29="API sand"</formula>
    </cfRule>
  </conditionalFormatting>
  <conditionalFormatting sqref="N30:N36 AB36 AJ29:AL36 Z29:Z36">
    <cfRule type="expression" dxfId="1657" priority="29">
      <formula>$M29="API sand"</formula>
    </cfRule>
  </conditionalFormatting>
  <conditionalFormatting sqref="AK29:AL36 N30:N36 Z29:AA35">
    <cfRule type="expression" dxfId="1656" priority="28">
      <formula>$M29="API clay"</formula>
    </cfRule>
  </conditionalFormatting>
  <conditionalFormatting sqref="N30:P36 O29:P29">
    <cfRule type="expression" dxfId="1655" priority="25">
      <formula>$L29="Stiff clay w/o free water"</formula>
    </cfRule>
    <cfRule type="expression" dxfId="1654" priority="27">
      <formula>$L29="API clay"</formula>
    </cfRule>
  </conditionalFormatting>
  <conditionalFormatting sqref="N30:P36 O29:P29">
    <cfRule type="expression" dxfId="1653" priority="26">
      <formula>$L29="Kirsch soft clay"</formula>
    </cfRule>
  </conditionalFormatting>
  <conditionalFormatting sqref="N30:P36 O29:P29">
    <cfRule type="expression" dxfId="1652" priority="24">
      <formula>$L29="Kirsch stiff clay"</formula>
    </cfRule>
  </conditionalFormatting>
  <conditionalFormatting sqref="N30:N36 Q29:Q36 X29:Y32 X33:X36">
    <cfRule type="expression" dxfId="1651" priority="23">
      <formula>$L29="Kirsch sand"</formula>
    </cfRule>
  </conditionalFormatting>
  <conditionalFormatting sqref="N30:N36 AC29:AD36 AI29:AI36">
    <cfRule type="expression" dxfId="1650" priority="22">
      <formula>$L29="Modified Weak rock"</formula>
    </cfRule>
  </conditionalFormatting>
  <conditionalFormatting sqref="N30:P36 O29:P29">
    <cfRule type="expression" dxfId="1649" priority="21">
      <formula>$L29="Reese stiff clay"</formula>
    </cfRule>
  </conditionalFormatting>
  <conditionalFormatting sqref="AE37:AH37">
    <cfRule type="expression" dxfId="1648" priority="41">
      <formula>$L19="Modified Weak rock"</formula>
    </cfRule>
  </conditionalFormatting>
  <conditionalFormatting sqref="AD17">
    <cfRule type="expression" dxfId="1647" priority="18">
      <formula>$L17="Stiff clay w/o free water"</formula>
    </cfRule>
    <cfRule type="expression" dxfId="1646" priority="20">
      <formula>$L17="API clay"</formula>
    </cfRule>
  </conditionalFormatting>
  <conditionalFormatting sqref="AD17">
    <cfRule type="expression" dxfId="1645" priority="19">
      <formula>$L17="Kirsch soft clay"</formula>
    </cfRule>
  </conditionalFormatting>
  <conditionalFormatting sqref="AD17">
    <cfRule type="expression" dxfId="1644" priority="17">
      <formula>$L17="Kirsch stiff clay"</formula>
    </cfRule>
  </conditionalFormatting>
  <conditionalFormatting sqref="AD17">
    <cfRule type="expression" dxfId="1643" priority="16">
      <formula>$L17="Reese stiff clay"</formula>
    </cfRule>
  </conditionalFormatting>
  <conditionalFormatting sqref="AD17">
    <cfRule type="expression" dxfId="1642" priority="15">
      <formula>$L17="PISA clay"</formula>
    </cfRule>
  </conditionalFormatting>
  <conditionalFormatting sqref="AC17">
    <cfRule type="expression" dxfId="1641" priority="12">
      <formula>$L17="Stiff clay w/o free water"</formula>
    </cfRule>
    <cfRule type="expression" dxfId="1640" priority="14">
      <formula>$L17="API clay"</formula>
    </cfRule>
  </conditionalFormatting>
  <conditionalFormatting sqref="AC17">
    <cfRule type="expression" dxfId="1639" priority="13">
      <formula>$L17="Kirsch soft clay"</formula>
    </cfRule>
  </conditionalFormatting>
  <conditionalFormatting sqref="AC17">
    <cfRule type="expression" dxfId="1638" priority="11">
      <formula>$L17="Kirsch stiff clay"</formula>
    </cfRule>
  </conditionalFormatting>
  <conditionalFormatting sqref="AC17">
    <cfRule type="expression" dxfId="1637" priority="10">
      <formula>$L17="Reese stiff clay"</formula>
    </cfRule>
  </conditionalFormatting>
  <conditionalFormatting sqref="AC17">
    <cfRule type="expression" dxfId="1636" priority="9">
      <formula>$L17="PISA clay"</formula>
    </cfRule>
  </conditionalFormatting>
  <conditionalFormatting sqref="X17">
    <cfRule type="expression" dxfId="1635" priority="8">
      <formula>$L17="API sand"</formula>
    </cfRule>
  </conditionalFormatting>
  <conditionalFormatting sqref="X17">
    <cfRule type="expression" dxfId="1634" priority="7">
      <formula>$L17="Kirsch sand"</formula>
    </cfRule>
  </conditionalFormatting>
  <conditionalFormatting sqref="U17">
    <cfRule type="expression" dxfId="1633" priority="4">
      <formula>$L17="Stiff clay w/o free water"</formula>
    </cfRule>
    <cfRule type="expression" dxfId="1632" priority="6">
      <formula>$L17="API clay"</formula>
    </cfRule>
  </conditionalFormatting>
  <conditionalFormatting sqref="U17">
    <cfRule type="expression" dxfId="1631" priority="5">
      <formula>$L17="Kirsch soft clay"</formula>
    </cfRule>
  </conditionalFormatting>
  <conditionalFormatting sqref="U17">
    <cfRule type="expression" dxfId="1630" priority="3">
      <formula>$L17="Kirsch stiff clay"</formula>
    </cfRule>
  </conditionalFormatting>
  <conditionalFormatting sqref="U17">
    <cfRule type="expression" dxfId="1629" priority="2">
      <formula>$L17="Reese stiff clay"</formula>
    </cfRule>
  </conditionalFormatting>
  <conditionalFormatting sqref="U17">
    <cfRule type="expression" dxfId="1628" priority="1">
      <formula>$L17="PISA clay"</formula>
    </cfRule>
  </conditionalFormatting>
  <conditionalFormatting sqref="AE72:AF72">
    <cfRule type="expression" dxfId="1627" priority="42">
      <formula>$L17="Stiff clay w/o free water"</formula>
    </cfRule>
    <cfRule type="expression" dxfId="1626" priority="43">
      <formula>$L17="API clay"</formula>
    </cfRule>
  </conditionalFormatting>
  <conditionalFormatting sqref="AE72:AF72">
    <cfRule type="expression" dxfId="1625" priority="44">
      <formula>$L17="Kirsch soft clay"</formula>
    </cfRule>
  </conditionalFormatting>
  <conditionalFormatting sqref="AE72:AF72">
    <cfRule type="expression" dxfId="1624" priority="45">
      <formula>$L17="Kirsch stiff clay"</formula>
    </cfRule>
  </conditionalFormatting>
  <conditionalFormatting sqref="AE72:AF72">
    <cfRule type="expression" dxfId="1623" priority="46">
      <formula>$L17="Reese stiff clay"</formula>
    </cfRule>
  </conditionalFormatting>
  <conditionalFormatting sqref="AE72:AF72">
    <cfRule type="expression" dxfId="1622" priority="47">
      <formula>$L17="PISA clay"</formula>
    </cfRule>
  </conditionalFormatting>
  <dataValidations count="4">
    <dataValidation type="list" showInputMessage="1" showErrorMessage="1" sqref="M6:M18" xr:uid="{2F81C82B-F086-4027-88D0-BFE4E7DCA2A8}">
      <formula1>"Zero soil,API sand,API clay"</formula1>
    </dataValidation>
    <dataValidation type="list" showInputMessage="1" showErrorMessage="1" sqref="L19:L255" xr:uid="{4EC4F747-C9D5-49F9-909E-40D4A7B8E6D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22CA80FA-D5EB-4D85-AD6C-7A92A4059AF4}">
      <formula1>"',API sand,API clay"</formula1>
    </dataValidation>
    <dataValidation type="list" showInputMessage="1" showErrorMessage="1" sqref="L6:L18" xr:uid="{8D2D38B2-40E9-4249-9C4E-7FDA4E21A671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6005-A672-4744-88C8-40B2961A004A}">
  <sheetPr>
    <tabColor theme="8" tint="0.59999389629810485"/>
  </sheetPr>
  <dimension ref="A1:AS255"/>
  <sheetViews>
    <sheetView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NW-38_maxV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6"/>
      <c r="R3" s="98"/>
      <c r="S3" s="98"/>
      <c r="T3" s="86"/>
      <c r="U3" s="98"/>
      <c r="V3" s="98"/>
      <c r="W3" s="86"/>
      <c r="X3" s="69"/>
      <c r="Y3" s="86"/>
      <c r="Z3" s="86"/>
      <c r="AA3" s="86"/>
      <c r="AB3" s="86"/>
      <c r="AC3" s="69"/>
      <c r="AD3" s="39"/>
      <c r="AE3" s="39"/>
      <c r="AF3" s="39"/>
      <c r="AG3" s="39"/>
      <c r="AH3" s="39"/>
      <c r="AI3" s="39"/>
      <c r="AJ3" s="86"/>
      <c r="AK3" s="86"/>
      <c r="AL3" s="86"/>
      <c r="AM3" s="86"/>
      <c r="AN3" s="86"/>
      <c r="AO3" s="86"/>
      <c r="AP3" s="86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64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64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10010.629999999999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64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-196218.91639999999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65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11282.890512820501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65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65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1413.74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65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621" priority="40">
      <formula>$L29="API sand"</formula>
    </cfRule>
  </conditionalFormatting>
  <conditionalFormatting sqref="R29:S36 AB29:AB35">
    <cfRule type="expression" dxfId="1620" priority="39">
      <formula>$M29="API sand"</formula>
    </cfRule>
  </conditionalFormatting>
  <conditionalFormatting sqref="R29:T36 AB29:AB35 Z36:AB36">
    <cfRule type="expression" dxfId="1619" priority="38">
      <formula>$M29="API clay"</formula>
    </cfRule>
  </conditionalFormatting>
  <conditionalFormatting sqref="U29:W36 AM29:AP36">
    <cfRule type="expression" dxfId="1618" priority="35">
      <formula>$L29="Stiff clay w/o free water"</formula>
    </cfRule>
    <cfRule type="expression" dxfId="1617" priority="37">
      <formula>$L29="API clay"</formula>
    </cfRule>
  </conditionalFormatting>
  <conditionalFormatting sqref="U29:Y32 AM29:AP36 U33:X36">
    <cfRule type="expression" dxfId="1616" priority="36">
      <formula>$L29="Kirsch soft clay"</formula>
    </cfRule>
  </conditionalFormatting>
  <conditionalFormatting sqref="U29:Y32 AM29:AP36 U33:X36">
    <cfRule type="expression" dxfId="1615" priority="34">
      <formula>$L29="Kirsch stiff clay"</formula>
    </cfRule>
  </conditionalFormatting>
  <conditionalFormatting sqref="AM29:AP36">
    <cfRule type="expression" dxfId="1614" priority="33">
      <formula>$L29="Kirsch sand"</formula>
    </cfRule>
  </conditionalFormatting>
  <conditionalFormatting sqref="AM29:AP36">
    <cfRule type="expression" dxfId="1613" priority="32">
      <formula>$L29="Modified Weak rock"</formula>
    </cfRule>
  </conditionalFormatting>
  <conditionalFormatting sqref="U29:V36 AM29:AP36">
    <cfRule type="expression" dxfId="1612" priority="31">
      <formula>$L29="Reese stiff clay"</formula>
    </cfRule>
  </conditionalFormatting>
  <conditionalFormatting sqref="N30:N36 Q29:Q36">
    <cfRule type="expression" dxfId="1611" priority="30">
      <formula>$L29="API sand"</formula>
    </cfRule>
  </conditionalFormatting>
  <conditionalFormatting sqref="N30:N36 AB36 AJ29:AL36 Z29:Z36">
    <cfRule type="expression" dxfId="1610" priority="29">
      <formula>$M29="API sand"</formula>
    </cfRule>
  </conditionalFormatting>
  <conditionalFormatting sqref="AK29:AL36 N30:N36 Z29:AA35">
    <cfRule type="expression" dxfId="1609" priority="28">
      <formula>$M29="API clay"</formula>
    </cfRule>
  </conditionalFormatting>
  <conditionalFormatting sqref="N30:P36 O29:P29">
    <cfRule type="expression" dxfId="1608" priority="25">
      <formula>$L29="Stiff clay w/o free water"</formula>
    </cfRule>
    <cfRule type="expression" dxfId="1607" priority="27">
      <formula>$L29="API clay"</formula>
    </cfRule>
  </conditionalFormatting>
  <conditionalFormatting sqref="N30:P36 O29:P29">
    <cfRule type="expression" dxfId="1606" priority="26">
      <formula>$L29="Kirsch soft clay"</formula>
    </cfRule>
  </conditionalFormatting>
  <conditionalFormatting sqref="N30:P36 O29:P29">
    <cfRule type="expression" dxfId="1605" priority="24">
      <formula>$L29="Kirsch stiff clay"</formula>
    </cfRule>
  </conditionalFormatting>
  <conditionalFormatting sqref="N30:N36 Q29:Q36 X29:Y32 X33:X36">
    <cfRule type="expression" dxfId="1604" priority="23">
      <formula>$L29="Kirsch sand"</formula>
    </cfRule>
  </conditionalFormatting>
  <conditionalFormatting sqref="N30:N36 AC29:AD36 AI29:AI36">
    <cfRule type="expression" dxfId="1603" priority="22">
      <formula>$L29="Modified Weak rock"</formula>
    </cfRule>
  </conditionalFormatting>
  <conditionalFormatting sqref="N30:P36 O29:P29">
    <cfRule type="expression" dxfId="1602" priority="21">
      <formula>$L29="Reese stiff clay"</formula>
    </cfRule>
  </conditionalFormatting>
  <conditionalFormatting sqref="AE37:AH37">
    <cfRule type="expression" dxfId="1601" priority="41">
      <formula>$L19="Modified Weak rock"</formula>
    </cfRule>
  </conditionalFormatting>
  <conditionalFormatting sqref="AD17">
    <cfRule type="expression" dxfId="1600" priority="18">
      <formula>$L17="Stiff clay w/o free water"</formula>
    </cfRule>
    <cfRule type="expression" dxfId="1599" priority="20">
      <formula>$L17="API clay"</formula>
    </cfRule>
  </conditionalFormatting>
  <conditionalFormatting sqref="AD17">
    <cfRule type="expression" dxfId="1598" priority="19">
      <formula>$L17="Kirsch soft clay"</formula>
    </cfRule>
  </conditionalFormatting>
  <conditionalFormatting sqref="AD17">
    <cfRule type="expression" dxfId="1597" priority="17">
      <formula>$L17="Kirsch stiff clay"</formula>
    </cfRule>
  </conditionalFormatting>
  <conditionalFormatting sqref="AD17">
    <cfRule type="expression" dxfId="1596" priority="16">
      <formula>$L17="Reese stiff clay"</formula>
    </cfRule>
  </conditionalFormatting>
  <conditionalFormatting sqref="AD17">
    <cfRule type="expression" dxfId="1595" priority="15">
      <formula>$L17="PISA clay"</formula>
    </cfRule>
  </conditionalFormatting>
  <conditionalFormatting sqref="AC17">
    <cfRule type="expression" dxfId="1594" priority="12">
      <formula>$L17="Stiff clay w/o free water"</formula>
    </cfRule>
    <cfRule type="expression" dxfId="1593" priority="14">
      <formula>$L17="API clay"</formula>
    </cfRule>
  </conditionalFormatting>
  <conditionalFormatting sqref="AC17">
    <cfRule type="expression" dxfId="1592" priority="13">
      <formula>$L17="Kirsch soft clay"</formula>
    </cfRule>
  </conditionalFormatting>
  <conditionalFormatting sqref="AC17">
    <cfRule type="expression" dxfId="1591" priority="11">
      <formula>$L17="Kirsch stiff clay"</formula>
    </cfRule>
  </conditionalFormatting>
  <conditionalFormatting sqref="AC17">
    <cfRule type="expression" dxfId="1590" priority="10">
      <formula>$L17="Reese stiff clay"</formula>
    </cfRule>
  </conditionalFormatting>
  <conditionalFormatting sqref="AC17">
    <cfRule type="expression" dxfId="1589" priority="9">
      <formula>$L17="PISA clay"</formula>
    </cfRule>
  </conditionalFormatting>
  <conditionalFormatting sqref="X17">
    <cfRule type="expression" dxfId="1588" priority="8">
      <formula>$L17="API sand"</formula>
    </cfRule>
  </conditionalFormatting>
  <conditionalFormatting sqref="X17">
    <cfRule type="expression" dxfId="1587" priority="7">
      <formula>$L17="Kirsch sand"</formula>
    </cfRule>
  </conditionalFormatting>
  <conditionalFormatting sqref="U17">
    <cfRule type="expression" dxfId="1586" priority="4">
      <formula>$L17="Stiff clay w/o free water"</formula>
    </cfRule>
    <cfRule type="expression" dxfId="1585" priority="6">
      <formula>$L17="API clay"</formula>
    </cfRule>
  </conditionalFormatting>
  <conditionalFormatting sqref="U17">
    <cfRule type="expression" dxfId="1584" priority="5">
      <formula>$L17="Kirsch soft clay"</formula>
    </cfRule>
  </conditionalFormatting>
  <conditionalFormatting sqref="U17">
    <cfRule type="expression" dxfId="1583" priority="3">
      <formula>$L17="Kirsch stiff clay"</formula>
    </cfRule>
  </conditionalFormatting>
  <conditionalFormatting sqref="U17">
    <cfRule type="expression" dxfId="1582" priority="2">
      <formula>$L17="Reese stiff clay"</formula>
    </cfRule>
  </conditionalFormatting>
  <conditionalFormatting sqref="U17">
    <cfRule type="expression" dxfId="1581" priority="1">
      <formula>$L17="PISA clay"</formula>
    </cfRule>
  </conditionalFormatting>
  <conditionalFormatting sqref="AE72:AF72">
    <cfRule type="expression" dxfId="1580" priority="42">
      <formula>$L17="Stiff clay w/o free water"</formula>
    </cfRule>
    <cfRule type="expression" dxfId="1579" priority="43">
      <formula>$L17="API clay"</formula>
    </cfRule>
  </conditionalFormatting>
  <conditionalFormatting sqref="AE72:AF72">
    <cfRule type="expression" dxfId="1578" priority="44">
      <formula>$L17="Kirsch soft clay"</formula>
    </cfRule>
  </conditionalFormatting>
  <conditionalFormatting sqref="AE72:AF72">
    <cfRule type="expression" dxfId="1577" priority="45">
      <formula>$L17="Kirsch stiff clay"</formula>
    </cfRule>
  </conditionalFormatting>
  <conditionalFormatting sqref="AE72:AF72">
    <cfRule type="expression" dxfId="1576" priority="46">
      <formula>$L17="Reese stiff clay"</formula>
    </cfRule>
  </conditionalFormatting>
  <conditionalFormatting sqref="AE72:AF72">
    <cfRule type="expression" dxfId="1575" priority="47">
      <formula>$L17="PISA clay"</formula>
    </cfRule>
  </conditionalFormatting>
  <dataValidations count="4">
    <dataValidation type="list" showInputMessage="1" showErrorMessage="1" sqref="M19:M36" xr:uid="{9A66A8B8-D5CA-4222-8A23-F21CD98AD7BA}">
      <formula1>"',API sand,API clay"</formula1>
    </dataValidation>
    <dataValidation type="list" showInputMessage="1" showErrorMessage="1" sqref="L19:L255" xr:uid="{D0735A56-D19B-40FF-8895-44848DCA253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37CB7A4A-643C-48A4-8F45-698A95BE05D8}">
      <formula1>"Zero soil,API sand,API clay"</formula1>
    </dataValidation>
    <dataValidation type="list" showInputMessage="1" showErrorMessage="1" sqref="L6:L18" xr:uid="{6B0094E4-3B73-4B28-9769-26A918B87CD6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E704-CFA1-4232-A1E5-D71E5861189D}">
  <sheetPr>
    <tabColor rgb="FF00B050"/>
  </sheetPr>
  <dimension ref="A1:AS255"/>
  <sheetViews>
    <sheetView topLeftCell="G1"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NW-55_maxM_psf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6"/>
      <c r="R3" s="98"/>
      <c r="S3" s="98"/>
      <c r="T3" s="86"/>
      <c r="U3" s="98"/>
      <c r="V3" s="98"/>
      <c r="W3" s="86"/>
      <c r="X3" s="69"/>
      <c r="Y3" s="86"/>
      <c r="Z3" s="86"/>
      <c r="AA3" s="86"/>
      <c r="AB3" s="86"/>
      <c r="AC3" s="69"/>
      <c r="AD3" s="39"/>
      <c r="AE3" s="39"/>
      <c r="AF3" s="39"/>
      <c r="AG3" s="39"/>
      <c r="AH3" s="39"/>
      <c r="AI3" s="39"/>
      <c r="AJ3" s="86"/>
      <c r="AK3" s="86"/>
      <c r="AL3" s="86"/>
      <c r="AM3" s="86"/>
      <c r="AN3" s="86"/>
      <c r="AO3" s="86"/>
      <c r="AP3" s="86"/>
    </row>
    <row r="4" spans="1:45" x14ac:dyDescent="0.25">
      <c r="A4" s="40" t="s">
        <v>60</v>
      </c>
      <c r="B4" s="33">
        <f>COUNTIF(J:J,"&gt;0")</f>
        <v>8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65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3516.6410041134127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-10</v>
      </c>
      <c r="L7" s="82" t="s">
        <v>65</v>
      </c>
      <c r="M7" s="81" t="s">
        <v>65</v>
      </c>
      <c r="N7" s="77">
        <v>8.5</v>
      </c>
      <c r="O7" s="76">
        <v>20</v>
      </c>
      <c r="P7" s="76">
        <v>1.7333333333333334</v>
      </c>
      <c r="Q7" s="77">
        <v>0</v>
      </c>
      <c r="R7" s="77" t="e">
        <f t="shared" ref="R7:R13" si="0"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 t="e">
        <f>VLOOKUP(R7,$AE$39:$AF$59,2)</f>
        <v>#N/A</v>
      </c>
      <c r="AA7" s="77">
        <v>1</v>
      </c>
      <c r="AB7" s="77" t="e">
        <f>VLOOKUP(R7,$AE$39:$AG$59,3)</f>
        <v>#N/A</v>
      </c>
      <c r="AC7" s="76">
        <v>31924.197039502076</v>
      </c>
      <c r="AD7" s="76">
        <v>778.10024064598542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 t="e">
        <f>VLOOKUP(R7,$AE$39:$AH$59,4)</f>
        <v>#N/A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10742.57</v>
      </c>
      <c r="H8" s="45" t="s">
        <v>53</v>
      </c>
      <c r="I8" t="s">
        <v>116</v>
      </c>
      <c r="J8" s="77">
        <v>3</v>
      </c>
      <c r="K8" s="83">
        <v>-17.5</v>
      </c>
      <c r="L8" s="82" t="s">
        <v>65</v>
      </c>
      <c r="M8" s="81" t="s">
        <v>65</v>
      </c>
      <c r="N8" s="77">
        <v>8.5</v>
      </c>
      <c r="O8" s="76">
        <v>33</v>
      </c>
      <c r="P8" s="76">
        <v>1.875</v>
      </c>
      <c r="Q8" s="77">
        <v>0</v>
      </c>
      <c r="R8" s="77" t="e">
        <f t="shared" si="0"/>
        <v>#N/A</v>
      </c>
      <c r="S8" s="85">
        <v>0.5</v>
      </c>
      <c r="T8" s="77">
        <v>0</v>
      </c>
      <c r="U8" s="94">
        <v>0.01</v>
      </c>
      <c r="V8" s="78">
        <v>0</v>
      </c>
      <c r="W8" s="85">
        <v>0.5</v>
      </c>
      <c r="X8" s="91">
        <v>0</v>
      </c>
      <c r="Y8" s="77">
        <v>0</v>
      </c>
      <c r="Z8" s="77" t="e">
        <f>VLOOKUP(R8,$AE$39:$AF$59,2)</f>
        <v>#N/A</v>
      </c>
      <c r="AA8" s="77">
        <v>1</v>
      </c>
      <c r="AB8" s="77" t="e">
        <f>VLOOKUP(R8,$AE$39:$AG$59,3)</f>
        <v>#N/A</v>
      </c>
      <c r="AC8" s="76">
        <v>37759.948844346967</v>
      </c>
      <c r="AD8" s="76">
        <v>564.3621757716619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 t="e">
        <f>VLOOKUP(R8,$AE$39:$AH$59,4)</f>
        <v>#N/A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-300220.71960000001</v>
      </c>
      <c r="H9" s="45" t="s">
        <v>54</v>
      </c>
      <c r="I9" t="s">
        <v>115</v>
      </c>
      <c r="J9" s="77">
        <v>4</v>
      </c>
      <c r="K9" s="83">
        <v>-25.5</v>
      </c>
      <c r="L9" s="82" t="s">
        <v>65</v>
      </c>
      <c r="M9" s="81" t="s">
        <v>65</v>
      </c>
      <c r="N9" s="77">
        <v>9</v>
      </c>
      <c r="O9" s="76">
        <v>50</v>
      </c>
      <c r="P9" s="76">
        <v>2.1621621621621627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7.0000000000000001E-3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51138.043452631384</v>
      </c>
      <c r="AD9" s="76">
        <v>769.71885587541658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12632.7352564103</v>
      </c>
      <c r="H10" s="45" t="s">
        <v>53</v>
      </c>
      <c r="I10" t="s">
        <v>114</v>
      </c>
      <c r="J10" s="77">
        <v>5</v>
      </c>
      <c r="K10" s="83">
        <v>-29.2</v>
      </c>
      <c r="L10" s="82" t="s">
        <v>64</v>
      </c>
      <c r="M10" s="81" t="s">
        <v>64</v>
      </c>
      <c r="N10" s="77">
        <v>9.5</v>
      </c>
      <c r="O10" s="76">
        <v>0</v>
      </c>
      <c r="P10" s="76">
        <v>0</v>
      </c>
      <c r="Q10" s="77">
        <v>31</v>
      </c>
      <c r="R10" s="77">
        <f t="shared" si="0"/>
        <v>26</v>
      </c>
      <c r="S10" s="85">
        <v>0.5</v>
      </c>
      <c r="T10" s="77">
        <v>0</v>
      </c>
      <c r="U10" s="94">
        <v>0</v>
      </c>
      <c r="V10" s="78">
        <v>0</v>
      </c>
      <c r="W10" s="85">
        <v>0</v>
      </c>
      <c r="X10" s="91">
        <v>0</v>
      </c>
      <c r="Y10" s="77">
        <v>0</v>
      </c>
      <c r="Z10" s="77">
        <f>VLOOKUP(R10,$AE$39:$AF$59,2)</f>
        <v>83.999999999999972</v>
      </c>
      <c r="AA10" s="77">
        <v>1</v>
      </c>
      <c r="AB10" s="77">
        <f>VLOOKUP(R10,$AE$39:$AG$59,3)</f>
        <v>5760</v>
      </c>
      <c r="AC10" s="76">
        <v>63291.106946983207</v>
      </c>
      <c r="AD10" s="76">
        <v>635.2412831941474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>
        <f>VLOOKUP(R10,$AE$39:$AH$59,4)</f>
        <v>24.000000000000007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50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-31.2</v>
      </c>
      <c r="L11" s="82" t="s">
        <v>65</v>
      </c>
      <c r="M11" s="81" t="s">
        <v>65</v>
      </c>
      <c r="N11" s="77">
        <v>9</v>
      </c>
      <c r="O11" s="76">
        <v>81</v>
      </c>
      <c r="P11" s="76">
        <v>2.4528301886792447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56140.512620323054</v>
      </c>
      <c r="AD11" s="76">
        <v>510.49251945620671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2489.2600000000002</v>
      </c>
      <c r="H12" s="45" t="s">
        <v>53</v>
      </c>
      <c r="I12" t="s">
        <v>117</v>
      </c>
      <c r="J12" s="77">
        <v>7</v>
      </c>
      <c r="K12" s="83">
        <v>-36.5</v>
      </c>
      <c r="L12" s="82" t="s">
        <v>64</v>
      </c>
      <c r="M12" s="81" t="s">
        <v>64</v>
      </c>
      <c r="N12" s="77">
        <v>10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67673.041419457091</v>
      </c>
      <c r="AD12" s="76">
        <v>533.76450738518099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-41</v>
      </c>
      <c r="L13" s="82" t="s">
        <v>65</v>
      </c>
      <c r="M13" s="81" t="s">
        <v>65</v>
      </c>
      <c r="N13" s="91">
        <v>9</v>
      </c>
      <c r="O13" s="76">
        <v>106</v>
      </c>
      <c r="P13" s="76">
        <v>2.5714285714285716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5.0000000000000001E-3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60934.766697991661</v>
      </c>
      <c r="AD13" s="76">
        <v>1486.2138219022356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/>
      <c r="K14" s="83"/>
      <c r="L14" s="81"/>
      <c r="M14" s="81"/>
      <c r="N14" s="91"/>
      <c r="O14" s="76"/>
      <c r="P14" s="76"/>
      <c r="Q14" s="77"/>
      <c r="R14" s="77"/>
      <c r="S14" s="85"/>
      <c r="T14" s="77"/>
      <c r="U14" s="94"/>
      <c r="V14" s="78"/>
      <c r="W14" s="85"/>
      <c r="X14" s="91"/>
      <c r="Y14" s="77"/>
      <c r="Z14" s="77"/>
      <c r="AA14" s="77"/>
      <c r="AB14" s="77"/>
      <c r="AC14" s="76"/>
      <c r="AD14" s="76"/>
      <c r="AE14" s="93"/>
      <c r="AF14" s="76"/>
      <c r="AG14" s="76"/>
      <c r="AH14" s="76"/>
      <c r="AI14" s="76"/>
      <c r="AJ14" s="77"/>
      <c r="AK14" s="77"/>
      <c r="AL14" s="77"/>
      <c r="AM14" s="77"/>
      <c r="AN14" s="77"/>
      <c r="AO14" s="77"/>
      <c r="AP14" s="77"/>
      <c r="AQ14" s="77"/>
      <c r="AR14" s="77"/>
      <c r="AS14" s="79"/>
    </row>
    <row r="15" spans="1:45" x14ac:dyDescent="0.25">
      <c r="A15" s="33" t="s">
        <v>44</v>
      </c>
      <c r="B15" s="61">
        <v>207000000</v>
      </c>
      <c r="C15" s="45" t="s">
        <v>47</v>
      </c>
      <c r="J15" s="77"/>
      <c r="K15" s="83"/>
      <c r="L15" s="81"/>
      <c r="M15" s="81"/>
      <c r="N15" s="91"/>
      <c r="O15" s="76"/>
      <c r="P15" s="76"/>
      <c r="Q15" s="77"/>
      <c r="R15" s="77"/>
      <c r="S15" s="85"/>
      <c r="T15" s="77"/>
      <c r="U15" s="94"/>
      <c r="V15" s="78"/>
      <c r="W15" s="85"/>
      <c r="X15" s="91"/>
      <c r="Y15" s="77"/>
      <c r="Z15" s="77"/>
      <c r="AA15" s="77"/>
      <c r="AB15" s="77"/>
      <c r="AC15" s="76"/>
      <c r="AD15" s="76"/>
      <c r="AE15" s="93"/>
      <c r="AF15" s="76"/>
      <c r="AG15" s="76"/>
      <c r="AH15" s="76"/>
      <c r="AI15" s="76"/>
      <c r="AJ15" s="77"/>
      <c r="AK15" s="77"/>
      <c r="AL15" s="77"/>
      <c r="AM15" s="77"/>
      <c r="AN15" s="77"/>
      <c r="AO15" s="77"/>
      <c r="AP15" s="77"/>
      <c r="AQ15" s="77"/>
      <c r="AR15" s="77"/>
      <c r="AS15" s="79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 t="shared" ref="AH61:AH68" si="14">1000*(AE61*(-K7)^AF61)</f>
        <v>35166.410041134128</v>
      </c>
      <c r="AI61" s="77">
        <f t="shared" ref="AI61:AI68" si="15">(AH61-AG61)/(-K7+K6)</f>
        <v>3516.6410041134127</v>
      </c>
    </row>
    <row r="62" spans="12:35" x14ac:dyDescent="0.25">
      <c r="L62" s="49"/>
      <c r="AE62" s="77">
        <v>16</v>
      </c>
      <c r="AF62" s="77">
        <v>0.3</v>
      </c>
      <c r="AG62" s="77">
        <f t="shared" si="13"/>
        <v>31924.197039502076</v>
      </c>
      <c r="AH62" s="77">
        <f t="shared" si="14"/>
        <v>37759.948844346967</v>
      </c>
      <c r="AI62" s="77">
        <f t="shared" si="15"/>
        <v>778.10024064598542</v>
      </c>
    </row>
    <row r="63" spans="12:35" x14ac:dyDescent="0.25">
      <c r="L63" s="49"/>
      <c r="AE63" s="77">
        <v>16</v>
      </c>
      <c r="AF63" s="77">
        <v>0.3</v>
      </c>
      <c r="AG63" s="77">
        <f t="shared" si="13"/>
        <v>37759.948844346967</v>
      </c>
      <c r="AH63" s="77">
        <f t="shared" si="14"/>
        <v>42274.846250520262</v>
      </c>
      <c r="AI63" s="77">
        <f t="shared" si="15"/>
        <v>564.3621757716619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51138.043452631384</v>
      </c>
      <c r="AH64" s="77">
        <f t="shared" si="14"/>
        <v>53986.003219370425</v>
      </c>
      <c r="AI64" s="77">
        <f t="shared" si="15"/>
        <v>769.71885587541658</v>
      </c>
    </row>
    <row r="65" spans="12:35" x14ac:dyDescent="0.25">
      <c r="L65" s="49"/>
      <c r="AE65" s="77">
        <v>23</v>
      </c>
      <c r="AF65" s="77">
        <v>0.3</v>
      </c>
      <c r="AG65" s="77">
        <f t="shared" si="13"/>
        <v>63291.106946983207</v>
      </c>
      <c r="AH65" s="77">
        <f t="shared" si="14"/>
        <v>64561.589513371502</v>
      </c>
      <c r="AI65" s="77">
        <f t="shared" si="15"/>
        <v>635.2412831941474</v>
      </c>
    </row>
    <row r="66" spans="12:35" x14ac:dyDescent="0.25">
      <c r="L66" s="49"/>
      <c r="AE66" s="77">
        <v>20</v>
      </c>
      <c r="AF66" s="77">
        <v>0.3</v>
      </c>
      <c r="AG66" s="77">
        <f t="shared" si="13"/>
        <v>56140.512620323054</v>
      </c>
      <c r="AH66" s="77">
        <f t="shared" si="14"/>
        <v>58846.12297344095</v>
      </c>
      <c r="AI66" s="77">
        <f t="shared" si="15"/>
        <v>510.49251945620671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67673.041419457091</v>
      </c>
      <c r="AH67" s="77">
        <f t="shared" si="14"/>
        <v>70074.981702690406</v>
      </c>
      <c r="AI67" s="77">
        <f t="shared" si="15"/>
        <v>533.76450738518099</v>
      </c>
    </row>
    <row r="68" spans="12:35" x14ac:dyDescent="0.25">
      <c r="L68" s="49"/>
      <c r="AE68" s="77">
        <v>20</v>
      </c>
      <c r="AF68" s="77">
        <v>0.3</v>
      </c>
      <c r="AG68" s="77">
        <f t="shared" si="13"/>
        <v>60934.766697991661</v>
      </c>
      <c r="AH68" s="77">
        <f t="shared" si="14"/>
        <v>0</v>
      </c>
      <c r="AI68" s="77">
        <f t="shared" si="15"/>
        <v>1486.2138219022356</v>
      </c>
    </row>
    <row r="69" spans="12:35" x14ac:dyDescent="0.25">
      <c r="L69" s="49"/>
      <c r="AE69" s="77"/>
      <c r="AF69" s="77"/>
      <c r="AG69" s="77"/>
      <c r="AH69" s="77"/>
      <c r="AI69" s="77"/>
    </row>
    <row r="70" spans="12:35" x14ac:dyDescent="0.25">
      <c r="L70" s="49"/>
      <c r="AE70" s="77"/>
      <c r="AF70" s="77"/>
      <c r="AG70" s="77"/>
      <c r="AH70" s="77"/>
      <c r="AI70" s="77"/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574" priority="40">
      <formula>$L29="API sand"</formula>
    </cfRule>
  </conditionalFormatting>
  <conditionalFormatting sqref="R29:S36 AB29:AB35">
    <cfRule type="expression" dxfId="1573" priority="39">
      <formula>$M29="API sand"</formula>
    </cfRule>
  </conditionalFormatting>
  <conditionalFormatting sqref="R29:T36 AB29:AB35 Z36:AB36">
    <cfRule type="expression" dxfId="1572" priority="38">
      <formula>$M29="API clay"</formula>
    </cfRule>
  </conditionalFormatting>
  <conditionalFormatting sqref="U29:W36 AM29:AP36">
    <cfRule type="expression" dxfId="1571" priority="35">
      <formula>$L29="Stiff clay w/o free water"</formula>
    </cfRule>
    <cfRule type="expression" dxfId="1570" priority="37">
      <formula>$L29="API clay"</formula>
    </cfRule>
  </conditionalFormatting>
  <conditionalFormatting sqref="U29:Y32 AM29:AP36 U33:X36">
    <cfRule type="expression" dxfId="1569" priority="36">
      <formula>$L29="Kirsch soft clay"</formula>
    </cfRule>
  </conditionalFormatting>
  <conditionalFormatting sqref="U29:Y32 AM29:AP36 U33:X36">
    <cfRule type="expression" dxfId="1568" priority="34">
      <formula>$L29="Kirsch stiff clay"</formula>
    </cfRule>
  </conditionalFormatting>
  <conditionalFormatting sqref="AM29:AP36">
    <cfRule type="expression" dxfId="1567" priority="33">
      <formula>$L29="Kirsch sand"</formula>
    </cfRule>
  </conditionalFormatting>
  <conditionalFormatting sqref="AM29:AP36">
    <cfRule type="expression" dxfId="1566" priority="32">
      <formula>$L29="Modified Weak rock"</formula>
    </cfRule>
  </conditionalFormatting>
  <conditionalFormatting sqref="U29:V36 AM29:AP36">
    <cfRule type="expression" dxfId="1565" priority="31">
      <formula>$L29="Reese stiff clay"</formula>
    </cfRule>
  </conditionalFormatting>
  <conditionalFormatting sqref="N30:N36 Q29:Q36">
    <cfRule type="expression" dxfId="1564" priority="30">
      <formula>$L29="API sand"</formula>
    </cfRule>
  </conditionalFormatting>
  <conditionalFormatting sqref="N30:N36 AB36 AJ29:AL36 Z29:Z36">
    <cfRule type="expression" dxfId="1563" priority="29">
      <formula>$M29="API sand"</formula>
    </cfRule>
  </conditionalFormatting>
  <conditionalFormatting sqref="AK29:AL36 N30:N36 Z29:AA35">
    <cfRule type="expression" dxfId="1562" priority="28">
      <formula>$M29="API clay"</formula>
    </cfRule>
  </conditionalFormatting>
  <conditionalFormatting sqref="N30:P36 O29:P29">
    <cfRule type="expression" dxfId="1561" priority="25">
      <formula>$L29="Stiff clay w/o free water"</formula>
    </cfRule>
    <cfRule type="expression" dxfId="1560" priority="27">
      <formula>$L29="API clay"</formula>
    </cfRule>
  </conditionalFormatting>
  <conditionalFormatting sqref="N30:P36 O29:P29">
    <cfRule type="expression" dxfId="1559" priority="26">
      <formula>$L29="Kirsch soft clay"</formula>
    </cfRule>
  </conditionalFormatting>
  <conditionalFormatting sqref="N30:P36 O29:P29">
    <cfRule type="expression" dxfId="1558" priority="24">
      <formula>$L29="Kirsch stiff clay"</formula>
    </cfRule>
  </conditionalFormatting>
  <conditionalFormatting sqref="N30:N36 Q29:Q36 X29:Y32 X33:X36">
    <cfRule type="expression" dxfId="1557" priority="23">
      <formula>$L29="Kirsch sand"</formula>
    </cfRule>
  </conditionalFormatting>
  <conditionalFormatting sqref="N30:N36 AC29:AD36 AI29:AI36">
    <cfRule type="expression" dxfId="1556" priority="22">
      <formula>$L29="Modified Weak rock"</formula>
    </cfRule>
  </conditionalFormatting>
  <conditionalFormatting sqref="N30:P36 O29:P29">
    <cfRule type="expression" dxfId="1555" priority="21">
      <formula>$L29="Reese stiff clay"</formula>
    </cfRule>
  </conditionalFormatting>
  <conditionalFormatting sqref="AE37:AH37">
    <cfRule type="expression" dxfId="1554" priority="41">
      <formula>$L19="Modified Weak rock"</formula>
    </cfRule>
  </conditionalFormatting>
  <conditionalFormatting sqref="AD17">
    <cfRule type="expression" dxfId="1553" priority="18">
      <formula>$L17="Stiff clay w/o free water"</formula>
    </cfRule>
    <cfRule type="expression" dxfId="1552" priority="20">
      <formula>$L17="API clay"</formula>
    </cfRule>
  </conditionalFormatting>
  <conditionalFormatting sqref="AD17">
    <cfRule type="expression" dxfId="1551" priority="19">
      <formula>$L17="Kirsch soft clay"</formula>
    </cfRule>
  </conditionalFormatting>
  <conditionalFormatting sqref="AD17">
    <cfRule type="expression" dxfId="1550" priority="17">
      <formula>$L17="Kirsch stiff clay"</formula>
    </cfRule>
  </conditionalFormatting>
  <conditionalFormatting sqref="AD17">
    <cfRule type="expression" dxfId="1549" priority="16">
      <formula>$L17="Reese stiff clay"</formula>
    </cfRule>
  </conditionalFormatting>
  <conditionalFormatting sqref="AD17">
    <cfRule type="expression" dxfId="1548" priority="15">
      <formula>$L17="PISA clay"</formula>
    </cfRule>
  </conditionalFormatting>
  <conditionalFormatting sqref="AC17">
    <cfRule type="expression" dxfId="1547" priority="12">
      <formula>$L17="Stiff clay w/o free water"</formula>
    </cfRule>
    <cfRule type="expression" dxfId="1546" priority="14">
      <formula>$L17="API clay"</formula>
    </cfRule>
  </conditionalFormatting>
  <conditionalFormatting sqref="AC17">
    <cfRule type="expression" dxfId="1545" priority="13">
      <formula>$L17="Kirsch soft clay"</formula>
    </cfRule>
  </conditionalFormatting>
  <conditionalFormatting sqref="AC17">
    <cfRule type="expression" dxfId="1544" priority="11">
      <formula>$L17="Kirsch stiff clay"</formula>
    </cfRule>
  </conditionalFormatting>
  <conditionalFormatting sqref="AC17">
    <cfRule type="expression" dxfId="1543" priority="10">
      <formula>$L17="Reese stiff clay"</formula>
    </cfRule>
  </conditionalFormatting>
  <conditionalFormatting sqref="AC17">
    <cfRule type="expression" dxfId="1542" priority="9">
      <formula>$L17="PISA clay"</formula>
    </cfRule>
  </conditionalFormatting>
  <conditionalFormatting sqref="X17">
    <cfRule type="expression" dxfId="1541" priority="8">
      <formula>$L17="API sand"</formula>
    </cfRule>
  </conditionalFormatting>
  <conditionalFormatting sqref="X17">
    <cfRule type="expression" dxfId="1540" priority="7">
      <formula>$L17="Kirsch sand"</formula>
    </cfRule>
  </conditionalFormatting>
  <conditionalFormatting sqref="U17">
    <cfRule type="expression" dxfId="1539" priority="4">
      <formula>$L17="Stiff clay w/o free water"</formula>
    </cfRule>
    <cfRule type="expression" dxfId="1538" priority="6">
      <formula>$L17="API clay"</formula>
    </cfRule>
  </conditionalFormatting>
  <conditionalFormatting sqref="U17">
    <cfRule type="expression" dxfId="1537" priority="5">
      <formula>$L17="Kirsch soft clay"</formula>
    </cfRule>
  </conditionalFormatting>
  <conditionalFormatting sqref="U17">
    <cfRule type="expression" dxfId="1536" priority="3">
      <formula>$L17="Kirsch stiff clay"</formula>
    </cfRule>
  </conditionalFormatting>
  <conditionalFormatting sqref="U17">
    <cfRule type="expression" dxfId="1535" priority="2">
      <formula>$L17="Reese stiff clay"</formula>
    </cfRule>
  </conditionalFormatting>
  <conditionalFormatting sqref="U17">
    <cfRule type="expression" dxfId="1534" priority="1">
      <formula>$L17="PISA clay"</formula>
    </cfRule>
  </conditionalFormatting>
  <conditionalFormatting sqref="AE72:AF72">
    <cfRule type="expression" dxfId="1533" priority="42">
      <formula>$L17="Stiff clay w/o free water"</formula>
    </cfRule>
    <cfRule type="expression" dxfId="1532" priority="43">
      <formula>$L17="API clay"</formula>
    </cfRule>
  </conditionalFormatting>
  <conditionalFormatting sqref="AE72:AF72">
    <cfRule type="expression" dxfId="1531" priority="44">
      <formula>$L17="Kirsch soft clay"</formula>
    </cfRule>
  </conditionalFormatting>
  <conditionalFormatting sqref="AE72:AF72">
    <cfRule type="expression" dxfId="1530" priority="45">
      <formula>$L17="Kirsch stiff clay"</formula>
    </cfRule>
  </conditionalFormatting>
  <conditionalFormatting sqref="AE72:AF72">
    <cfRule type="expression" dxfId="1529" priority="46">
      <formula>$L17="Reese stiff clay"</formula>
    </cfRule>
  </conditionalFormatting>
  <conditionalFormatting sqref="AE72:AF72">
    <cfRule type="expression" dxfId="1528" priority="47">
      <formula>$L17="PISA clay"</formula>
    </cfRule>
  </conditionalFormatting>
  <dataValidations count="4">
    <dataValidation type="list" showInputMessage="1" showErrorMessage="1" sqref="M6:M18 L14:L18" xr:uid="{423369FB-2C6A-494F-8420-A7BBB61A4C5A}">
      <formula1>"Zero soil,API sand,API clay"</formula1>
    </dataValidation>
    <dataValidation type="list" showInputMessage="1" showErrorMessage="1" sqref="L19:L255" xr:uid="{6F016AD5-654E-4911-A808-47B0697E260A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CCEA2B64-26E8-41CA-9E27-FCD0741186D3}">
      <formula1>"',API sand,API clay"</formula1>
    </dataValidation>
    <dataValidation type="list" showInputMessage="1" showErrorMessage="1" sqref="L6:L13" xr:uid="{70FE87C5-454B-4EB8-80CD-ADCF5C20CCDF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BEEA-57BE-42B5-92DE-C25A6F1794AF}">
  <sheetPr>
    <tabColor rgb="FF00B050"/>
  </sheetPr>
  <dimension ref="A1:AS255"/>
  <sheetViews>
    <sheetView topLeftCell="G1"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NW-55_maxV_psf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6"/>
      <c r="R3" s="98"/>
      <c r="S3" s="98"/>
      <c r="T3" s="86"/>
      <c r="U3" s="98"/>
      <c r="V3" s="98"/>
      <c r="W3" s="86"/>
      <c r="X3" s="69"/>
      <c r="Y3" s="86"/>
      <c r="Z3" s="86"/>
      <c r="AA3" s="86"/>
      <c r="AB3" s="86"/>
      <c r="AC3" s="69"/>
      <c r="AD3" s="39"/>
      <c r="AE3" s="39"/>
      <c r="AF3" s="39"/>
      <c r="AG3" s="39"/>
      <c r="AH3" s="39"/>
      <c r="AI3" s="39"/>
      <c r="AJ3" s="86"/>
      <c r="AK3" s="86"/>
      <c r="AL3" s="86"/>
      <c r="AM3" s="86"/>
      <c r="AN3" s="86"/>
      <c r="AO3" s="86"/>
      <c r="AP3" s="86"/>
    </row>
    <row r="4" spans="1:45" x14ac:dyDescent="0.25">
      <c r="A4" s="40" t="s">
        <v>60</v>
      </c>
      <c r="B4" s="33">
        <f>COUNTIF(J:J,"&gt;0")</f>
        <v>8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65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3516.6410041134127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-10</v>
      </c>
      <c r="L7" s="82" t="s">
        <v>65</v>
      </c>
      <c r="M7" s="81" t="s">
        <v>65</v>
      </c>
      <c r="N7" s="77">
        <v>8.5</v>
      </c>
      <c r="O7" s="76">
        <v>20</v>
      </c>
      <c r="P7" s="76">
        <v>1.7333333333333334</v>
      </c>
      <c r="Q7" s="77">
        <v>0</v>
      </c>
      <c r="R7" s="77" t="e">
        <f t="shared" ref="R7:R13" si="0"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 t="e">
        <f>VLOOKUP(R7,$AE$39:$AF$59,2)</f>
        <v>#N/A</v>
      </c>
      <c r="AA7" s="77">
        <v>1</v>
      </c>
      <c r="AB7" s="77" t="e">
        <f>VLOOKUP(R7,$AE$39:$AG$59,3)</f>
        <v>#N/A</v>
      </c>
      <c r="AC7" s="76">
        <v>31924.197039502076</v>
      </c>
      <c r="AD7" s="76">
        <v>778.10024064598542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 t="e">
        <f>VLOOKUP(R7,$AE$39:$AH$59,4)</f>
        <v>#N/A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13514.34</v>
      </c>
      <c r="H8" s="45" t="s">
        <v>53</v>
      </c>
      <c r="I8" t="s">
        <v>116</v>
      </c>
      <c r="J8" s="77">
        <v>3</v>
      </c>
      <c r="K8" s="83">
        <v>-17.5</v>
      </c>
      <c r="L8" s="82" t="s">
        <v>65</v>
      </c>
      <c r="M8" s="81" t="s">
        <v>65</v>
      </c>
      <c r="N8" s="77">
        <v>8.5</v>
      </c>
      <c r="O8" s="76">
        <v>33</v>
      </c>
      <c r="P8" s="76">
        <v>1.875</v>
      </c>
      <c r="Q8" s="77">
        <v>0</v>
      </c>
      <c r="R8" s="77" t="e">
        <f t="shared" si="0"/>
        <v>#N/A</v>
      </c>
      <c r="S8" s="85">
        <v>0.5</v>
      </c>
      <c r="T8" s="77">
        <v>0</v>
      </c>
      <c r="U8" s="94">
        <v>0.01</v>
      </c>
      <c r="V8" s="78">
        <v>0</v>
      </c>
      <c r="W8" s="85">
        <v>0.5</v>
      </c>
      <c r="X8" s="91">
        <v>0</v>
      </c>
      <c r="Y8" s="77">
        <v>0</v>
      </c>
      <c r="Z8" s="77" t="e">
        <f>VLOOKUP(R8,$AE$39:$AF$59,2)</f>
        <v>#N/A</v>
      </c>
      <c r="AA8" s="77">
        <v>1</v>
      </c>
      <c r="AB8" s="77" t="e">
        <f>VLOOKUP(R8,$AE$39:$AG$59,3)</f>
        <v>#N/A</v>
      </c>
      <c r="AC8" s="76">
        <v>37759.948844346967</v>
      </c>
      <c r="AD8" s="76">
        <v>564.3621757716619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 t="e">
        <f>VLOOKUP(R8,$AE$39:$AH$59,4)</f>
        <v>#N/A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-264963.5454</v>
      </c>
      <c r="H9" s="45" t="s">
        <v>54</v>
      </c>
      <c r="I9" t="s">
        <v>115</v>
      </c>
      <c r="J9" s="77">
        <v>4</v>
      </c>
      <c r="K9" s="83">
        <v>-25.5</v>
      </c>
      <c r="L9" s="82" t="s">
        <v>65</v>
      </c>
      <c r="M9" s="81" t="s">
        <v>65</v>
      </c>
      <c r="N9" s="77">
        <v>9</v>
      </c>
      <c r="O9" s="76">
        <v>50</v>
      </c>
      <c r="P9" s="76">
        <v>2.1621621621621627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7.0000000000000001E-3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51138.043452631384</v>
      </c>
      <c r="AD9" s="76">
        <v>769.71885587541658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15203.338384615399</v>
      </c>
      <c r="H10" s="45" t="s">
        <v>53</v>
      </c>
      <c r="I10" t="s">
        <v>114</v>
      </c>
      <c r="J10" s="77">
        <v>5</v>
      </c>
      <c r="K10" s="83">
        <v>-29.2</v>
      </c>
      <c r="L10" s="82" t="s">
        <v>64</v>
      </c>
      <c r="M10" s="81" t="s">
        <v>64</v>
      </c>
      <c r="N10" s="77">
        <v>9.5</v>
      </c>
      <c r="O10" s="76">
        <v>0</v>
      </c>
      <c r="P10" s="76">
        <v>0</v>
      </c>
      <c r="Q10" s="77">
        <v>31</v>
      </c>
      <c r="R10" s="77">
        <f t="shared" si="0"/>
        <v>26</v>
      </c>
      <c r="S10" s="85">
        <v>0.5</v>
      </c>
      <c r="T10" s="77">
        <v>0</v>
      </c>
      <c r="U10" s="94">
        <v>0</v>
      </c>
      <c r="V10" s="78">
        <v>0</v>
      </c>
      <c r="W10" s="85">
        <v>0</v>
      </c>
      <c r="X10" s="91">
        <v>0</v>
      </c>
      <c r="Y10" s="77">
        <v>0</v>
      </c>
      <c r="Z10" s="77">
        <f>VLOOKUP(R10,$AE$39:$AF$59,2)</f>
        <v>83.999999999999972</v>
      </c>
      <c r="AA10" s="77">
        <v>1</v>
      </c>
      <c r="AB10" s="77">
        <f>VLOOKUP(R10,$AE$39:$AG$59,3)</f>
        <v>5760</v>
      </c>
      <c r="AC10" s="76">
        <v>63291.106946983207</v>
      </c>
      <c r="AD10" s="76">
        <v>635.2412831941474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>
        <f>VLOOKUP(R10,$AE$39:$AH$59,4)</f>
        <v>24.000000000000007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50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-31.2</v>
      </c>
      <c r="L11" s="82" t="s">
        <v>65</v>
      </c>
      <c r="M11" s="81" t="s">
        <v>65</v>
      </c>
      <c r="N11" s="77">
        <v>9</v>
      </c>
      <c r="O11" s="76">
        <v>81</v>
      </c>
      <c r="P11" s="76">
        <v>2.4528301886792447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56140.512620323054</v>
      </c>
      <c r="AD11" s="76">
        <v>510.49251945620671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1908.55</v>
      </c>
      <c r="H12" s="45" t="s">
        <v>53</v>
      </c>
      <c r="I12" t="s">
        <v>117</v>
      </c>
      <c r="J12" s="77">
        <v>7</v>
      </c>
      <c r="K12" s="83">
        <v>-36.5</v>
      </c>
      <c r="L12" s="82" t="s">
        <v>64</v>
      </c>
      <c r="M12" s="81" t="s">
        <v>64</v>
      </c>
      <c r="N12" s="77">
        <v>10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67673.041419457091</v>
      </c>
      <c r="AD12" s="76">
        <v>533.76450738518099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-41</v>
      </c>
      <c r="L13" s="82" t="s">
        <v>65</v>
      </c>
      <c r="M13" s="81" t="s">
        <v>65</v>
      </c>
      <c r="N13" s="91">
        <v>9</v>
      </c>
      <c r="O13" s="76">
        <v>106</v>
      </c>
      <c r="P13" s="76">
        <v>2.5714285714285716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5.0000000000000001E-3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60934.766697991661</v>
      </c>
      <c r="AD13" s="76">
        <v>1486.2138219022356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/>
      <c r="K14" s="83"/>
      <c r="L14" s="81"/>
      <c r="M14" s="81"/>
      <c r="N14" s="91"/>
      <c r="O14" s="76"/>
      <c r="P14" s="76"/>
      <c r="Q14" s="77"/>
      <c r="R14" s="77"/>
      <c r="S14" s="85"/>
      <c r="T14" s="77"/>
      <c r="U14" s="94"/>
      <c r="V14" s="78"/>
      <c r="W14" s="85"/>
      <c r="X14" s="91"/>
      <c r="Y14" s="77"/>
      <c r="Z14" s="77"/>
      <c r="AA14" s="77"/>
      <c r="AB14" s="77"/>
      <c r="AC14" s="76"/>
      <c r="AD14" s="76"/>
      <c r="AE14" s="93"/>
      <c r="AF14" s="76"/>
      <c r="AG14" s="76"/>
      <c r="AH14" s="76"/>
      <c r="AI14" s="76"/>
      <c r="AJ14" s="77"/>
      <c r="AK14" s="77"/>
      <c r="AL14" s="77"/>
      <c r="AM14" s="77"/>
      <c r="AN14" s="77"/>
      <c r="AO14" s="77"/>
      <c r="AP14" s="77"/>
      <c r="AQ14" s="77"/>
      <c r="AR14" s="77"/>
      <c r="AS14" s="79"/>
    </row>
    <row r="15" spans="1:45" x14ac:dyDescent="0.25">
      <c r="A15" s="33" t="s">
        <v>44</v>
      </c>
      <c r="B15" s="61">
        <v>207000000</v>
      </c>
      <c r="C15" s="45" t="s">
        <v>47</v>
      </c>
      <c r="J15" s="77"/>
      <c r="K15" s="83"/>
      <c r="L15" s="81"/>
      <c r="M15" s="81"/>
      <c r="N15" s="91"/>
      <c r="O15" s="76"/>
      <c r="P15" s="76"/>
      <c r="Q15" s="77"/>
      <c r="R15" s="77"/>
      <c r="S15" s="85"/>
      <c r="T15" s="77"/>
      <c r="U15" s="94"/>
      <c r="V15" s="78"/>
      <c r="W15" s="85"/>
      <c r="X15" s="91"/>
      <c r="Y15" s="77"/>
      <c r="Z15" s="77"/>
      <c r="AA15" s="77"/>
      <c r="AB15" s="77"/>
      <c r="AC15" s="76"/>
      <c r="AD15" s="76"/>
      <c r="AE15" s="93"/>
      <c r="AF15" s="76"/>
      <c r="AG15" s="76"/>
      <c r="AH15" s="76"/>
      <c r="AI15" s="76"/>
      <c r="AJ15" s="77"/>
      <c r="AK15" s="77"/>
      <c r="AL15" s="77"/>
      <c r="AM15" s="77"/>
      <c r="AN15" s="77"/>
      <c r="AO15" s="77"/>
      <c r="AP15" s="77"/>
      <c r="AQ15" s="77"/>
      <c r="AR15" s="77"/>
      <c r="AS15" s="79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 t="shared" ref="AH61:AH68" si="14">1000*(AE61*(-K7)^AF61)</f>
        <v>35166.410041134128</v>
      </c>
      <c r="AI61" s="77">
        <f t="shared" ref="AI61:AI68" si="15">(AH61-AG61)/(-K7+K6)</f>
        <v>3516.6410041134127</v>
      </c>
    </row>
    <row r="62" spans="12:35" x14ac:dyDescent="0.25">
      <c r="L62" s="49"/>
      <c r="AE62" s="77">
        <v>16</v>
      </c>
      <c r="AF62" s="77">
        <v>0.3</v>
      </c>
      <c r="AG62" s="77">
        <f t="shared" si="13"/>
        <v>31924.197039502076</v>
      </c>
      <c r="AH62" s="77">
        <f t="shared" si="14"/>
        <v>37759.948844346967</v>
      </c>
      <c r="AI62" s="77">
        <f t="shared" si="15"/>
        <v>778.10024064598542</v>
      </c>
    </row>
    <row r="63" spans="12:35" x14ac:dyDescent="0.25">
      <c r="L63" s="49"/>
      <c r="AE63" s="77">
        <v>16</v>
      </c>
      <c r="AF63" s="77">
        <v>0.3</v>
      </c>
      <c r="AG63" s="77">
        <f t="shared" si="13"/>
        <v>37759.948844346967</v>
      </c>
      <c r="AH63" s="77">
        <f t="shared" si="14"/>
        <v>42274.846250520262</v>
      </c>
      <c r="AI63" s="77">
        <f t="shared" si="15"/>
        <v>564.3621757716619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51138.043452631384</v>
      </c>
      <c r="AH64" s="77">
        <f t="shared" si="14"/>
        <v>53986.003219370425</v>
      </c>
      <c r="AI64" s="77">
        <f t="shared" si="15"/>
        <v>769.71885587541658</v>
      </c>
    </row>
    <row r="65" spans="12:35" x14ac:dyDescent="0.25">
      <c r="L65" s="49"/>
      <c r="AE65" s="77">
        <v>23</v>
      </c>
      <c r="AF65" s="77">
        <v>0.3</v>
      </c>
      <c r="AG65" s="77">
        <f t="shared" si="13"/>
        <v>63291.106946983207</v>
      </c>
      <c r="AH65" s="77">
        <f t="shared" si="14"/>
        <v>64561.589513371502</v>
      </c>
      <c r="AI65" s="77">
        <f t="shared" si="15"/>
        <v>635.2412831941474</v>
      </c>
    </row>
    <row r="66" spans="12:35" x14ac:dyDescent="0.25">
      <c r="L66" s="49"/>
      <c r="AE66" s="77">
        <v>20</v>
      </c>
      <c r="AF66" s="77">
        <v>0.3</v>
      </c>
      <c r="AG66" s="77">
        <f t="shared" si="13"/>
        <v>56140.512620323054</v>
      </c>
      <c r="AH66" s="77">
        <f t="shared" si="14"/>
        <v>58846.12297344095</v>
      </c>
      <c r="AI66" s="77">
        <f t="shared" si="15"/>
        <v>510.49251945620671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67673.041419457091</v>
      </c>
      <c r="AH67" s="77">
        <f t="shared" si="14"/>
        <v>70074.981702690406</v>
      </c>
      <c r="AI67" s="77">
        <f t="shared" si="15"/>
        <v>533.76450738518099</v>
      </c>
    </row>
    <row r="68" spans="12:35" x14ac:dyDescent="0.25">
      <c r="L68" s="49"/>
      <c r="AE68" s="77">
        <v>20</v>
      </c>
      <c r="AF68" s="77">
        <v>0.3</v>
      </c>
      <c r="AG68" s="77">
        <f t="shared" si="13"/>
        <v>60934.766697991661</v>
      </c>
      <c r="AH68" s="77">
        <f t="shared" si="14"/>
        <v>0</v>
      </c>
      <c r="AI68" s="77">
        <f t="shared" si="15"/>
        <v>1486.2138219022356</v>
      </c>
    </row>
    <row r="69" spans="12:35" x14ac:dyDescent="0.25">
      <c r="L69" s="49"/>
      <c r="AE69" s="77"/>
      <c r="AF69" s="77"/>
      <c r="AG69" s="77"/>
      <c r="AH69" s="77"/>
      <c r="AI69" s="77"/>
    </row>
    <row r="70" spans="12:35" x14ac:dyDescent="0.25">
      <c r="L70" s="49"/>
      <c r="AE70" s="77"/>
      <c r="AF70" s="77"/>
      <c r="AG70" s="77"/>
      <c r="AH70" s="77"/>
      <c r="AI70" s="77"/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527" priority="40">
      <formula>$L29="API sand"</formula>
    </cfRule>
  </conditionalFormatting>
  <conditionalFormatting sqref="R29:S36 AB29:AB35">
    <cfRule type="expression" dxfId="1526" priority="39">
      <formula>$M29="API sand"</formula>
    </cfRule>
  </conditionalFormatting>
  <conditionalFormatting sqref="R29:T36 AB29:AB35 Z36:AB36">
    <cfRule type="expression" dxfId="1525" priority="38">
      <formula>$M29="API clay"</formula>
    </cfRule>
  </conditionalFormatting>
  <conditionalFormatting sqref="U29:W36 AM29:AP36">
    <cfRule type="expression" dxfId="1524" priority="35">
      <formula>$L29="Stiff clay w/o free water"</formula>
    </cfRule>
    <cfRule type="expression" dxfId="1523" priority="37">
      <formula>$L29="API clay"</formula>
    </cfRule>
  </conditionalFormatting>
  <conditionalFormatting sqref="U29:Y32 AM29:AP36 U33:X36">
    <cfRule type="expression" dxfId="1522" priority="36">
      <formula>$L29="Kirsch soft clay"</formula>
    </cfRule>
  </conditionalFormatting>
  <conditionalFormatting sqref="U29:Y32 AM29:AP36 U33:X36">
    <cfRule type="expression" dxfId="1521" priority="34">
      <formula>$L29="Kirsch stiff clay"</formula>
    </cfRule>
  </conditionalFormatting>
  <conditionalFormatting sqref="AM29:AP36">
    <cfRule type="expression" dxfId="1520" priority="33">
      <formula>$L29="Kirsch sand"</formula>
    </cfRule>
  </conditionalFormatting>
  <conditionalFormatting sqref="AM29:AP36">
    <cfRule type="expression" dxfId="1519" priority="32">
      <formula>$L29="Modified Weak rock"</formula>
    </cfRule>
  </conditionalFormatting>
  <conditionalFormatting sqref="U29:V36 AM29:AP36">
    <cfRule type="expression" dxfId="1518" priority="31">
      <formula>$L29="Reese stiff clay"</formula>
    </cfRule>
  </conditionalFormatting>
  <conditionalFormatting sqref="N30:N36 Q29:Q36">
    <cfRule type="expression" dxfId="1517" priority="30">
      <formula>$L29="API sand"</formula>
    </cfRule>
  </conditionalFormatting>
  <conditionalFormatting sqref="N30:N36 AB36 AJ29:AL36 Z29:Z36">
    <cfRule type="expression" dxfId="1516" priority="29">
      <formula>$M29="API sand"</formula>
    </cfRule>
  </conditionalFormatting>
  <conditionalFormatting sqref="AK29:AL36 N30:N36 Z29:AA35">
    <cfRule type="expression" dxfId="1515" priority="28">
      <formula>$M29="API clay"</formula>
    </cfRule>
  </conditionalFormatting>
  <conditionalFormatting sqref="N30:P36 O29:P29">
    <cfRule type="expression" dxfId="1514" priority="25">
      <formula>$L29="Stiff clay w/o free water"</formula>
    </cfRule>
    <cfRule type="expression" dxfId="1513" priority="27">
      <formula>$L29="API clay"</formula>
    </cfRule>
  </conditionalFormatting>
  <conditionalFormatting sqref="N30:P36 O29:P29">
    <cfRule type="expression" dxfId="1512" priority="26">
      <formula>$L29="Kirsch soft clay"</formula>
    </cfRule>
  </conditionalFormatting>
  <conditionalFormatting sqref="N30:P36 O29:P29">
    <cfRule type="expression" dxfId="1511" priority="24">
      <formula>$L29="Kirsch stiff clay"</formula>
    </cfRule>
  </conditionalFormatting>
  <conditionalFormatting sqref="N30:N36 Q29:Q36 X29:Y32 X33:X36">
    <cfRule type="expression" dxfId="1510" priority="23">
      <formula>$L29="Kirsch sand"</formula>
    </cfRule>
  </conditionalFormatting>
  <conditionalFormatting sqref="N30:N36 AC29:AD36 AI29:AI36">
    <cfRule type="expression" dxfId="1509" priority="22">
      <formula>$L29="Modified Weak rock"</formula>
    </cfRule>
  </conditionalFormatting>
  <conditionalFormatting sqref="N30:P36 O29:P29">
    <cfRule type="expression" dxfId="1508" priority="21">
      <formula>$L29="Reese stiff clay"</formula>
    </cfRule>
  </conditionalFormatting>
  <conditionalFormatting sqref="AE37:AH37">
    <cfRule type="expression" dxfId="1507" priority="41">
      <formula>$L19="Modified Weak rock"</formula>
    </cfRule>
  </conditionalFormatting>
  <conditionalFormatting sqref="AD17">
    <cfRule type="expression" dxfId="1506" priority="18">
      <formula>$L17="Stiff clay w/o free water"</formula>
    </cfRule>
    <cfRule type="expression" dxfId="1505" priority="20">
      <formula>$L17="API clay"</formula>
    </cfRule>
  </conditionalFormatting>
  <conditionalFormatting sqref="AD17">
    <cfRule type="expression" dxfId="1504" priority="19">
      <formula>$L17="Kirsch soft clay"</formula>
    </cfRule>
  </conditionalFormatting>
  <conditionalFormatting sqref="AD17">
    <cfRule type="expression" dxfId="1503" priority="17">
      <formula>$L17="Kirsch stiff clay"</formula>
    </cfRule>
  </conditionalFormatting>
  <conditionalFormatting sqref="AD17">
    <cfRule type="expression" dxfId="1502" priority="16">
      <formula>$L17="Reese stiff clay"</formula>
    </cfRule>
  </conditionalFormatting>
  <conditionalFormatting sqref="AD17">
    <cfRule type="expression" dxfId="1501" priority="15">
      <formula>$L17="PISA clay"</formula>
    </cfRule>
  </conditionalFormatting>
  <conditionalFormatting sqref="AC17">
    <cfRule type="expression" dxfId="1500" priority="12">
      <formula>$L17="Stiff clay w/o free water"</formula>
    </cfRule>
    <cfRule type="expression" dxfId="1499" priority="14">
      <formula>$L17="API clay"</formula>
    </cfRule>
  </conditionalFormatting>
  <conditionalFormatting sqref="AC17">
    <cfRule type="expression" dxfId="1498" priority="13">
      <formula>$L17="Kirsch soft clay"</formula>
    </cfRule>
  </conditionalFormatting>
  <conditionalFormatting sqref="AC17">
    <cfRule type="expression" dxfId="1497" priority="11">
      <formula>$L17="Kirsch stiff clay"</formula>
    </cfRule>
  </conditionalFormatting>
  <conditionalFormatting sqref="AC17">
    <cfRule type="expression" dxfId="1496" priority="10">
      <formula>$L17="Reese stiff clay"</formula>
    </cfRule>
  </conditionalFormatting>
  <conditionalFormatting sqref="AC17">
    <cfRule type="expression" dxfId="1495" priority="9">
      <formula>$L17="PISA clay"</formula>
    </cfRule>
  </conditionalFormatting>
  <conditionalFormatting sqref="X17">
    <cfRule type="expression" dxfId="1494" priority="8">
      <formula>$L17="API sand"</formula>
    </cfRule>
  </conditionalFormatting>
  <conditionalFormatting sqref="X17">
    <cfRule type="expression" dxfId="1493" priority="7">
      <formula>$L17="Kirsch sand"</formula>
    </cfRule>
  </conditionalFormatting>
  <conditionalFormatting sqref="U17">
    <cfRule type="expression" dxfId="1492" priority="4">
      <formula>$L17="Stiff clay w/o free water"</formula>
    </cfRule>
    <cfRule type="expression" dxfId="1491" priority="6">
      <formula>$L17="API clay"</formula>
    </cfRule>
  </conditionalFormatting>
  <conditionalFormatting sqref="U17">
    <cfRule type="expression" dxfId="1490" priority="5">
      <formula>$L17="Kirsch soft clay"</formula>
    </cfRule>
  </conditionalFormatting>
  <conditionalFormatting sqref="U17">
    <cfRule type="expression" dxfId="1489" priority="3">
      <formula>$L17="Kirsch stiff clay"</formula>
    </cfRule>
  </conditionalFormatting>
  <conditionalFormatting sqref="U17">
    <cfRule type="expression" dxfId="1488" priority="2">
      <formula>$L17="Reese stiff clay"</formula>
    </cfRule>
  </conditionalFormatting>
  <conditionalFormatting sqref="U17">
    <cfRule type="expression" dxfId="1487" priority="1">
      <formula>$L17="PISA clay"</formula>
    </cfRule>
  </conditionalFormatting>
  <conditionalFormatting sqref="AE72:AF72">
    <cfRule type="expression" dxfId="1486" priority="42">
      <formula>$L17="Stiff clay w/o free water"</formula>
    </cfRule>
    <cfRule type="expression" dxfId="1485" priority="43">
      <formula>$L17="API clay"</formula>
    </cfRule>
  </conditionalFormatting>
  <conditionalFormatting sqref="AE72:AF72">
    <cfRule type="expression" dxfId="1484" priority="44">
      <formula>$L17="Kirsch soft clay"</formula>
    </cfRule>
  </conditionalFormatting>
  <conditionalFormatting sqref="AE72:AF72">
    <cfRule type="expression" dxfId="1483" priority="45">
      <formula>$L17="Kirsch stiff clay"</formula>
    </cfRule>
  </conditionalFormatting>
  <conditionalFormatting sqref="AE72:AF72">
    <cfRule type="expression" dxfId="1482" priority="46">
      <formula>$L17="Reese stiff clay"</formula>
    </cfRule>
  </conditionalFormatting>
  <conditionalFormatting sqref="AE72:AF72">
    <cfRule type="expression" dxfId="1481" priority="47">
      <formula>$L17="PISA clay"</formula>
    </cfRule>
  </conditionalFormatting>
  <dataValidations count="4">
    <dataValidation type="list" showInputMessage="1" showErrorMessage="1" sqref="M19:M36" xr:uid="{68D39D33-E8F8-4115-8ABF-ECDC96C4F11D}">
      <formula1>"',API sand,API clay"</formula1>
    </dataValidation>
    <dataValidation type="list" showInputMessage="1" showErrorMessage="1" sqref="L19:L255" xr:uid="{41B432A8-6EB8-46EF-B5DA-12A8E26291CE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 L14:L18" xr:uid="{32E9A87E-3D68-4828-B8B2-F8A64F445501}">
      <formula1>"Zero soil,API sand,API clay"</formula1>
    </dataValidation>
    <dataValidation type="list" showInputMessage="1" showErrorMessage="1" sqref="L6:L13" xr:uid="{CB5C4435-AFEE-4FA2-A99D-0B1D5109278B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7D7B-EEBD-45E8-A2A4-C4C6F99BFCB3}">
  <sheetPr>
    <tabColor rgb="FF92D050"/>
  </sheetPr>
  <dimension ref="A1:AS255"/>
  <sheetViews>
    <sheetView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NW-55_maxM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6"/>
      <c r="R3" s="98"/>
      <c r="S3" s="98"/>
      <c r="T3" s="86"/>
      <c r="U3" s="98"/>
      <c r="V3" s="98"/>
      <c r="W3" s="86"/>
      <c r="X3" s="69"/>
      <c r="Y3" s="86"/>
      <c r="Z3" s="86"/>
      <c r="AA3" s="86"/>
      <c r="AB3" s="86"/>
      <c r="AC3" s="69"/>
      <c r="AD3" s="39"/>
      <c r="AE3" s="39"/>
      <c r="AF3" s="39"/>
      <c r="AG3" s="39"/>
      <c r="AH3" s="39"/>
      <c r="AI3" s="39"/>
      <c r="AJ3" s="86"/>
      <c r="AK3" s="86"/>
      <c r="AL3" s="86"/>
      <c r="AM3" s="86"/>
      <c r="AN3" s="86"/>
      <c r="AO3" s="86"/>
      <c r="AP3" s="86"/>
    </row>
    <row r="4" spans="1:45" x14ac:dyDescent="0.25">
      <c r="A4" s="40" t="s">
        <v>60</v>
      </c>
      <c r="B4" s="33">
        <f>COUNTIF(J:J,"&gt;0")</f>
        <v>8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65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3516.6410041134127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-10</v>
      </c>
      <c r="L7" s="82" t="s">
        <v>65</v>
      </c>
      <c r="M7" s="81" t="s">
        <v>65</v>
      </c>
      <c r="N7" s="77">
        <v>8.5</v>
      </c>
      <c r="O7" s="76">
        <v>20</v>
      </c>
      <c r="P7" s="76">
        <v>1.7333333333333334</v>
      </c>
      <c r="Q7" s="77">
        <v>0</v>
      </c>
      <c r="R7" s="77" t="e">
        <f t="shared" ref="R7:R13" si="0"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 t="e">
        <f>VLOOKUP(R7,$AE$39:$AF$59,2)</f>
        <v>#N/A</v>
      </c>
      <c r="AA7" s="77">
        <v>1</v>
      </c>
      <c r="AB7" s="77" t="e">
        <f>VLOOKUP(R7,$AE$39:$AG$59,3)</f>
        <v>#N/A</v>
      </c>
      <c r="AC7" s="76">
        <v>31924.197039502076</v>
      </c>
      <c r="AD7" s="76">
        <v>778.10024064598542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 t="e">
        <f>VLOOKUP(R7,$AE$39:$AH$59,4)</f>
        <v>#N/A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9765.9699999999993</v>
      </c>
      <c r="H8" s="45" t="s">
        <v>53</v>
      </c>
      <c r="I8" t="s">
        <v>116</v>
      </c>
      <c r="J8" s="77">
        <v>3</v>
      </c>
      <c r="K8" s="83">
        <v>-17.5</v>
      </c>
      <c r="L8" s="82" t="s">
        <v>65</v>
      </c>
      <c r="M8" s="81" t="s">
        <v>65</v>
      </c>
      <c r="N8" s="77">
        <v>8.5</v>
      </c>
      <c r="O8" s="76">
        <v>33</v>
      </c>
      <c r="P8" s="76">
        <v>1.875</v>
      </c>
      <c r="Q8" s="77">
        <v>0</v>
      </c>
      <c r="R8" s="77" t="e">
        <f t="shared" si="0"/>
        <v>#N/A</v>
      </c>
      <c r="S8" s="85">
        <v>0.5</v>
      </c>
      <c r="T8" s="77">
        <v>0</v>
      </c>
      <c r="U8" s="94">
        <v>0.01</v>
      </c>
      <c r="V8" s="78">
        <v>0</v>
      </c>
      <c r="W8" s="85">
        <v>0.5</v>
      </c>
      <c r="X8" s="91">
        <v>0</v>
      </c>
      <c r="Y8" s="77">
        <v>0</v>
      </c>
      <c r="Z8" s="77" t="e">
        <f>VLOOKUP(R8,$AE$39:$AF$59,2)</f>
        <v>#N/A</v>
      </c>
      <c r="AA8" s="77">
        <v>1</v>
      </c>
      <c r="AB8" s="77" t="e">
        <f>VLOOKUP(R8,$AE$39:$AG$59,3)</f>
        <v>#N/A</v>
      </c>
      <c r="AC8" s="76">
        <v>37759.948844346967</v>
      </c>
      <c r="AD8" s="76">
        <v>564.3621757716619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 t="e">
        <f>VLOOKUP(R8,$AE$39:$AH$59,4)</f>
        <v>#N/A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-273156.09299999999</v>
      </c>
      <c r="H9" s="45" t="s">
        <v>54</v>
      </c>
      <c r="I9" t="s">
        <v>115</v>
      </c>
      <c r="J9" s="77">
        <v>4</v>
      </c>
      <c r="K9" s="83">
        <v>-25.5</v>
      </c>
      <c r="L9" s="82" t="s">
        <v>65</v>
      </c>
      <c r="M9" s="81" t="s">
        <v>65</v>
      </c>
      <c r="N9" s="77">
        <v>9</v>
      </c>
      <c r="O9" s="76">
        <v>50</v>
      </c>
      <c r="P9" s="76">
        <v>2.1621621621621627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7.0000000000000001E-3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51138.043452631384</v>
      </c>
      <c r="AD9" s="76">
        <v>769.71885587541658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11463.1971538462</v>
      </c>
      <c r="H10" s="45" t="s">
        <v>53</v>
      </c>
      <c r="I10" t="s">
        <v>114</v>
      </c>
      <c r="J10" s="77">
        <v>5</v>
      </c>
      <c r="K10" s="83">
        <v>-29.2</v>
      </c>
      <c r="L10" s="82" t="s">
        <v>64</v>
      </c>
      <c r="M10" s="81" t="s">
        <v>64</v>
      </c>
      <c r="N10" s="77">
        <v>9.5</v>
      </c>
      <c r="O10" s="76">
        <v>0</v>
      </c>
      <c r="P10" s="76">
        <v>0</v>
      </c>
      <c r="Q10" s="77">
        <v>31</v>
      </c>
      <c r="R10" s="77">
        <f t="shared" si="0"/>
        <v>26</v>
      </c>
      <c r="S10" s="85">
        <v>0.5</v>
      </c>
      <c r="T10" s="77">
        <v>0</v>
      </c>
      <c r="U10" s="94">
        <v>0</v>
      </c>
      <c r="V10" s="78">
        <v>0</v>
      </c>
      <c r="W10" s="85">
        <v>0</v>
      </c>
      <c r="X10" s="91">
        <v>0</v>
      </c>
      <c r="Y10" s="77">
        <v>0</v>
      </c>
      <c r="Z10" s="77">
        <f>VLOOKUP(R10,$AE$39:$AF$59,2)</f>
        <v>83.999999999999972</v>
      </c>
      <c r="AA10" s="77">
        <v>1</v>
      </c>
      <c r="AB10" s="77">
        <f>VLOOKUP(R10,$AE$39:$AG$59,3)</f>
        <v>5760</v>
      </c>
      <c r="AC10" s="76">
        <v>63291.106946983207</v>
      </c>
      <c r="AD10" s="76">
        <v>635.2412831941474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>
        <f>VLOOKUP(R10,$AE$39:$AH$59,4)</f>
        <v>24.000000000000007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50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-31.2</v>
      </c>
      <c r="L11" s="82" t="s">
        <v>65</v>
      </c>
      <c r="M11" s="81" t="s">
        <v>65</v>
      </c>
      <c r="N11" s="77">
        <v>9</v>
      </c>
      <c r="O11" s="76">
        <v>81</v>
      </c>
      <c r="P11" s="76">
        <v>2.4528301886792447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56140.512620323054</v>
      </c>
      <c r="AD11" s="76">
        <v>510.49251945620671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2262.96</v>
      </c>
      <c r="H12" s="45" t="s">
        <v>53</v>
      </c>
      <c r="I12" t="s">
        <v>117</v>
      </c>
      <c r="J12" s="77">
        <v>7</v>
      </c>
      <c r="K12" s="83">
        <v>-36.5</v>
      </c>
      <c r="L12" s="82" t="s">
        <v>64</v>
      </c>
      <c r="M12" s="81" t="s">
        <v>64</v>
      </c>
      <c r="N12" s="77">
        <v>10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67673.041419457091</v>
      </c>
      <c r="AD12" s="76">
        <v>533.76450738518099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-41</v>
      </c>
      <c r="L13" s="82" t="s">
        <v>65</v>
      </c>
      <c r="M13" s="81" t="s">
        <v>65</v>
      </c>
      <c r="N13" s="91">
        <v>9</v>
      </c>
      <c r="O13" s="76">
        <v>106</v>
      </c>
      <c r="P13" s="76">
        <v>2.5714285714285716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5.0000000000000001E-3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60934.766697991661</v>
      </c>
      <c r="AD13" s="76">
        <v>1486.2138219022356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/>
      <c r="K14" s="83"/>
      <c r="L14" s="81"/>
      <c r="M14" s="81"/>
      <c r="N14" s="91"/>
      <c r="O14" s="76"/>
      <c r="P14" s="76"/>
      <c r="Q14" s="77"/>
      <c r="R14" s="77"/>
      <c r="S14" s="85"/>
      <c r="T14" s="77"/>
      <c r="U14" s="94"/>
      <c r="V14" s="78"/>
      <c r="W14" s="85"/>
      <c r="X14" s="91"/>
      <c r="Y14" s="77"/>
      <c r="Z14" s="77"/>
      <c r="AA14" s="77"/>
      <c r="AB14" s="77"/>
      <c r="AC14" s="76"/>
      <c r="AD14" s="76"/>
      <c r="AE14" s="93"/>
      <c r="AF14" s="76"/>
      <c r="AG14" s="76"/>
      <c r="AH14" s="76"/>
      <c r="AI14" s="76"/>
      <c r="AJ14" s="77"/>
      <c r="AK14" s="77"/>
      <c r="AL14" s="77"/>
      <c r="AM14" s="77"/>
      <c r="AN14" s="77"/>
      <c r="AO14" s="77"/>
      <c r="AP14" s="77"/>
      <c r="AQ14" s="77"/>
      <c r="AR14" s="77"/>
      <c r="AS14" s="79"/>
    </row>
    <row r="15" spans="1:45" x14ac:dyDescent="0.25">
      <c r="A15" s="33" t="s">
        <v>44</v>
      </c>
      <c r="B15" s="61">
        <v>207000000</v>
      </c>
      <c r="C15" s="45" t="s">
        <v>47</v>
      </c>
      <c r="J15" s="77"/>
      <c r="K15" s="83"/>
      <c r="L15" s="81"/>
      <c r="M15" s="81"/>
      <c r="N15" s="91"/>
      <c r="O15" s="76"/>
      <c r="P15" s="76"/>
      <c r="Q15" s="77"/>
      <c r="R15" s="77"/>
      <c r="S15" s="85"/>
      <c r="T15" s="77"/>
      <c r="U15" s="94"/>
      <c r="V15" s="78"/>
      <c r="W15" s="85"/>
      <c r="X15" s="91"/>
      <c r="Y15" s="77"/>
      <c r="Z15" s="77"/>
      <c r="AA15" s="77"/>
      <c r="AB15" s="77"/>
      <c r="AC15" s="76"/>
      <c r="AD15" s="76"/>
      <c r="AE15" s="93"/>
      <c r="AF15" s="76"/>
      <c r="AG15" s="76"/>
      <c r="AH15" s="76"/>
      <c r="AI15" s="76"/>
      <c r="AJ15" s="77"/>
      <c r="AK15" s="77"/>
      <c r="AL15" s="77"/>
      <c r="AM15" s="77"/>
      <c r="AN15" s="77"/>
      <c r="AO15" s="77"/>
      <c r="AP15" s="77"/>
      <c r="AQ15" s="77"/>
      <c r="AR15" s="77"/>
      <c r="AS15" s="79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 t="shared" ref="AH61:AH68" si="14">1000*(AE61*(-K7)^AF61)</f>
        <v>35166.410041134128</v>
      </c>
      <c r="AI61" s="77">
        <f t="shared" ref="AI61:AI68" si="15">(AH61-AG61)/(-K7+K6)</f>
        <v>3516.6410041134127</v>
      </c>
    </row>
    <row r="62" spans="12:35" x14ac:dyDescent="0.25">
      <c r="L62" s="49"/>
      <c r="AE62" s="77">
        <v>16</v>
      </c>
      <c r="AF62" s="77">
        <v>0.3</v>
      </c>
      <c r="AG62" s="77">
        <f t="shared" si="13"/>
        <v>31924.197039502076</v>
      </c>
      <c r="AH62" s="77">
        <f t="shared" si="14"/>
        <v>37759.948844346967</v>
      </c>
      <c r="AI62" s="77">
        <f t="shared" si="15"/>
        <v>778.10024064598542</v>
      </c>
    </row>
    <row r="63" spans="12:35" x14ac:dyDescent="0.25">
      <c r="L63" s="49"/>
      <c r="AE63" s="77">
        <v>16</v>
      </c>
      <c r="AF63" s="77">
        <v>0.3</v>
      </c>
      <c r="AG63" s="77">
        <f t="shared" si="13"/>
        <v>37759.948844346967</v>
      </c>
      <c r="AH63" s="77">
        <f t="shared" si="14"/>
        <v>42274.846250520262</v>
      </c>
      <c r="AI63" s="77">
        <f t="shared" si="15"/>
        <v>564.3621757716619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51138.043452631384</v>
      </c>
      <c r="AH64" s="77">
        <f t="shared" si="14"/>
        <v>53986.003219370425</v>
      </c>
      <c r="AI64" s="77">
        <f t="shared" si="15"/>
        <v>769.71885587541658</v>
      </c>
    </row>
    <row r="65" spans="12:35" x14ac:dyDescent="0.25">
      <c r="L65" s="49"/>
      <c r="AE65" s="77">
        <v>23</v>
      </c>
      <c r="AF65" s="77">
        <v>0.3</v>
      </c>
      <c r="AG65" s="77">
        <f t="shared" si="13"/>
        <v>63291.106946983207</v>
      </c>
      <c r="AH65" s="77">
        <f t="shared" si="14"/>
        <v>64561.589513371502</v>
      </c>
      <c r="AI65" s="77">
        <f t="shared" si="15"/>
        <v>635.2412831941474</v>
      </c>
    </row>
    <row r="66" spans="12:35" x14ac:dyDescent="0.25">
      <c r="L66" s="49"/>
      <c r="AE66" s="77">
        <v>20</v>
      </c>
      <c r="AF66" s="77">
        <v>0.3</v>
      </c>
      <c r="AG66" s="77">
        <f t="shared" si="13"/>
        <v>56140.512620323054</v>
      </c>
      <c r="AH66" s="77">
        <f t="shared" si="14"/>
        <v>58846.12297344095</v>
      </c>
      <c r="AI66" s="77">
        <f t="shared" si="15"/>
        <v>510.49251945620671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67673.041419457091</v>
      </c>
      <c r="AH67" s="77">
        <f t="shared" si="14"/>
        <v>70074.981702690406</v>
      </c>
      <c r="AI67" s="77">
        <f t="shared" si="15"/>
        <v>533.76450738518099</v>
      </c>
    </row>
    <row r="68" spans="12:35" x14ac:dyDescent="0.25">
      <c r="L68" s="49"/>
      <c r="AE68" s="77">
        <v>20</v>
      </c>
      <c r="AF68" s="77">
        <v>0.3</v>
      </c>
      <c r="AG68" s="77">
        <f t="shared" si="13"/>
        <v>60934.766697991661</v>
      </c>
      <c r="AH68" s="77">
        <f t="shared" si="14"/>
        <v>0</v>
      </c>
      <c r="AI68" s="77">
        <f t="shared" si="15"/>
        <v>1486.2138219022356</v>
      </c>
    </row>
    <row r="69" spans="12:35" x14ac:dyDescent="0.25">
      <c r="L69" s="49"/>
      <c r="AE69" s="77"/>
      <c r="AF69" s="77"/>
      <c r="AG69" s="77"/>
      <c r="AH69" s="77"/>
      <c r="AI69" s="77"/>
    </row>
    <row r="70" spans="12:35" x14ac:dyDescent="0.25">
      <c r="L70" s="49"/>
      <c r="AE70" s="77"/>
      <c r="AF70" s="77"/>
      <c r="AG70" s="77"/>
      <c r="AH70" s="77"/>
      <c r="AI70" s="77"/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480" priority="40">
      <formula>$L29="API sand"</formula>
    </cfRule>
  </conditionalFormatting>
  <conditionalFormatting sqref="R29:S36 AB29:AB35">
    <cfRule type="expression" dxfId="1479" priority="39">
      <formula>$M29="API sand"</formula>
    </cfRule>
  </conditionalFormatting>
  <conditionalFormatting sqref="R29:T36 AB29:AB35 Z36:AB36">
    <cfRule type="expression" dxfId="1478" priority="38">
      <formula>$M29="API clay"</formula>
    </cfRule>
  </conditionalFormatting>
  <conditionalFormatting sqref="U29:W36 AM29:AP36">
    <cfRule type="expression" dxfId="1477" priority="35">
      <formula>$L29="Stiff clay w/o free water"</formula>
    </cfRule>
    <cfRule type="expression" dxfId="1476" priority="37">
      <formula>$L29="API clay"</formula>
    </cfRule>
  </conditionalFormatting>
  <conditionalFormatting sqref="U29:Y32 AM29:AP36 U33:X36">
    <cfRule type="expression" dxfId="1475" priority="36">
      <formula>$L29="Kirsch soft clay"</formula>
    </cfRule>
  </conditionalFormatting>
  <conditionalFormatting sqref="U29:Y32 AM29:AP36 U33:X36">
    <cfRule type="expression" dxfId="1474" priority="34">
      <formula>$L29="Kirsch stiff clay"</formula>
    </cfRule>
  </conditionalFormatting>
  <conditionalFormatting sqref="AM29:AP36">
    <cfRule type="expression" dxfId="1473" priority="33">
      <formula>$L29="Kirsch sand"</formula>
    </cfRule>
  </conditionalFormatting>
  <conditionalFormatting sqref="AM29:AP36">
    <cfRule type="expression" dxfId="1472" priority="32">
      <formula>$L29="Modified Weak rock"</formula>
    </cfRule>
  </conditionalFormatting>
  <conditionalFormatting sqref="U29:V36 AM29:AP36">
    <cfRule type="expression" dxfId="1471" priority="31">
      <formula>$L29="Reese stiff clay"</formula>
    </cfRule>
  </conditionalFormatting>
  <conditionalFormatting sqref="N30:N36 Q29:Q36">
    <cfRule type="expression" dxfId="1470" priority="30">
      <formula>$L29="API sand"</formula>
    </cfRule>
  </conditionalFormatting>
  <conditionalFormatting sqref="N30:N36 AB36 AJ29:AL36 Z29:Z36">
    <cfRule type="expression" dxfId="1469" priority="29">
      <formula>$M29="API sand"</formula>
    </cfRule>
  </conditionalFormatting>
  <conditionalFormatting sqref="AK29:AL36 N30:N36 Z29:AA35">
    <cfRule type="expression" dxfId="1468" priority="28">
      <formula>$M29="API clay"</formula>
    </cfRule>
  </conditionalFormatting>
  <conditionalFormatting sqref="N30:P36 O29:P29">
    <cfRule type="expression" dxfId="1467" priority="25">
      <formula>$L29="Stiff clay w/o free water"</formula>
    </cfRule>
    <cfRule type="expression" dxfId="1466" priority="27">
      <formula>$L29="API clay"</formula>
    </cfRule>
  </conditionalFormatting>
  <conditionalFormatting sqref="N30:P36 O29:P29">
    <cfRule type="expression" dxfId="1465" priority="26">
      <formula>$L29="Kirsch soft clay"</formula>
    </cfRule>
  </conditionalFormatting>
  <conditionalFormatting sqref="N30:P36 O29:P29">
    <cfRule type="expression" dxfId="1464" priority="24">
      <formula>$L29="Kirsch stiff clay"</formula>
    </cfRule>
  </conditionalFormatting>
  <conditionalFormatting sqref="N30:N36 Q29:Q36 X29:Y32 X33:X36">
    <cfRule type="expression" dxfId="1463" priority="23">
      <formula>$L29="Kirsch sand"</formula>
    </cfRule>
  </conditionalFormatting>
  <conditionalFormatting sqref="N30:N36 AC29:AD36 AI29:AI36">
    <cfRule type="expression" dxfId="1462" priority="22">
      <formula>$L29="Modified Weak rock"</formula>
    </cfRule>
  </conditionalFormatting>
  <conditionalFormatting sqref="N30:P36 O29:P29">
    <cfRule type="expression" dxfId="1461" priority="21">
      <formula>$L29="Reese stiff clay"</formula>
    </cfRule>
  </conditionalFormatting>
  <conditionalFormatting sqref="AE37:AH37">
    <cfRule type="expression" dxfId="1460" priority="41">
      <formula>$L19="Modified Weak rock"</formula>
    </cfRule>
  </conditionalFormatting>
  <conditionalFormatting sqref="AD17">
    <cfRule type="expression" dxfId="1459" priority="18">
      <formula>$L17="Stiff clay w/o free water"</formula>
    </cfRule>
    <cfRule type="expression" dxfId="1458" priority="20">
      <formula>$L17="API clay"</formula>
    </cfRule>
  </conditionalFormatting>
  <conditionalFormatting sqref="AD17">
    <cfRule type="expression" dxfId="1457" priority="19">
      <formula>$L17="Kirsch soft clay"</formula>
    </cfRule>
  </conditionalFormatting>
  <conditionalFormatting sqref="AD17">
    <cfRule type="expression" dxfId="1456" priority="17">
      <formula>$L17="Kirsch stiff clay"</formula>
    </cfRule>
  </conditionalFormatting>
  <conditionalFormatting sqref="AD17">
    <cfRule type="expression" dxfId="1455" priority="16">
      <formula>$L17="Reese stiff clay"</formula>
    </cfRule>
  </conditionalFormatting>
  <conditionalFormatting sqref="AD17">
    <cfRule type="expression" dxfId="1454" priority="15">
      <formula>$L17="PISA clay"</formula>
    </cfRule>
  </conditionalFormatting>
  <conditionalFormatting sqref="AC17">
    <cfRule type="expression" dxfId="1453" priority="12">
      <formula>$L17="Stiff clay w/o free water"</formula>
    </cfRule>
    <cfRule type="expression" dxfId="1452" priority="14">
      <formula>$L17="API clay"</formula>
    </cfRule>
  </conditionalFormatting>
  <conditionalFormatting sqref="AC17">
    <cfRule type="expression" dxfId="1451" priority="13">
      <formula>$L17="Kirsch soft clay"</formula>
    </cfRule>
  </conditionalFormatting>
  <conditionalFormatting sqref="AC17">
    <cfRule type="expression" dxfId="1450" priority="11">
      <formula>$L17="Kirsch stiff clay"</formula>
    </cfRule>
  </conditionalFormatting>
  <conditionalFormatting sqref="AC17">
    <cfRule type="expression" dxfId="1449" priority="10">
      <formula>$L17="Reese stiff clay"</formula>
    </cfRule>
  </conditionalFormatting>
  <conditionalFormatting sqref="AC17">
    <cfRule type="expression" dxfId="1448" priority="9">
      <formula>$L17="PISA clay"</formula>
    </cfRule>
  </conditionalFormatting>
  <conditionalFormatting sqref="X17">
    <cfRule type="expression" dxfId="1447" priority="8">
      <formula>$L17="API sand"</formula>
    </cfRule>
  </conditionalFormatting>
  <conditionalFormatting sqref="X17">
    <cfRule type="expression" dxfId="1446" priority="7">
      <formula>$L17="Kirsch sand"</formula>
    </cfRule>
  </conditionalFormatting>
  <conditionalFormatting sqref="U17">
    <cfRule type="expression" dxfId="1445" priority="4">
      <formula>$L17="Stiff clay w/o free water"</formula>
    </cfRule>
    <cfRule type="expression" dxfId="1444" priority="6">
      <formula>$L17="API clay"</formula>
    </cfRule>
  </conditionalFormatting>
  <conditionalFormatting sqref="U17">
    <cfRule type="expression" dxfId="1443" priority="5">
      <formula>$L17="Kirsch soft clay"</formula>
    </cfRule>
  </conditionalFormatting>
  <conditionalFormatting sqref="U17">
    <cfRule type="expression" dxfId="1442" priority="3">
      <formula>$L17="Kirsch stiff clay"</formula>
    </cfRule>
  </conditionalFormatting>
  <conditionalFormatting sqref="U17">
    <cfRule type="expression" dxfId="1441" priority="2">
      <formula>$L17="Reese stiff clay"</formula>
    </cfRule>
  </conditionalFormatting>
  <conditionalFormatting sqref="U17">
    <cfRule type="expression" dxfId="1440" priority="1">
      <formula>$L17="PISA clay"</formula>
    </cfRule>
  </conditionalFormatting>
  <conditionalFormatting sqref="AE72:AF72">
    <cfRule type="expression" dxfId="1439" priority="42">
      <formula>$L17="Stiff clay w/o free water"</formula>
    </cfRule>
    <cfRule type="expression" dxfId="1438" priority="43">
      <formula>$L17="API clay"</formula>
    </cfRule>
  </conditionalFormatting>
  <conditionalFormatting sqref="AE72:AF72">
    <cfRule type="expression" dxfId="1437" priority="44">
      <formula>$L17="Kirsch soft clay"</formula>
    </cfRule>
  </conditionalFormatting>
  <conditionalFormatting sqref="AE72:AF72">
    <cfRule type="expression" dxfId="1436" priority="45">
      <formula>$L17="Kirsch stiff clay"</formula>
    </cfRule>
  </conditionalFormatting>
  <conditionalFormatting sqref="AE72:AF72">
    <cfRule type="expression" dxfId="1435" priority="46">
      <formula>$L17="Reese stiff clay"</formula>
    </cfRule>
  </conditionalFormatting>
  <conditionalFormatting sqref="AE72:AF72">
    <cfRule type="expression" dxfId="1434" priority="47">
      <formula>$L17="PISA clay"</formula>
    </cfRule>
  </conditionalFormatting>
  <dataValidations count="4">
    <dataValidation type="list" showInputMessage="1" showErrorMessage="1" sqref="M19:M36" xr:uid="{596C17E9-2EC8-45A0-AC4E-943A24EB4E7B}">
      <formula1>"',API sand,API clay"</formula1>
    </dataValidation>
    <dataValidation type="list" showInputMessage="1" showErrorMessage="1" sqref="L19:L255" xr:uid="{794E2DAC-F430-4958-A1A9-BC0E680DC9DE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 L14:L18" xr:uid="{6778FA17-7C2B-4CFE-B4CB-BA9EE0988276}">
      <formula1>"Zero soil,API sand,API clay"</formula1>
    </dataValidation>
    <dataValidation type="list" showInputMessage="1" showErrorMessage="1" sqref="L6:L13" xr:uid="{6A8F6DE4-7679-48AC-8A30-7BA13DC8FD53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8D4E-CD6A-4AF9-8744-BE0F7F32D986}">
  <sheetPr>
    <tabColor rgb="FF92D050"/>
  </sheetPr>
  <dimension ref="A1:AS255"/>
  <sheetViews>
    <sheetView zoomScale="70" zoomScaleNormal="70" workbookViewId="0">
      <selection activeCell="V40" sqref="V4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NW-55_maxV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6"/>
      <c r="R3" s="98"/>
      <c r="S3" s="98"/>
      <c r="T3" s="86"/>
      <c r="U3" s="98"/>
      <c r="V3" s="98"/>
      <c r="W3" s="86"/>
      <c r="X3" s="69"/>
      <c r="Y3" s="86"/>
      <c r="Z3" s="86"/>
      <c r="AA3" s="86"/>
      <c r="AB3" s="86"/>
      <c r="AC3" s="69"/>
      <c r="AD3" s="39"/>
      <c r="AE3" s="39"/>
      <c r="AF3" s="39"/>
      <c r="AG3" s="39"/>
      <c r="AH3" s="39"/>
      <c r="AI3" s="39"/>
      <c r="AJ3" s="86"/>
      <c r="AK3" s="86"/>
      <c r="AL3" s="86"/>
      <c r="AM3" s="86"/>
      <c r="AN3" s="86"/>
      <c r="AO3" s="86"/>
      <c r="AP3" s="86"/>
    </row>
    <row r="4" spans="1:45" x14ac:dyDescent="0.25">
      <c r="A4" s="40" t="s">
        <v>60</v>
      </c>
      <c r="B4" s="33">
        <f>COUNTIF(J:J,"&gt;0")</f>
        <v>8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65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3516.6410041134127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-10</v>
      </c>
      <c r="L7" s="82" t="s">
        <v>65</v>
      </c>
      <c r="M7" s="81" t="s">
        <v>65</v>
      </c>
      <c r="N7" s="77">
        <v>8.5</v>
      </c>
      <c r="O7" s="76">
        <v>20</v>
      </c>
      <c r="P7" s="76">
        <v>1.7333333333333334</v>
      </c>
      <c r="Q7" s="77">
        <v>0</v>
      </c>
      <c r="R7" s="77" t="e">
        <f t="shared" ref="R7:R13" si="0"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 t="e">
        <f>VLOOKUP(R7,$AE$39:$AF$59,2)</f>
        <v>#N/A</v>
      </c>
      <c r="AA7" s="77">
        <v>1</v>
      </c>
      <c r="AB7" s="77" t="e">
        <f>VLOOKUP(R7,$AE$39:$AG$59,3)</f>
        <v>#N/A</v>
      </c>
      <c r="AC7" s="76">
        <v>31924.197039502076</v>
      </c>
      <c r="AD7" s="76">
        <v>778.10024064598542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 t="e">
        <f>VLOOKUP(R7,$AE$39:$AH$59,4)</f>
        <v>#N/A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10010.629999999999</v>
      </c>
      <c r="H8" s="45" t="s">
        <v>53</v>
      </c>
      <c r="I8" t="s">
        <v>116</v>
      </c>
      <c r="J8" s="77">
        <v>3</v>
      </c>
      <c r="K8" s="83">
        <v>-17.5</v>
      </c>
      <c r="L8" s="82" t="s">
        <v>65</v>
      </c>
      <c r="M8" s="81" t="s">
        <v>65</v>
      </c>
      <c r="N8" s="77">
        <v>8.5</v>
      </c>
      <c r="O8" s="76">
        <v>33</v>
      </c>
      <c r="P8" s="76">
        <v>1.875</v>
      </c>
      <c r="Q8" s="77">
        <v>0</v>
      </c>
      <c r="R8" s="77" t="e">
        <f t="shared" si="0"/>
        <v>#N/A</v>
      </c>
      <c r="S8" s="85">
        <v>0.5</v>
      </c>
      <c r="T8" s="77">
        <v>0</v>
      </c>
      <c r="U8" s="94">
        <v>0.01</v>
      </c>
      <c r="V8" s="78">
        <v>0</v>
      </c>
      <c r="W8" s="85">
        <v>0.5</v>
      </c>
      <c r="X8" s="91">
        <v>0</v>
      </c>
      <c r="Y8" s="77">
        <v>0</v>
      </c>
      <c r="Z8" s="77" t="e">
        <f>VLOOKUP(R8,$AE$39:$AF$59,2)</f>
        <v>#N/A</v>
      </c>
      <c r="AA8" s="77">
        <v>1</v>
      </c>
      <c r="AB8" s="77" t="e">
        <f>VLOOKUP(R8,$AE$39:$AG$59,3)</f>
        <v>#N/A</v>
      </c>
      <c r="AC8" s="76">
        <v>37759.948844346967</v>
      </c>
      <c r="AD8" s="76">
        <v>564.3621757716619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 t="e">
        <f>VLOOKUP(R8,$AE$39:$AH$59,4)</f>
        <v>#N/A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-195957.77720000001</v>
      </c>
      <c r="H9" s="45" t="s">
        <v>54</v>
      </c>
      <c r="I9" t="s">
        <v>115</v>
      </c>
      <c r="J9" s="77">
        <v>4</v>
      </c>
      <c r="K9" s="83">
        <v>-25.5</v>
      </c>
      <c r="L9" s="82" t="s">
        <v>65</v>
      </c>
      <c r="M9" s="81" t="s">
        <v>65</v>
      </c>
      <c r="N9" s="77">
        <v>9</v>
      </c>
      <c r="O9" s="76">
        <v>50</v>
      </c>
      <c r="P9" s="76">
        <v>2.1621621621621627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7.0000000000000001E-3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51138.043452631384</v>
      </c>
      <c r="AD9" s="76">
        <v>769.71885587541658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11261.7253846154</v>
      </c>
      <c r="H10" s="45" t="s">
        <v>53</v>
      </c>
      <c r="I10" t="s">
        <v>114</v>
      </c>
      <c r="J10" s="77">
        <v>5</v>
      </c>
      <c r="K10" s="83">
        <v>-29.2</v>
      </c>
      <c r="L10" s="82" t="s">
        <v>64</v>
      </c>
      <c r="M10" s="81" t="s">
        <v>64</v>
      </c>
      <c r="N10" s="77">
        <v>9.5</v>
      </c>
      <c r="O10" s="76">
        <v>0</v>
      </c>
      <c r="P10" s="76">
        <v>0</v>
      </c>
      <c r="Q10" s="77">
        <v>31</v>
      </c>
      <c r="R10" s="77">
        <f t="shared" si="0"/>
        <v>26</v>
      </c>
      <c r="S10" s="85">
        <v>0.5</v>
      </c>
      <c r="T10" s="77">
        <v>0</v>
      </c>
      <c r="U10" s="94">
        <v>0</v>
      </c>
      <c r="V10" s="78">
        <v>0</v>
      </c>
      <c r="W10" s="85">
        <v>0</v>
      </c>
      <c r="X10" s="91">
        <v>0</v>
      </c>
      <c r="Y10" s="77">
        <v>0</v>
      </c>
      <c r="Z10" s="77">
        <f>VLOOKUP(R10,$AE$39:$AF$59,2)</f>
        <v>83.999999999999972</v>
      </c>
      <c r="AA10" s="77">
        <v>1</v>
      </c>
      <c r="AB10" s="77">
        <f>VLOOKUP(R10,$AE$39:$AG$59,3)</f>
        <v>5760</v>
      </c>
      <c r="AC10" s="76">
        <v>63291.106946983207</v>
      </c>
      <c r="AD10" s="76">
        <v>635.2412831941474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>
        <f>VLOOKUP(R10,$AE$39:$AH$59,4)</f>
        <v>24.000000000000007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50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-31.2</v>
      </c>
      <c r="L11" s="82" t="s">
        <v>65</v>
      </c>
      <c r="M11" s="81" t="s">
        <v>65</v>
      </c>
      <c r="N11" s="77">
        <v>9</v>
      </c>
      <c r="O11" s="76">
        <v>81</v>
      </c>
      <c r="P11" s="76">
        <v>2.4528301886792447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56140.512620323054</v>
      </c>
      <c r="AD11" s="76">
        <v>510.49251945620671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1413.74</v>
      </c>
      <c r="H12" s="45" t="s">
        <v>53</v>
      </c>
      <c r="I12" t="s">
        <v>117</v>
      </c>
      <c r="J12" s="77">
        <v>7</v>
      </c>
      <c r="K12" s="83">
        <v>-36.5</v>
      </c>
      <c r="L12" s="82" t="s">
        <v>64</v>
      </c>
      <c r="M12" s="81" t="s">
        <v>64</v>
      </c>
      <c r="N12" s="77">
        <v>10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67673.041419457091</v>
      </c>
      <c r="AD12" s="76">
        <v>533.76450738518099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-41</v>
      </c>
      <c r="L13" s="82" t="s">
        <v>65</v>
      </c>
      <c r="M13" s="81" t="s">
        <v>65</v>
      </c>
      <c r="N13" s="91">
        <v>9</v>
      </c>
      <c r="O13" s="76">
        <v>106</v>
      </c>
      <c r="P13" s="76">
        <v>2.5714285714285716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5.0000000000000001E-3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60934.766697991661</v>
      </c>
      <c r="AD13" s="76">
        <v>1486.2138219022356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/>
      <c r="K14" s="83"/>
      <c r="L14" s="81"/>
      <c r="M14" s="81"/>
      <c r="N14" s="91"/>
      <c r="O14" s="76"/>
      <c r="P14" s="76"/>
      <c r="Q14" s="77"/>
      <c r="R14" s="77"/>
      <c r="S14" s="85"/>
      <c r="T14" s="77"/>
      <c r="U14" s="94"/>
      <c r="V14" s="78"/>
      <c r="W14" s="85"/>
      <c r="X14" s="91"/>
      <c r="Y14" s="77"/>
      <c r="Z14" s="77"/>
      <c r="AA14" s="77"/>
      <c r="AB14" s="77"/>
      <c r="AC14" s="76"/>
      <c r="AD14" s="76"/>
      <c r="AE14" s="93"/>
      <c r="AF14" s="76"/>
      <c r="AG14" s="76"/>
      <c r="AH14" s="76"/>
      <c r="AI14" s="76"/>
      <c r="AJ14" s="77"/>
      <c r="AK14" s="77"/>
      <c r="AL14" s="77"/>
      <c r="AM14" s="77"/>
      <c r="AN14" s="77"/>
      <c r="AO14" s="77"/>
      <c r="AP14" s="77"/>
      <c r="AQ14" s="77"/>
      <c r="AR14" s="77"/>
      <c r="AS14" s="79"/>
    </row>
    <row r="15" spans="1:45" x14ac:dyDescent="0.25">
      <c r="A15" s="33" t="s">
        <v>44</v>
      </c>
      <c r="B15" s="61">
        <v>207000000</v>
      </c>
      <c r="C15" s="45" t="s">
        <v>47</v>
      </c>
      <c r="J15" s="77"/>
      <c r="K15" s="83"/>
      <c r="L15" s="81"/>
      <c r="M15" s="81"/>
      <c r="N15" s="91"/>
      <c r="O15" s="76"/>
      <c r="P15" s="76"/>
      <c r="Q15" s="77"/>
      <c r="R15" s="77"/>
      <c r="S15" s="85"/>
      <c r="T15" s="77"/>
      <c r="U15" s="94"/>
      <c r="V15" s="78"/>
      <c r="W15" s="85"/>
      <c r="X15" s="91"/>
      <c r="Y15" s="77"/>
      <c r="Z15" s="77"/>
      <c r="AA15" s="77"/>
      <c r="AB15" s="77"/>
      <c r="AC15" s="76"/>
      <c r="AD15" s="76"/>
      <c r="AE15" s="93"/>
      <c r="AF15" s="76"/>
      <c r="AG15" s="76"/>
      <c r="AH15" s="76"/>
      <c r="AI15" s="76"/>
      <c r="AJ15" s="77"/>
      <c r="AK15" s="77"/>
      <c r="AL15" s="77"/>
      <c r="AM15" s="77"/>
      <c r="AN15" s="77"/>
      <c r="AO15" s="77"/>
      <c r="AP15" s="77"/>
      <c r="AQ15" s="77"/>
      <c r="AR15" s="77"/>
      <c r="AS15" s="79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 t="shared" ref="AH61:AH68" si="14">1000*(AE61*(-K7)^AF61)</f>
        <v>35166.410041134128</v>
      </c>
      <c r="AI61" s="77">
        <f t="shared" ref="AI61:AI68" si="15">(AH61-AG61)/(-K7+K6)</f>
        <v>3516.6410041134127</v>
      </c>
    </row>
    <row r="62" spans="12:35" x14ac:dyDescent="0.25">
      <c r="L62" s="49"/>
      <c r="AE62" s="77">
        <v>16</v>
      </c>
      <c r="AF62" s="77">
        <v>0.3</v>
      </c>
      <c r="AG62" s="77">
        <f t="shared" si="13"/>
        <v>31924.197039502076</v>
      </c>
      <c r="AH62" s="77">
        <f t="shared" si="14"/>
        <v>37759.948844346967</v>
      </c>
      <c r="AI62" s="77">
        <f t="shared" si="15"/>
        <v>778.10024064598542</v>
      </c>
    </row>
    <row r="63" spans="12:35" x14ac:dyDescent="0.25">
      <c r="L63" s="49"/>
      <c r="AE63" s="77">
        <v>16</v>
      </c>
      <c r="AF63" s="77">
        <v>0.3</v>
      </c>
      <c r="AG63" s="77">
        <f t="shared" si="13"/>
        <v>37759.948844346967</v>
      </c>
      <c r="AH63" s="77">
        <f t="shared" si="14"/>
        <v>42274.846250520262</v>
      </c>
      <c r="AI63" s="77">
        <f t="shared" si="15"/>
        <v>564.3621757716619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51138.043452631384</v>
      </c>
      <c r="AH64" s="77">
        <f t="shared" si="14"/>
        <v>53986.003219370425</v>
      </c>
      <c r="AI64" s="77">
        <f t="shared" si="15"/>
        <v>769.71885587541658</v>
      </c>
    </row>
    <row r="65" spans="12:35" x14ac:dyDescent="0.25">
      <c r="L65" s="49"/>
      <c r="AE65" s="77">
        <v>23</v>
      </c>
      <c r="AF65" s="77">
        <v>0.3</v>
      </c>
      <c r="AG65" s="77">
        <f t="shared" si="13"/>
        <v>63291.106946983207</v>
      </c>
      <c r="AH65" s="77">
        <f t="shared" si="14"/>
        <v>64561.589513371502</v>
      </c>
      <c r="AI65" s="77">
        <f t="shared" si="15"/>
        <v>635.2412831941474</v>
      </c>
    </row>
    <row r="66" spans="12:35" x14ac:dyDescent="0.25">
      <c r="L66" s="49"/>
      <c r="AE66" s="77">
        <v>20</v>
      </c>
      <c r="AF66" s="77">
        <v>0.3</v>
      </c>
      <c r="AG66" s="77">
        <f t="shared" si="13"/>
        <v>56140.512620323054</v>
      </c>
      <c r="AH66" s="77">
        <f t="shared" si="14"/>
        <v>58846.12297344095</v>
      </c>
      <c r="AI66" s="77">
        <f t="shared" si="15"/>
        <v>510.49251945620671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67673.041419457091</v>
      </c>
      <c r="AH67" s="77">
        <f t="shared" si="14"/>
        <v>70074.981702690406</v>
      </c>
      <c r="AI67" s="77">
        <f t="shared" si="15"/>
        <v>533.76450738518099</v>
      </c>
    </row>
    <row r="68" spans="12:35" x14ac:dyDescent="0.25">
      <c r="L68" s="49"/>
      <c r="AE68" s="77">
        <v>20</v>
      </c>
      <c r="AF68" s="77">
        <v>0.3</v>
      </c>
      <c r="AG68" s="77">
        <f t="shared" si="13"/>
        <v>60934.766697991661</v>
      </c>
      <c r="AH68" s="77">
        <f t="shared" si="14"/>
        <v>0</v>
      </c>
      <c r="AI68" s="77">
        <f t="shared" si="15"/>
        <v>1486.2138219022356</v>
      </c>
    </row>
    <row r="69" spans="12:35" x14ac:dyDescent="0.25">
      <c r="L69" s="49"/>
      <c r="AE69" s="77"/>
      <c r="AF69" s="77"/>
      <c r="AG69" s="77"/>
      <c r="AH69" s="77"/>
      <c r="AI69" s="77"/>
    </row>
    <row r="70" spans="12:35" x14ac:dyDescent="0.25">
      <c r="L70" s="49"/>
      <c r="AE70" s="77"/>
      <c r="AF70" s="77"/>
      <c r="AG70" s="77"/>
      <c r="AH70" s="77"/>
      <c r="AI70" s="77"/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433" priority="40">
      <formula>$L29="API sand"</formula>
    </cfRule>
  </conditionalFormatting>
  <conditionalFormatting sqref="R29:S36 AB29:AB35">
    <cfRule type="expression" dxfId="1432" priority="39">
      <formula>$M29="API sand"</formula>
    </cfRule>
  </conditionalFormatting>
  <conditionalFormatting sqref="R29:T36 AB29:AB35 Z36:AB36">
    <cfRule type="expression" dxfId="1431" priority="38">
      <formula>$M29="API clay"</formula>
    </cfRule>
  </conditionalFormatting>
  <conditionalFormatting sqref="U29:W36 AM29:AP36">
    <cfRule type="expression" dxfId="1430" priority="35">
      <formula>$L29="Stiff clay w/o free water"</formula>
    </cfRule>
    <cfRule type="expression" dxfId="1429" priority="37">
      <formula>$L29="API clay"</formula>
    </cfRule>
  </conditionalFormatting>
  <conditionalFormatting sqref="U29:Y32 AM29:AP36 U33:X36">
    <cfRule type="expression" dxfId="1428" priority="36">
      <formula>$L29="Kirsch soft clay"</formula>
    </cfRule>
  </conditionalFormatting>
  <conditionalFormatting sqref="U29:Y32 AM29:AP36 U33:X36">
    <cfRule type="expression" dxfId="1427" priority="34">
      <formula>$L29="Kirsch stiff clay"</formula>
    </cfRule>
  </conditionalFormatting>
  <conditionalFormatting sqref="AM29:AP36">
    <cfRule type="expression" dxfId="1426" priority="33">
      <formula>$L29="Kirsch sand"</formula>
    </cfRule>
  </conditionalFormatting>
  <conditionalFormatting sqref="AM29:AP36">
    <cfRule type="expression" dxfId="1425" priority="32">
      <formula>$L29="Modified Weak rock"</formula>
    </cfRule>
  </conditionalFormatting>
  <conditionalFormatting sqref="U29:V36 AM29:AP36">
    <cfRule type="expression" dxfId="1424" priority="31">
      <formula>$L29="Reese stiff clay"</formula>
    </cfRule>
  </conditionalFormatting>
  <conditionalFormatting sqref="N30:N36 Q29:Q36">
    <cfRule type="expression" dxfId="1423" priority="30">
      <formula>$L29="API sand"</formula>
    </cfRule>
  </conditionalFormatting>
  <conditionalFormatting sqref="N30:N36 AB36 AJ29:AL36 Z29:Z36">
    <cfRule type="expression" dxfId="1422" priority="29">
      <formula>$M29="API sand"</formula>
    </cfRule>
  </conditionalFormatting>
  <conditionalFormatting sqref="AK29:AL36 N30:N36 Z29:AA35">
    <cfRule type="expression" dxfId="1421" priority="28">
      <formula>$M29="API clay"</formula>
    </cfRule>
  </conditionalFormatting>
  <conditionalFormatting sqref="N30:P36 O29:P29">
    <cfRule type="expression" dxfId="1420" priority="25">
      <formula>$L29="Stiff clay w/o free water"</formula>
    </cfRule>
    <cfRule type="expression" dxfId="1419" priority="27">
      <formula>$L29="API clay"</formula>
    </cfRule>
  </conditionalFormatting>
  <conditionalFormatting sqref="N30:P36 O29:P29">
    <cfRule type="expression" dxfId="1418" priority="26">
      <formula>$L29="Kirsch soft clay"</formula>
    </cfRule>
  </conditionalFormatting>
  <conditionalFormatting sqref="N30:P36 O29:P29">
    <cfRule type="expression" dxfId="1417" priority="24">
      <formula>$L29="Kirsch stiff clay"</formula>
    </cfRule>
  </conditionalFormatting>
  <conditionalFormatting sqref="N30:N36 Q29:Q36 X29:Y32 X33:X36">
    <cfRule type="expression" dxfId="1416" priority="23">
      <formula>$L29="Kirsch sand"</formula>
    </cfRule>
  </conditionalFormatting>
  <conditionalFormatting sqref="N30:N36 AC29:AD36 AI29:AI36">
    <cfRule type="expression" dxfId="1415" priority="22">
      <formula>$L29="Modified Weak rock"</formula>
    </cfRule>
  </conditionalFormatting>
  <conditionalFormatting sqref="N30:P36 O29:P29">
    <cfRule type="expression" dxfId="1414" priority="21">
      <formula>$L29="Reese stiff clay"</formula>
    </cfRule>
  </conditionalFormatting>
  <conditionalFormatting sqref="AE37:AH37">
    <cfRule type="expression" dxfId="1413" priority="41">
      <formula>$L19="Modified Weak rock"</formula>
    </cfRule>
  </conditionalFormatting>
  <conditionalFormatting sqref="AD17">
    <cfRule type="expression" dxfId="1412" priority="18">
      <formula>$L17="Stiff clay w/o free water"</formula>
    </cfRule>
    <cfRule type="expression" dxfId="1411" priority="20">
      <formula>$L17="API clay"</formula>
    </cfRule>
  </conditionalFormatting>
  <conditionalFormatting sqref="AD17">
    <cfRule type="expression" dxfId="1410" priority="19">
      <formula>$L17="Kirsch soft clay"</formula>
    </cfRule>
  </conditionalFormatting>
  <conditionalFormatting sqref="AD17">
    <cfRule type="expression" dxfId="1409" priority="17">
      <formula>$L17="Kirsch stiff clay"</formula>
    </cfRule>
  </conditionalFormatting>
  <conditionalFormatting sqref="AD17">
    <cfRule type="expression" dxfId="1408" priority="16">
      <formula>$L17="Reese stiff clay"</formula>
    </cfRule>
  </conditionalFormatting>
  <conditionalFormatting sqref="AD17">
    <cfRule type="expression" dxfId="1407" priority="15">
      <formula>$L17="PISA clay"</formula>
    </cfRule>
  </conditionalFormatting>
  <conditionalFormatting sqref="AC17">
    <cfRule type="expression" dxfId="1406" priority="12">
      <formula>$L17="Stiff clay w/o free water"</formula>
    </cfRule>
    <cfRule type="expression" dxfId="1405" priority="14">
      <formula>$L17="API clay"</formula>
    </cfRule>
  </conditionalFormatting>
  <conditionalFormatting sqref="AC17">
    <cfRule type="expression" dxfId="1404" priority="13">
      <formula>$L17="Kirsch soft clay"</formula>
    </cfRule>
  </conditionalFormatting>
  <conditionalFormatting sqref="AC17">
    <cfRule type="expression" dxfId="1403" priority="11">
      <formula>$L17="Kirsch stiff clay"</formula>
    </cfRule>
  </conditionalFormatting>
  <conditionalFormatting sqref="AC17">
    <cfRule type="expression" dxfId="1402" priority="10">
      <formula>$L17="Reese stiff clay"</formula>
    </cfRule>
  </conditionalFormatting>
  <conditionalFormatting sqref="AC17">
    <cfRule type="expression" dxfId="1401" priority="9">
      <formula>$L17="PISA clay"</formula>
    </cfRule>
  </conditionalFormatting>
  <conditionalFormatting sqref="X17">
    <cfRule type="expression" dxfId="1400" priority="8">
      <formula>$L17="API sand"</formula>
    </cfRule>
  </conditionalFormatting>
  <conditionalFormatting sqref="X17">
    <cfRule type="expression" dxfId="1399" priority="7">
      <formula>$L17="Kirsch sand"</formula>
    </cfRule>
  </conditionalFormatting>
  <conditionalFormatting sqref="U17">
    <cfRule type="expression" dxfId="1398" priority="4">
      <formula>$L17="Stiff clay w/o free water"</formula>
    </cfRule>
    <cfRule type="expression" dxfId="1397" priority="6">
      <formula>$L17="API clay"</formula>
    </cfRule>
  </conditionalFormatting>
  <conditionalFormatting sqref="U17">
    <cfRule type="expression" dxfId="1396" priority="5">
      <formula>$L17="Kirsch soft clay"</formula>
    </cfRule>
  </conditionalFormatting>
  <conditionalFormatting sqref="U17">
    <cfRule type="expression" dxfId="1395" priority="3">
      <formula>$L17="Kirsch stiff clay"</formula>
    </cfRule>
  </conditionalFormatting>
  <conditionalFormatting sqref="U17">
    <cfRule type="expression" dxfId="1394" priority="2">
      <formula>$L17="Reese stiff clay"</formula>
    </cfRule>
  </conditionalFormatting>
  <conditionalFormatting sqref="U17">
    <cfRule type="expression" dxfId="1393" priority="1">
      <formula>$L17="PISA clay"</formula>
    </cfRule>
  </conditionalFormatting>
  <conditionalFormatting sqref="AE72:AF72">
    <cfRule type="expression" dxfId="1392" priority="42">
      <formula>$L17="Stiff clay w/o free water"</formula>
    </cfRule>
    <cfRule type="expression" dxfId="1391" priority="43">
      <formula>$L17="API clay"</formula>
    </cfRule>
  </conditionalFormatting>
  <conditionalFormatting sqref="AE72:AF72">
    <cfRule type="expression" dxfId="1390" priority="44">
      <formula>$L17="Kirsch soft clay"</formula>
    </cfRule>
  </conditionalFormatting>
  <conditionalFormatting sqref="AE72:AF72">
    <cfRule type="expression" dxfId="1389" priority="45">
      <formula>$L17="Kirsch stiff clay"</formula>
    </cfRule>
  </conditionalFormatting>
  <conditionalFormatting sqref="AE72:AF72">
    <cfRule type="expression" dxfId="1388" priority="46">
      <formula>$L17="Reese stiff clay"</formula>
    </cfRule>
  </conditionalFormatting>
  <conditionalFormatting sqref="AE72:AF72">
    <cfRule type="expression" dxfId="1387" priority="47">
      <formula>$L17="PISA clay"</formula>
    </cfRule>
  </conditionalFormatting>
  <dataValidations count="4">
    <dataValidation type="list" showInputMessage="1" showErrorMessage="1" sqref="M6:M18 L14:L18" xr:uid="{B3518121-0BDA-4F5A-87ED-5CA9785E70C6}">
      <formula1>"Zero soil,API sand,API clay"</formula1>
    </dataValidation>
    <dataValidation type="list" showInputMessage="1" showErrorMessage="1" sqref="L19:L255" xr:uid="{CBB34868-2613-4E70-BB9C-4EAD15D4790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A247C6F4-DC31-46F2-A130-45E7938728B1}">
      <formula1>"',API sand,API clay"</formula1>
    </dataValidation>
    <dataValidation type="list" showInputMessage="1" showErrorMessage="1" sqref="L6:L13" xr:uid="{C886C1E8-B234-47A4-8438-03B754242F49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E648-A48E-4703-910F-7D8A0BF41F3F}">
  <sheetPr>
    <tabColor theme="9" tint="-0.249977111117893"/>
  </sheetPr>
  <dimension ref="A1:AS255"/>
  <sheetViews>
    <sheetView topLeftCell="G1" zoomScale="70" zoomScaleNormal="70" workbookViewId="0">
      <selection activeCell="L22" sqref="L22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NW-38_maxM_psf_jean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119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119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10742.57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119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-300446.50520000001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120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12632.7352564103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120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120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2489.2600000000002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120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386" priority="40">
      <formula>$L29="API sand"</formula>
    </cfRule>
  </conditionalFormatting>
  <conditionalFormatting sqref="R29:S36 AB29:AB35">
    <cfRule type="expression" dxfId="1385" priority="39">
      <formula>$M29="API sand"</formula>
    </cfRule>
  </conditionalFormatting>
  <conditionalFormatting sqref="R29:T36 AB29:AB35 Z36:AB36">
    <cfRule type="expression" dxfId="1384" priority="38">
      <formula>$M29="API clay"</formula>
    </cfRule>
  </conditionalFormatting>
  <conditionalFormatting sqref="U29:W36 AM29:AP36">
    <cfRule type="expression" dxfId="1383" priority="35">
      <formula>$L29="Stiff clay w/o free water"</formula>
    </cfRule>
    <cfRule type="expression" dxfId="1382" priority="37">
      <formula>$L29="API clay"</formula>
    </cfRule>
  </conditionalFormatting>
  <conditionalFormatting sqref="U29:Y32 AM29:AP36 U33:X36">
    <cfRule type="expression" dxfId="1381" priority="36">
      <formula>$L29="Kirsch soft clay"</formula>
    </cfRule>
  </conditionalFormatting>
  <conditionalFormatting sqref="U29:Y32 AM29:AP36 U33:X36">
    <cfRule type="expression" dxfId="1380" priority="34">
      <formula>$L29="Kirsch stiff clay"</formula>
    </cfRule>
  </conditionalFormatting>
  <conditionalFormatting sqref="AM29:AP36">
    <cfRule type="expression" dxfId="1379" priority="33">
      <formula>$L29="Kirsch sand"</formula>
    </cfRule>
  </conditionalFormatting>
  <conditionalFormatting sqref="AM29:AP36">
    <cfRule type="expression" dxfId="1378" priority="32">
      <formula>$L29="Modified Weak rock"</formula>
    </cfRule>
  </conditionalFormatting>
  <conditionalFormatting sqref="U29:V36 AM29:AP36">
    <cfRule type="expression" dxfId="1377" priority="31">
      <formula>$L29="Reese stiff clay"</formula>
    </cfRule>
  </conditionalFormatting>
  <conditionalFormatting sqref="N30:N36 Q29:Q36">
    <cfRule type="expression" dxfId="1376" priority="30">
      <formula>$L29="API sand"</formula>
    </cfRule>
  </conditionalFormatting>
  <conditionalFormatting sqref="N30:N36 AB36 AJ29:AL36 Z29:Z36">
    <cfRule type="expression" dxfId="1375" priority="29">
      <formula>$M29="API sand"</formula>
    </cfRule>
  </conditionalFormatting>
  <conditionalFormatting sqref="AK29:AL36 N30:N36 Z29:AA35">
    <cfRule type="expression" dxfId="1374" priority="28">
      <formula>$M29="API clay"</formula>
    </cfRule>
  </conditionalFormatting>
  <conditionalFormatting sqref="N30:P36 O29:P29">
    <cfRule type="expression" dxfId="1373" priority="25">
      <formula>$L29="Stiff clay w/o free water"</formula>
    </cfRule>
    <cfRule type="expression" dxfId="1372" priority="27">
      <formula>$L29="API clay"</formula>
    </cfRule>
  </conditionalFormatting>
  <conditionalFormatting sqref="N30:P36 O29:P29">
    <cfRule type="expression" dxfId="1371" priority="26">
      <formula>$L29="Kirsch soft clay"</formula>
    </cfRule>
  </conditionalFormatting>
  <conditionalFormatting sqref="N30:P36 O29:P29">
    <cfRule type="expression" dxfId="1370" priority="24">
      <formula>$L29="Kirsch stiff clay"</formula>
    </cfRule>
  </conditionalFormatting>
  <conditionalFormatting sqref="N30:N36 Q29:Q36 X29:Y32 X33:X36">
    <cfRule type="expression" dxfId="1369" priority="23">
      <formula>$L29="Kirsch sand"</formula>
    </cfRule>
  </conditionalFormatting>
  <conditionalFormatting sqref="N30:N36 AC29:AD36 AI29:AI36">
    <cfRule type="expression" dxfId="1368" priority="22">
      <formula>$L29="Modified Weak rock"</formula>
    </cfRule>
  </conditionalFormatting>
  <conditionalFormatting sqref="N30:P36 O29:P29">
    <cfRule type="expression" dxfId="1367" priority="21">
      <formula>$L29="Reese stiff clay"</formula>
    </cfRule>
  </conditionalFormatting>
  <conditionalFormatting sqref="AE37:AH37">
    <cfRule type="expression" dxfId="1366" priority="41">
      <formula>$L19="Modified Weak rock"</formula>
    </cfRule>
  </conditionalFormatting>
  <conditionalFormatting sqref="AD17">
    <cfRule type="expression" dxfId="1365" priority="18">
      <formula>$L17="Stiff clay w/o free water"</formula>
    </cfRule>
    <cfRule type="expression" dxfId="1364" priority="20">
      <formula>$L17="API clay"</formula>
    </cfRule>
  </conditionalFormatting>
  <conditionalFormatting sqref="AD17">
    <cfRule type="expression" dxfId="1363" priority="19">
      <formula>$L17="Kirsch soft clay"</formula>
    </cfRule>
  </conditionalFormatting>
  <conditionalFormatting sqref="AD17">
    <cfRule type="expression" dxfId="1362" priority="17">
      <formula>$L17="Kirsch stiff clay"</formula>
    </cfRule>
  </conditionalFormatting>
  <conditionalFormatting sqref="AD17">
    <cfRule type="expression" dxfId="1361" priority="16">
      <formula>$L17="Reese stiff clay"</formula>
    </cfRule>
  </conditionalFormatting>
  <conditionalFormatting sqref="AD17">
    <cfRule type="expression" dxfId="1360" priority="15">
      <formula>$L17="PISA clay"</formula>
    </cfRule>
  </conditionalFormatting>
  <conditionalFormatting sqref="AC17">
    <cfRule type="expression" dxfId="1359" priority="12">
      <formula>$L17="Stiff clay w/o free water"</formula>
    </cfRule>
    <cfRule type="expression" dxfId="1358" priority="14">
      <formula>$L17="API clay"</formula>
    </cfRule>
  </conditionalFormatting>
  <conditionalFormatting sqref="AC17">
    <cfRule type="expression" dxfId="1357" priority="13">
      <formula>$L17="Kirsch soft clay"</formula>
    </cfRule>
  </conditionalFormatting>
  <conditionalFormatting sqref="AC17">
    <cfRule type="expression" dxfId="1356" priority="11">
      <formula>$L17="Kirsch stiff clay"</formula>
    </cfRule>
  </conditionalFormatting>
  <conditionalFormatting sqref="AC17">
    <cfRule type="expression" dxfId="1355" priority="10">
      <formula>$L17="Reese stiff clay"</formula>
    </cfRule>
  </conditionalFormatting>
  <conditionalFormatting sqref="AC17">
    <cfRule type="expression" dxfId="1354" priority="9">
      <formula>$L17="PISA clay"</formula>
    </cfRule>
  </conditionalFormatting>
  <conditionalFormatting sqref="X17">
    <cfRule type="expression" dxfId="1353" priority="8">
      <formula>$L17="API sand"</formula>
    </cfRule>
  </conditionalFormatting>
  <conditionalFormatting sqref="X17">
    <cfRule type="expression" dxfId="1352" priority="7">
      <formula>$L17="Kirsch sand"</formula>
    </cfRule>
  </conditionalFormatting>
  <conditionalFormatting sqref="U17">
    <cfRule type="expression" dxfId="1351" priority="4">
      <formula>$L17="Stiff clay w/o free water"</formula>
    </cfRule>
    <cfRule type="expression" dxfId="1350" priority="6">
      <formula>$L17="API clay"</formula>
    </cfRule>
  </conditionalFormatting>
  <conditionalFormatting sqref="U17">
    <cfRule type="expression" dxfId="1349" priority="5">
      <formula>$L17="Kirsch soft clay"</formula>
    </cfRule>
  </conditionalFormatting>
  <conditionalFormatting sqref="U17">
    <cfRule type="expression" dxfId="1348" priority="3">
      <formula>$L17="Kirsch stiff clay"</formula>
    </cfRule>
  </conditionalFormatting>
  <conditionalFormatting sqref="U17">
    <cfRule type="expression" dxfId="1347" priority="2">
      <formula>$L17="Reese stiff clay"</formula>
    </cfRule>
  </conditionalFormatting>
  <conditionalFormatting sqref="U17">
    <cfRule type="expression" dxfId="1346" priority="1">
      <formula>$L17="PISA clay"</formula>
    </cfRule>
  </conditionalFormatting>
  <conditionalFormatting sqref="AE72:AF72">
    <cfRule type="expression" dxfId="1345" priority="42">
      <formula>$L17="Stiff clay w/o free water"</formula>
    </cfRule>
    <cfRule type="expression" dxfId="1344" priority="43">
      <formula>$L17="API clay"</formula>
    </cfRule>
  </conditionalFormatting>
  <conditionalFormatting sqref="AE72:AF72">
    <cfRule type="expression" dxfId="1343" priority="44">
      <formula>$L17="Kirsch soft clay"</formula>
    </cfRule>
  </conditionalFormatting>
  <conditionalFormatting sqref="AE72:AF72">
    <cfRule type="expression" dxfId="1342" priority="45">
      <formula>$L17="Kirsch stiff clay"</formula>
    </cfRule>
  </conditionalFormatting>
  <conditionalFormatting sqref="AE72:AF72">
    <cfRule type="expression" dxfId="1341" priority="46">
      <formula>$L17="Reese stiff clay"</formula>
    </cfRule>
  </conditionalFormatting>
  <conditionalFormatting sqref="AE72:AF72">
    <cfRule type="expression" dxfId="1340" priority="47">
      <formula>$L17="PISA clay"</formula>
    </cfRule>
  </conditionalFormatting>
  <dataValidations count="4">
    <dataValidation type="list" showInputMessage="1" showErrorMessage="1" sqref="L6:L18" xr:uid="{6E0D5F1F-EC8B-4473-BF3C-7260B229CED3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6:M18" xr:uid="{BC50E182-051D-481E-BCB2-5AA25DFC7743}">
      <formula1>"Zero soil,API sand,API clay"</formula1>
    </dataValidation>
    <dataValidation type="list" showInputMessage="1" showErrorMessage="1" sqref="L19:L255" xr:uid="{11BFC42C-A17F-4A60-BA7D-348066333637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66C532F8-0A49-4C84-8E77-6647A599406D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6236-EA18-497E-BF5F-C0D4F78A2DF5}">
  <sheetPr>
    <tabColor theme="9" tint="-0.249977111117893"/>
  </sheetPr>
  <dimension ref="A1:AS255"/>
  <sheetViews>
    <sheetView topLeftCell="D1" zoomScale="70" zoomScaleNormal="70" workbookViewId="0">
      <selection activeCell="L15" sqref="L15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NW-38_maxV_psf_jean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119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119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13514.34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119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-265250.79979999998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120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15231.911512820499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120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120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1908.55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120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339" priority="40">
      <formula>$L29="API sand"</formula>
    </cfRule>
  </conditionalFormatting>
  <conditionalFormatting sqref="R29:S36 AB29:AB35">
    <cfRule type="expression" dxfId="1338" priority="39">
      <formula>$M29="API sand"</formula>
    </cfRule>
  </conditionalFormatting>
  <conditionalFormatting sqref="R29:T36 AB29:AB35 Z36:AB36">
    <cfRule type="expression" dxfId="1337" priority="38">
      <formula>$M29="API clay"</formula>
    </cfRule>
  </conditionalFormatting>
  <conditionalFormatting sqref="U29:W36 AM29:AP36">
    <cfRule type="expression" dxfId="1336" priority="35">
      <formula>$L29="Stiff clay w/o free water"</formula>
    </cfRule>
    <cfRule type="expression" dxfId="1335" priority="37">
      <formula>$L29="API clay"</formula>
    </cfRule>
  </conditionalFormatting>
  <conditionalFormatting sqref="U29:Y32 AM29:AP36 U33:X36">
    <cfRule type="expression" dxfId="1334" priority="36">
      <formula>$L29="Kirsch soft clay"</formula>
    </cfRule>
  </conditionalFormatting>
  <conditionalFormatting sqref="U29:Y32 AM29:AP36 U33:X36">
    <cfRule type="expression" dxfId="1333" priority="34">
      <formula>$L29="Kirsch stiff clay"</formula>
    </cfRule>
  </conditionalFormatting>
  <conditionalFormatting sqref="AM29:AP36">
    <cfRule type="expression" dxfId="1332" priority="33">
      <formula>$L29="Kirsch sand"</formula>
    </cfRule>
  </conditionalFormatting>
  <conditionalFormatting sqref="AM29:AP36">
    <cfRule type="expression" dxfId="1331" priority="32">
      <formula>$L29="Modified Weak rock"</formula>
    </cfRule>
  </conditionalFormatting>
  <conditionalFormatting sqref="U29:V36 AM29:AP36">
    <cfRule type="expression" dxfId="1330" priority="31">
      <formula>$L29="Reese stiff clay"</formula>
    </cfRule>
  </conditionalFormatting>
  <conditionalFormatting sqref="N30:N36 Q29:Q36">
    <cfRule type="expression" dxfId="1329" priority="30">
      <formula>$L29="API sand"</formula>
    </cfRule>
  </conditionalFormatting>
  <conditionalFormatting sqref="N30:N36 AB36 AJ29:AL36 Z29:Z36">
    <cfRule type="expression" dxfId="1328" priority="29">
      <formula>$M29="API sand"</formula>
    </cfRule>
  </conditionalFormatting>
  <conditionalFormatting sqref="AK29:AL36 N30:N36 Z29:AA35">
    <cfRule type="expression" dxfId="1327" priority="28">
      <formula>$M29="API clay"</formula>
    </cfRule>
  </conditionalFormatting>
  <conditionalFormatting sqref="N30:P36 O29:P29">
    <cfRule type="expression" dxfId="1326" priority="25">
      <formula>$L29="Stiff clay w/o free water"</formula>
    </cfRule>
    <cfRule type="expression" dxfId="1325" priority="27">
      <formula>$L29="API clay"</formula>
    </cfRule>
  </conditionalFormatting>
  <conditionalFormatting sqref="N30:P36 O29:P29">
    <cfRule type="expression" dxfId="1324" priority="26">
      <formula>$L29="Kirsch soft clay"</formula>
    </cfRule>
  </conditionalFormatting>
  <conditionalFormatting sqref="N30:P36 O29:P29">
    <cfRule type="expression" dxfId="1323" priority="24">
      <formula>$L29="Kirsch stiff clay"</formula>
    </cfRule>
  </conditionalFormatting>
  <conditionalFormatting sqref="N30:N36 Q29:Q36 X29:Y32 X33:X36">
    <cfRule type="expression" dxfId="1322" priority="23">
      <formula>$L29="Kirsch sand"</formula>
    </cfRule>
  </conditionalFormatting>
  <conditionalFormatting sqref="N30:N36 AC29:AD36 AI29:AI36">
    <cfRule type="expression" dxfId="1321" priority="22">
      <formula>$L29="Modified Weak rock"</formula>
    </cfRule>
  </conditionalFormatting>
  <conditionalFormatting sqref="N30:P36 O29:P29">
    <cfRule type="expression" dxfId="1320" priority="21">
      <formula>$L29="Reese stiff clay"</formula>
    </cfRule>
  </conditionalFormatting>
  <conditionalFormatting sqref="AE37:AH37">
    <cfRule type="expression" dxfId="1319" priority="41">
      <formula>$L19="Modified Weak rock"</formula>
    </cfRule>
  </conditionalFormatting>
  <conditionalFormatting sqref="AD17">
    <cfRule type="expression" dxfId="1318" priority="18">
      <formula>$L17="Stiff clay w/o free water"</formula>
    </cfRule>
    <cfRule type="expression" dxfId="1317" priority="20">
      <formula>$L17="API clay"</formula>
    </cfRule>
  </conditionalFormatting>
  <conditionalFormatting sqref="AD17">
    <cfRule type="expression" dxfId="1316" priority="19">
      <formula>$L17="Kirsch soft clay"</formula>
    </cfRule>
  </conditionalFormatting>
  <conditionalFormatting sqref="AD17">
    <cfRule type="expression" dxfId="1315" priority="17">
      <formula>$L17="Kirsch stiff clay"</formula>
    </cfRule>
  </conditionalFormatting>
  <conditionalFormatting sqref="AD17">
    <cfRule type="expression" dxfId="1314" priority="16">
      <formula>$L17="Reese stiff clay"</formula>
    </cfRule>
  </conditionalFormatting>
  <conditionalFormatting sqref="AD17">
    <cfRule type="expression" dxfId="1313" priority="15">
      <formula>$L17="PISA clay"</formula>
    </cfRule>
  </conditionalFormatting>
  <conditionalFormatting sqref="AC17">
    <cfRule type="expression" dxfId="1312" priority="12">
      <formula>$L17="Stiff clay w/o free water"</formula>
    </cfRule>
    <cfRule type="expression" dxfId="1311" priority="14">
      <formula>$L17="API clay"</formula>
    </cfRule>
  </conditionalFormatting>
  <conditionalFormatting sqref="AC17">
    <cfRule type="expression" dxfId="1310" priority="13">
      <formula>$L17="Kirsch soft clay"</formula>
    </cfRule>
  </conditionalFormatting>
  <conditionalFormatting sqref="AC17">
    <cfRule type="expression" dxfId="1309" priority="11">
      <formula>$L17="Kirsch stiff clay"</formula>
    </cfRule>
  </conditionalFormatting>
  <conditionalFormatting sqref="AC17">
    <cfRule type="expression" dxfId="1308" priority="10">
      <formula>$L17="Reese stiff clay"</formula>
    </cfRule>
  </conditionalFormatting>
  <conditionalFormatting sqref="AC17">
    <cfRule type="expression" dxfId="1307" priority="9">
      <formula>$L17="PISA clay"</formula>
    </cfRule>
  </conditionalFormatting>
  <conditionalFormatting sqref="X17">
    <cfRule type="expression" dxfId="1306" priority="8">
      <formula>$L17="API sand"</formula>
    </cfRule>
  </conditionalFormatting>
  <conditionalFormatting sqref="X17">
    <cfRule type="expression" dxfId="1305" priority="7">
      <formula>$L17="Kirsch sand"</formula>
    </cfRule>
  </conditionalFormatting>
  <conditionalFormatting sqref="U17">
    <cfRule type="expression" dxfId="1304" priority="4">
      <formula>$L17="Stiff clay w/o free water"</formula>
    </cfRule>
    <cfRule type="expression" dxfId="1303" priority="6">
      <formula>$L17="API clay"</formula>
    </cfRule>
  </conditionalFormatting>
  <conditionalFormatting sqref="U17">
    <cfRule type="expression" dxfId="1302" priority="5">
      <formula>$L17="Kirsch soft clay"</formula>
    </cfRule>
  </conditionalFormatting>
  <conditionalFormatting sqref="U17">
    <cfRule type="expression" dxfId="1301" priority="3">
      <formula>$L17="Kirsch stiff clay"</formula>
    </cfRule>
  </conditionalFormatting>
  <conditionalFormatting sqref="U17">
    <cfRule type="expression" dxfId="1300" priority="2">
      <formula>$L17="Reese stiff clay"</formula>
    </cfRule>
  </conditionalFormatting>
  <conditionalFormatting sqref="U17">
    <cfRule type="expression" dxfId="1299" priority="1">
      <formula>$L17="PISA clay"</formula>
    </cfRule>
  </conditionalFormatting>
  <conditionalFormatting sqref="AE72:AF72">
    <cfRule type="expression" dxfId="1298" priority="42">
      <formula>$L17="Stiff clay w/o free water"</formula>
    </cfRule>
    <cfRule type="expression" dxfId="1297" priority="43">
      <formula>$L17="API clay"</formula>
    </cfRule>
  </conditionalFormatting>
  <conditionalFormatting sqref="AE72:AF72">
    <cfRule type="expression" dxfId="1296" priority="44">
      <formula>$L17="Kirsch soft clay"</formula>
    </cfRule>
  </conditionalFormatting>
  <conditionalFormatting sqref="AE72:AF72">
    <cfRule type="expression" dxfId="1295" priority="45">
      <formula>$L17="Kirsch stiff clay"</formula>
    </cfRule>
  </conditionalFormatting>
  <conditionalFormatting sqref="AE72:AF72">
    <cfRule type="expression" dxfId="1294" priority="46">
      <formula>$L17="Reese stiff clay"</formula>
    </cfRule>
  </conditionalFormatting>
  <conditionalFormatting sqref="AE72:AF72">
    <cfRule type="expression" dxfId="1293" priority="47">
      <formula>$L17="PISA clay"</formula>
    </cfRule>
  </conditionalFormatting>
  <dataValidations count="4">
    <dataValidation type="list" showInputMessage="1" showErrorMessage="1" sqref="L6:L18" xr:uid="{116CF81A-BB2F-4CBE-96CA-70CEB28AB043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19:M36" xr:uid="{62131F8D-8AFA-4B88-A6B6-6ACE738D513C}">
      <formula1>"',API sand,API clay"</formula1>
    </dataValidation>
    <dataValidation type="list" showInputMessage="1" showErrorMessage="1" sqref="L19:L255" xr:uid="{4B1E0FF8-A02B-403A-A162-7B9AE75B743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B0369B9F-09BC-4E30-9501-2929CCAC73F1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DF1-B8DE-4E71-A0B4-64C0B4B5BC36}">
  <sheetPr>
    <tabColor theme="9" tint="0.59999389629810485"/>
  </sheetPr>
  <dimension ref="A1:AS255"/>
  <sheetViews>
    <sheetView zoomScale="70" zoomScaleNormal="70" workbookViewId="0">
      <selection activeCell="L21" sqref="L21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NW-38_maxM_jean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119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119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9765.9699999999993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119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-273323.34100000001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120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11484.308538461501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120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120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2262.96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120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292" priority="40">
      <formula>$L29="API sand"</formula>
    </cfRule>
  </conditionalFormatting>
  <conditionalFormatting sqref="R29:S36 AB29:AB35">
    <cfRule type="expression" dxfId="1291" priority="39">
      <formula>$M29="API sand"</formula>
    </cfRule>
  </conditionalFormatting>
  <conditionalFormatting sqref="R29:T36 AB29:AB35 Z36:AB36">
    <cfRule type="expression" dxfId="1290" priority="38">
      <formula>$M29="API clay"</formula>
    </cfRule>
  </conditionalFormatting>
  <conditionalFormatting sqref="U29:W36 AM29:AP36">
    <cfRule type="expression" dxfId="1289" priority="35">
      <formula>$L29="Stiff clay w/o free water"</formula>
    </cfRule>
    <cfRule type="expression" dxfId="1288" priority="37">
      <formula>$L29="API clay"</formula>
    </cfRule>
  </conditionalFormatting>
  <conditionalFormatting sqref="U29:Y32 AM29:AP36 U33:X36">
    <cfRule type="expression" dxfId="1287" priority="36">
      <formula>$L29="Kirsch soft clay"</formula>
    </cfRule>
  </conditionalFormatting>
  <conditionalFormatting sqref="U29:Y32 AM29:AP36 U33:X36">
    <cfRule type="expression" dxfId="1286" priority="34">
      <formula>$L29="Kirsch stiff clay"</formula>
    </cfRule>
  </conditionalFormatting>
  <conditionalFormatting sqref="AM29:AP36">
    <cfRule type="expression" dxfId="1285" priority="33">
      <formula>$L29="Kirsch sand"</formula>
    </cfRule>
  </conditionalFormatting>
  <conditionalFormatting sqref="AM29:AP36">
    <cfRule type="expression" dxfId="1284" priority="32">
      <formula>$L29="Modified Weak rock"</formula>
    </cfRule>
  </conditionalFormatting>
  <conditionalFormatting sqref="U29:V36 AM29:AP36">
    <cfRule type="expression" dxfId="1283" priority="31">
      <formula>$L29="Reese stiff clay"</formula>
    </cfRule>
  </conditionalFormatting>
  <conditionalFormatting sqref="N30:N36 Q29:Q36">
    <cfRule type="expression" dxfId="1282" priority="30">
      <formula>$L29="API sand"</formula>
    </cfRule>
  </conditionalFormatting>
  <conditionalFormatting sqref="N30:N36 AB36 AJ29:AL36 Z29:Z36">
    <cfRule type="expression" dxfId="1281" priority="29">
      <formula>$M29="API sand"</formula>
    </cfRule>
  </conditionalFormatting>
  <conditionalFormatting sqref="AK29:AL36 N30:N36 Z29:AA35">
    <cfRule type="expression" dxfId="1280" priority="28">
      <formula>$M29="API clay"</formula>
    </cfRule>
  </conditionalFormatting>
  <conditionalFormatting sqref="N30:P36 O29:P29">
    <cfRule type="expression" dxfId="1279" priority="25">
      <formula>$L29="Stiff clay w/o free water"</formula>
    </cfRule>
    <cfRule type="expression" dxfId="1278" priority="27">
      <formula>$L29="API clay"</formula>
    </cfRule>
  </conditionalFormatting>
  <conditionalFormatting sqref="N30:P36 O29:P29">
    <cfRule type="expression" dxfId="1277" priority="26">
      <formula>$L29="Kirsch soft clay"</formula>
    </cfRule>
  </conditionalFormatting>
  <conditionalFormatting sqref="N30:P36 O29:P29">
    <cfRule type="expression" dxfId="1276" priority="24">
      <formula>$L29="Kirsch stiff clay"</formula>
    </cfRule>
  </conditionalFormatting>
  <conditionalFormatting sqref="N30:N36 Q29:Q36 X29:Y32 X33:X36">
    <cfRule type="expression" dxfId="1275" priority="23">
      <formula>$L29="Kirsch sand"</formula>
    </cfRule>
  </conditionalFormatting>
  <conditionalFormatting sqref="N30:N36 AC29:AD36 AI29:AI36">
    <cfRule type="expression" dxfId="1274" priority="22">
      <formula>$L29="Modified Weak rock"</formula>
    </cfRule>
  </conditionalFormatting>
  <conditionalFormatting sqref="N30:P36 O29:P29">
    <cfRule type="expression" dxfId="1273" priority="21">
      <formula>$L29="Reese stiff clay"</formula>
    </cfRule>
  </conditionalFormatting>
  <conditionalFormatting sqref="AE37:AH37">
    <cfRule type="expression" dxfId="1272" priority="41">
      <formula>$L19="Modified Weak rock"</formula>
    </cfRule>
  </conditionalFormatting>
  <conditionalFormatting sqref="AD17">
    <cfRule type="expression" dxfId="1271" priority="18">
      <formula>$L17="Stiff clay w/o free water"</formula>
    </cfRule>
    <cfRule type="expression" dxfId="1270" priority="20">
      <formula>$L17="API clay"</formula>
    </cfRule>
  </conditionalFormatting>
  <conditionalFormatting sqref="AD17">
    <cfRule type="expression" dxfId="1269" priority="19">
      <formula>$L17="Kirsch soft clay"</formula>
    </cfRule>
  </conditionalFormatting>
  <conditionalFormatting sqref="AD17">
    <cfRule type="expression" dxfId="1268" priority="17">
      <formula>$L17="Kirsch stiff clay"</formula>
    </cfRule>
  </conditionalFormatting>
  <conditionalFormatting sqref="AD17">
    <cfRule type="expression" dxfId="1267" priority="16">
      <formula>$L17="Reese stiff clay"</formula>
    </cfRule>
  </conditionalFormatting>
  <conditionalFormatting sqref="AD17">
    <cfRule type="expression" dxfId="1266" priority="15">
      <formula>$L17="PISA clay"</formula>
    </cfRule>
  </conditionalFormatting>
  <conditionalFormatting sqref="AC17">
    <cfRule type="expression" dxfId="1265" priority="12">
      <formula>$L17="Stiff clay w/o free water"</formula>
    </cfRule>
    <cfRule type="expression" dxfId="1264" priority="14">
      <formula>$L17="API clay"</formula>
    </cfRule>
  </conditionalFormatting>
  <conditionalFormatting sqref="AC17">
    <cfRule type="expression" dxfId="1263" priority="13">
      <formula>$L17="Kirsch soft clay"</formula>
    </cfRule>
  </conditionalFormatting>
  <conditionalFormatting sqref="AC17">
    <cfRule type="expression" dxfId="1262" priority="11">
      <formula>$L17="Kirsch stiff clay"</formula>
    </cfRule>
  </conditionalFormatting>
  <conditionalFormatting sqref="AC17">
    <cfRule type="expression" dxfId="1261" priority="10">
      <formula>$L17="Reese stiff clay"</formula>
    </cfRule>
  </conditionalFormatting>
  <conditionalFormatting sqref="AC17">
    <cfRule type="expression" dxfId="1260" priority="9">
      <formula>$L17="PISA clay"</formula>
    </cfRule>
  </conditionalFormatting>
  <conditionalFormatting sqref="X17">
    <cfRule type="expression" dxfId="1259" priority="8">
      <formula>$L17="API sand"</formula>
    </cfRule>
  </conditionalFormatting>
  <conditionalFormatting sqref="X17">
    <cfRule type="expression" dxfId="1258" priority="7">
      <formula>$L17="Kirsch sand"</formula>
    </cfRule>
  </conditionalFormatting>
  <conditionalFormatting sqref="U17">
    <cfRule type="expression" dxfId="1257" priority="4">
      <formula>$L17="Stiff clay w/o free water"</formula>
    </cfRule>
    <cfRule type="expression" dxfId="1256" priority="6">
      <formula>$L17="API clay"</formula>
    </cfRule>
  </conditionalFormatting>
  <conditionalFormatting sqref="U17">
    <cfRule type="expression" dxfId="1255" priority="5">
      <formula>$L17="Kirsch soft clay"</formula>
    </cfRule>
  </conditionalFormatting>
  <conditionalFormatting sqref="U17">
    <cfRule type="expression" dxfId="1254" priority="3">
      <formula>$L17="Kirsch stiff clay"</formula>
    </cfRule>
  </conditionalFormatting>
  <conditionalFormatting sqref="U17">
    <cfRule type="expression" dxfId="1253" priority="2">
      <formula>$L17="Reese stiff clay"</formula>
    </cfRule>
  </conditionalFormatting>
  <conditionalFormatting sqref="U17">
    <cfRule type="expression" dxfId="1252" priority="1">
      <formula>$L17="PISA clay"</formula>
    </cfRule>
  </conditionalFormatting>
  <conditionalFormatting sqref="AE72:AF72">
    <cfRule type="expression" dxfId="1251" priority="42">
      <formula>$L17="Stiff clay w/o free water"</formula>
    </cfRule>
    <cfRule type="expression" dxfId="1250" priority="43">
      <formula>$L17="API clay"</formula>
    </cfRule>
  </conditionalFormatting>
  <conditionalFormatting sqref="AE72:AF72">
    <cfRule type="expression" dxfId="1249" priority="44">
      <formula>$L17="Kirsch soft clay"</formula>
    </cfRule>
  </conditionalFormatting>
  <conditionalFormatting sqref="AE72:AF72">
    <cfRule type="expression" dxfId="1248" priority="45">
      <formula>$L17="Kirsch stiff clay"</formula>
    </cfRule>
  </conditionalFormatting>
  <conditionalFormatting sqref="AE72:AF72">
    <cfRule type="expression" dxfId="1247" priority="46">
      <formula>$L17="Reese stiff clay"</formula>
    </cfRule>
  </conditionalFormatting>
  <conditionalFormatting sqref="AE72:AF72">
    <cfRule type="expression" dxfId="1246" priority="47">
      <formula>$L17="PISA clay"</formula>
    </cfRule>
  </conditionalFormatting>
  <dataValidations count="4">
    <dataValidation type="list" showInputMessage="1" showErrorMessage="1" sqref="L6:L18" xr:uid="{BE2227D1-FD0F-4436-AD10-F6F3A78A5AFF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19:M36" xr:uid="{482A87F0-03A7-4045-9F8B-0F7ED70FD4CF}">
      <formula1>"',API sand,API clay"</formula1>
    </dataValidation>
    <dataValidation type="list" showInputMessage="1" showErrorMessage="1" sqref="L19:L255" xr:uid="{233EFEEE-F978-4923-8FAE-C6045751465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E62115AE-6442-48FD-B50A-3D912D06AC63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CC0F-5C40-42EF-B64B-67A3A001FE50}">
  <sheetPr>
    <tabColor theme="9" tint="0.59999389629810485"/>
  </sheetPr>
  <dimension ref="A1:AS255"/>
  <sheetViews>
    <sheetView zoomScale="70" zoomScaleNormal="70" workbookViewId="0">
      <selection activeCell="L18" sqref="L1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NW-38_maxV_jean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14.77</v>
      </c>
      <c r="H6" s="45" t="s">
        <v>28</v>
      </c>
      <c r="I6" s="33" t="s">
        <v>113</v>
      </c>
      <c r="J6" s="77">
        <v>1</v>
      </c>
      <c r="K6" s="83">
        <v>0</v>
      </c>
      <c r="L6" s="82" t="s">
        <v>119</v>
      </c>
      <c r="M6" s="81" t="s">
        <v>64</v>
      </c>
      <c r="N6" s="77">
        <v>9.5</v>
      </c>
      <c r="O6" s="76">
        <v>0</v>
      </c>
      <c r="P6" s="76">
        <v>0</v>
      </c>
      <c r="Q6" s="77">
        <v>28</v>
      </c>
      <c r="R6" s="77">
        <f>IF(Q6&lt;&gt;0,Q6-5,NA())</f>
        <v>23</v>
      </c>
      <c r="S6" s="85">
        <v>0.5</v>
      </c>
      <c r="T6" s="77">
        <v>0</v>
      </c>
      <c r="U6" s="94">
        <v>0</v>
      </c>
      <c r="V6" s="78">
        <v>0</v>
      </c>
      <c r="W6" s="85">
        <v>0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9969.339230710757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35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7">
        <v>2</v>
      </c>
      <c r="K7" s="83">
        <v>-2.2000000000000002</v>
      </c>
      <c r="L7" s="82" t="s">
        <v>119</v>
      </c>
      <c r="M7" s="81" t="s">
        <v>64</v>
      </c>
      <c r="N7" s="77">
        <v>9.5</v>
      </c>
      <c r="O7" s="76">
        <v>0</v>
      </c>
      <c r="P7" s="76">
        <v>0</v>
      </c>
      <c r="Q7" s="77">
        <v>32</v>
      </c>
      <c r="R7" s="77">
        <f t="shared" ref="R7:R18" si="0">IF(Q7&lt;&gt;0,Q7-5,NA())</f>
        <v>27</v>
      </c>
      <c r="S7" s="85">
        <v>0.5</v>
      </c>
      <c r="T7" s="77">
        <v>0</v>
      </c>
      <c r="U7" s="94">
        <v>0</v>
      </c>
      <c r="V7" s="78">
        <v>0</v>
      </c>
      <c r="W7" s="85">
        <v>0</v>
      </c>
      <c r="X7" s="91">
        <v>0</v>
      </c>
      <c r="Y7" s="77">
        <v>0</v>
      </c>
      <c r="Z7" s="77">
        <f>VLOOKUP(R7,$AE$39:$AF$59,2)</f>
        <v>86.999999999999972</v>
      </c>
      <c r="AA7" s="77">
        <v>1</v>
      </c>
      <c r="AB7" s="77">
        <f>VLOOKUP(R7,$AE$39:$AG$59,3)</f>
        <v>6720</v>
      </c>
      <c r="AC7" s="76">
        <v>29137.657916253556</v>
      </c>
      <c r="AD7" s="76">
        <v>3797.109278113011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f>VLOOKUP(R7,$AE$39:$AH$59,4)</f>
        <v>28.000000000000007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60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10010.629999999999</v>
      </c>
      <c r="H8" s="45" t="s">
        <v>53</v>
      </c>
      <c r="I8" s="56" t="s">
        <v>114</v>
      </c>
      <c r="J8" s="77">
        <v>3</v>
      </c>
      <c r="K8" s="83">
        <v>-2.5</v>
      </c>
      <c r="L8" s="82" t="s">
        <v>119</v>
      </c>
      <c r="M8" s="81" t="s">
        <v>64</v>
      </c>
      <c r="N8" s="77">
        <v>9.5</v>
      </c>
      <c r="O8" s="76">
        <v>0</v>
      </c>
      <c r="P8" s="76">
        <v>0</v>
      </c>
      <c r="Q8" s="77">
        <v>32</v>
      </c>
      <c r="R8" s="77">
        <f t="shared" si="0"/>
        <v>27</v>
      </c>
      <c r="S8" s="85">
        <v>0.5</v>
      </c>
      <c r="T8" s="77">
        <v>0</v>
      </c>
      <c r="U8" s="94">
        <v>0</v>
      </c>
      <c r="V8" s="78">
        <v>0</v>
      </c>
      <c r="W8" s="85">
        <v>0</v>
      </c>
      <c r="X8" s="91">
        <v>0</v>
      </c>
      <c r="Y8" s="77">
        <v>0</v>
      </c>
      <c r="Z8" s="77">
        <f>VLOOKUP(R8,$AE$39:$AF$59,2)</f>
        <v>86.999999999999972</v>
      </c>
      <c r="AA8" s="77">
        <v>1</v>
      </c>
      <c r="AB8" s="77">
        <f>VLOOKUP(R8,$AE$39:$AG$59,3)</f>
        <v>6720</v>
      </c>
      <c r="AC8" s="76">
        <v>30276.790699687459</v>
      </c>
      <c r="AD8" s="76">
        <v>2512.6899337795494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f>VLOOKUP(R8,$AE$39:$AH$59,4)</f>
        <v>28.000000000000007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80</v>
      </c>
      <c r="AS8" s="79">
        <v>1</v>
      </c>
    </row>
    <row r="9" spans="1:45" x14ac:dyDescent="0.25">
      <c r="A9" s="33" t="s">
        <v>68</v>
      </c>
      <c r="B9" s="57">
        <v>40.700000000000003</v>
      </c>
      <c r="C9" s="45" t="s">
        <v>28</v>
      </c>
      <c r="D9" s="57">
        <v>28</v>
      </c>
      <c r="F9" s="33" t="s">
        <v>96</v>
      </c>
      <c r="G9" s="90">
        <v>-196218.91639999999</v>
      </c>
      <c r="H9" s="45" t="s">
        <v>54</v>
      </c>
      <c r="I9" s="33" t="s">
        <v>115</v>
      </c>
      <c r="J9" s="77">
        <v>4</v>
      </c>
      <c r="K9" s="83">
        <v>-6.5</v>
      </c>
      <c r="L9" s="82" t="s">
        <v>120</v>
      </c>
      <c r="M9" s="81" t="s">
        <v>65</v>
      </c>
      <c r="N9" s="77">
        <v>9</v>
      </c>
      <c r="O9" s="76">
        <v>13</v>
      </c>
      <c r="P9" s="76">
        <v>2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29600.113635976188</v>
      </c>
      <c r="AD9" s="76">
        <v>1676.4677512731214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40.700000000000003</v>
      </c>
      <c r="C10" s="45" t="s">
        <v>28</v>
      </c>
      <c r="D10" s="58">
        <v>28</v>
      </c>
      <c r="F10" s="33" t="s">
        <v>51</v>
      </c>
      <c r="G10" s="89">
        <v>11282.890512820501</v>
      </c>
      <c r="H10" s="45" t="s">
        <v>53</v>
      </c>
      <c r="I10" s="33" t="s">
        <v>116</v>
      </c>
      <c r="J10" s="77">
        <v>5</v>
      </c>
      <c r="K10" s="83">
        <v>-8.5</v>
      </c>
      <c r="L10" s="82" t="s">
        <v>120</v>
      </c>
      <c r="M10" s="81" t="s">
        <v>65</v>
      </c>
      <c r="N10" s="77">
        <v>8.5</v>
      </c>
      <c r="O10" s="76">
        <v>17</v>
      </c>
      <c r="P10" s="76">
        <v>1.7777777777777777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0.02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30405.045690132229</v>
      </c>
      <c r="AD10" s="76">
        <v>817.21146157941541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s="33" t="s">
        <v>116</v>
      </c>
      <c r="J11" s="77">
        <v>6</v>
      </c>
      <c r="K11" s="83">
        <v>-17.5</v>
      </c>
      <c r="L11" s="82" t="s">
        <v>120</v>
      </c>
      <c r="M11" s="81" t="s">
        <v>65</v>
      </c>
      <c r="N11" s="77">
        <v>8.5</v>
      </c>
      <c r="O11" s="76">
        <v>33</v>
      </c>
      <c r="P11" s="76">
        <v>1.8461538461538463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0.01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37759.948844346967</v>
      </c>
      <c r="AD11" s="76">
        <v>577.38124600314995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1413.74</v>
      </c>
      <c r="H12" s="45" t="s">
        <v>53</v>
      </c>
      <c r="I12" s="56" t="s">
        <v>114</v>
      </c>
      <c r="J12" s="77">
        <v>7</v>
      </c>
      <c r="K12" s="83">
        <v>-24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59674.8324810907</v>
      </c>
      <c r="AD12" s="76">
        <v>706.12019691045316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113</v>
      </c>
      <c r="J13" s="77">
        <v>8</v>
      </c>
      <c r="K13" s="83">
        <v>-28</v>
      </c>
      <c r="L13" s="82" t="s">
        <v>64</v>
      </c>
      <c r="M13" s="81" t="s">
        <v>64</v>
      </c>
      <c r="N13" s="91">
        <v>9.5</v>
      </c>
      <c r="O13" s="76">
        <v>0</v>
      </c>
      <c r="P13" s="76">
        <v>0</v>
      </c>
      <c r="Q13" s="77">
        <v>28</v>
      </c>
      <c r="R13" s="77">
        <f t="shared" si="0"/>
        <v>23</v>
      </c>
      <c r="S13" s="85">
        <v>0.5</v>
      </c>
      <c r="T13" s="77">
        <v>0</v>
      </c>
      <c r="U13" s="94">
        <v>0</v>
      </c>
      <c r="V13" s="78">
        <v>0</v>
      </c>
      <c r="W13" s="85">
        <v>0</v>
      </c>
      <c r="X13" s="91">
        <v>0</v>
      </c>
      <c r="Y13" s="77">
        <v>0</v>
      </c>
      <c r="Z13" s="77">
        <f>VLOOKUP(R13,$AE$39:$AF$59,2)</f>
        <v>75.399999999999977</v>
      </c>
      <c r="AA13" s="77">
        <v>1</v>
      </c>
      <c r="AB13" s="77">
        <f>VLOOKUP(R13,$AE$39:$AG$59,3)</f>
        <v>4040</v>
      </c>
      <c r="AC13" s="76">
        <v>60671.285268471416</v>
      </c>
      <c r="AD13" s="76">
        <v>832.17868288214959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>
        <f>VLOOKUP(R13,$AE$39:$AH$59,4)</f>
        <v>16.800000000000004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28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113</v>
      </c>
      <c r="J14" s="77">
        <v>9</v>
      </c>
      <c r="K14" s="83">
        <v>-32</v>
      </c>
      <c r="L14" s="82" t="s">
        <v>64</v>
      </c>
      <c r="M14" s="81" t="s">
        <v>64</v>
      </c>
      <c r="N14" s="91">
        <v>9.5</v>
      </c>
      <c r="O14" s="76">
        <v>0</v>
      </c>
      <c r="P14" s="76">
        <v>0</v>
      </c>
      <c r="Q14" s="77">
        <v>28.5</v>
      </c>
      <c r="R14" s="77">
        <f t="shared" si="0"/>
        <v>23.5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f>VLOOKUP(R14,$AE$39:$AF$59,2)</f>
        <v>75.399999999999977</v>
      </c>
      <c r="AA14" s="77">
        <v>1</v>
      </c>
      <c r="AB14" s="77">
        <f>VLOOKUP(R14,$AE$39:$AG$59,3)</f>
        <v>4040</v>
      </c>
      <c r="AC14" s="76">
        <v>64000.000000000015</v>
      </c>
      <c r="AD14" s="76">
        <v>735.4225873859483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f>VLOOKUP(R14,$AE$39:$AH$59,4)</f>
        <v>16.800000000000004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30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115</v>
      </c>
      <c r="J15" s="77">
        <v>10</v>
      </c>
      <c r="K15" s="83">
        <v>-42</v>
      </c>
      <c r="L15" s="82" t="s">
        <v>120</v>
      </c>
      <c r="M15" s="81" t="s">
        <v>65</v>
      </c>
      <c r="N15" s="91">
        <v>9</v>
      </c>
      <c r="O15" s="76">
        <v>83</v>
      </c>
      <c r="P15" s="76">
        <v>2.2727272727272725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7.0000000000000001E-3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62434.947639627055</v>
      </c>
      <c r="AD15" s="76">
        <v>585.5270165932028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 t="s">
        <v>113</v>
      </c>
      <c r="J16" s="77">
        <v>11</v>
      </c>
      <c r="K16" s="83">
        <v>-44.2</v>
      </c>
      <c r="L16" s="82" t="s">
        <v>64</v>
      </c>
      <c r="M16" s="81" t="s">
        <v>64</v>
      </c>
      <c r="N16" s="91">
        <v>9.5</v>
      </c>
      <c r="O16" s="76">
        <v>0</v>
      </c>
      <c r="P16" s="76">
        <v>0</v>
      </c>
      <c r="Q16" s="77">
        <v>28.5</v>
      </c>
      <c r="R16" s="77">
        <f t="shared" si="0"/>
        <v>23.5</v>
      </c>
      <c r="S16" s="85">
        <v>0.5</v>
      </c>
      <c r="T16" s="77">
        <v>0</v>
      </c>
      <c r="U16" s="94">
        <v>0</v>
      </c>
      <c r="V16" s="78">
        <v>0</v>
      </c>
      <c r="W16" s="85">
        <v>0</v>
      </c>
      <c r="X16" s="91">
        <v>0</v>
      </c>
      <c r="Y16" s="77">
        <v>0</v>
      </c>
      <c r="Z16" s="77">
        <v>0</v>
      </c>
      <c r="AA16" s="77">
        <v>1</v>
      </c>
      <c r="AB16" s="77">
        <v>0</v>
      </c>
      <c r="AC16" s="96">
        <v>72826.408087008123</v>
      </c>
      <c r="AD16" s="96">
        <v>655.51804018778284</v>
      </c>
      <c r="AE16" s="93">
        <v>0.3</v>
      </c>
      <c r="AF16" s="76">
        <v>0</v>
      </c>
      <c r="AG16" s="76">
        <v>0</v>
      </c>
      <c r="AH16" s="76">
        <v>0</v>
      </c>
      <c r="AI16" s="76">
        <v>0</v>
      </c>
      <c r="AJ16" s="77">
        <v>0</v>
      </c>
      <c r="AK16" s="77">
        <v>1</v>
      </c>
      <c r="AL16" s="77">
        <v>1</v>
      </c>
      <c r="AM16" s="77">
        <v>1</v>
      </c>
      <c r="AN16" s="77">
        <v>1</v>
      </c>
      <c r="AO16" s="77">
        <v>1</v>
      </c>
      <c r="AP16" s="77">
        <v>1</v>
      </c>
      <c r="AQ16" s="77">
        <v>0</v>
      </c>
      <c r="AR16" s="77">
        <v>30</v>
      </c>
      <c r="AS16" s="79">
        <v>1</v>
      </c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I17" s="56" t="s">
        <v>113</v>
      </c>
      <c r="J17" s="77">
        <v>12</v>
      </c>
      <c r="K17" s="83">
        <v>-45</v>
      </c>
      <c r="L17" s="82" t="s">
        <v>64</v>
      </c>
      <c r="M17" s="81" t="s">
        <v>64</v>
      </c>
      <c r="N17" s="91">
        <v>9.5</v>
      </c>
      <c r="O17" s="76">
        <v>0</v>
      </c>
      <c r="P17" s="76">
        <v>0</v>
      </c>
      <c r="Q17" s="77">
        <v>28.5</v>
      </c>
      <c r="R17" s="77">
        <f>IF(Q17&lt;&gt;0,Q17-5,NA())</f>
        <v>23.5</v>
      </c>
      <c r="S17" s="85">
        <v>0.5</v>
      </c>
      <c r="T17" s="77">
        <v>0</v>
      </c>
      <c r="U17" s="95">
        <v>0</v>
      </c>
      <c r="V17" s="78">
        <v>0</v>
      </c>
      <c r="W17" s="85">
        <v>0</v>
      </c>
      <c r="X17" s="92">
        <v>0</v>
      </c>
      <c r="Y17" s="77">
        <v>0</v>
      </c>
      <c r="Z17" s="77">
        <v>0</v>
      </c>
      <c r="AA17" s="77">
        <v>1</v>
      </c>
      <c r="AB17" s="77">
        <v>0</v>
      </c>
      <c r="AC17" s="96">
        <v>73350.822519158348</v>
      </c>
      <c r="AD17" s="96">
        <v>639.41164080692397</v>
      </c>
      <c r="AE17" s="93">
        <v>0.3</v>
      </c>
      <c r="AF17" s="76">
        <v>0</v>
      </c>
      <c r="AG17" s="76">
        <v>0</v>
      </c>
      <c r="AH17" s="76">
        <v>0</v>
      </c>
      <c r="AI17" s="76">
        <v>0</v>
      </c>
      <c r="AJ17" s="77">
        <v>0</v>
      </c>
      <c r="AK17" s="77">
        <v>1</v>
      </c>
      <c r="AL17" s="77">
        <v>1</v>
      </c>
      <c r="AM17" s="77">
        <v>1</v>
      </c>
      <c r="AN17" s="77">
        <v>1</v>
      </c>
      <c r="AO17" s="77">
        <v>1</v>
      </c>
      <c r="AP17" s="77">
        <v>1</v>
      </c>
      <c r="AQ17" s="77">
        <v>0</v>
      </c>
      <c r="AR17" s="77">
        <v>30</v>
      </c>
      <c r="AS17" s="79">
        <v>1</v>
      </c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117</v>
      </c>
      <c r="J18" s="77">
        <v>13</v>
      </c>
      <c r="K18" s="83">
        <v>-48</v>
      </c>
      <c r="L18" s="82" t="s">
        <v>64</v>
      </c>
      <c r="M18" s="81" t="s">
        <v>64</v>
      </c>
      <c r="N18" s="91">
        <v>10</v>
      </c>
      <c r="O18" s="76">
        <v>0</v>
      </c>
      <c r="P18" s="76">
        <v>0</v>
      </c>
      <c r="Q18" s="77">
        <v>31</v>
      </c>
      <c r="R18" s="77">
        <f t="shared" si="0"/>
        <v>26</v>
      </c>
      <c r="S18" s="85">
        <v>0.5</v>
      </c>
      <c r="T18" s="77">
        <v>0</v>
      </c>
      <c r="U18" s="91">
        <v>0</v>
      </c>
      <c r="V18" s="78">
        <v>0</v>
      </c>
      <c r="W18" s="85">
        <v>0</v>
      </c>
      <c r="X18" s="91">
        <v>0</v>
      </c>
      <c r="Y18" s="77">
        <v>0</v>
      </c>
      <c r="Z18" s="77">
        <v>0</v>
      </c>
      <c r="AA18" s="77">
        <v>1</v>
      </c>
      <c r="AB18" s="77">
        <v>0</v>
      </c>
      <c r="AC18" s="97">
        <v>73468.336626388584</v>
      </c>
      <c r="AD18" s="97">
        <v>451.99672350444939</v>
      </c>
      <c r="AE18" s="93">
        <v>0.3</v>
      </c>
      <c r="AF18" s="76">
        <v>0</v>
      </c>
      <c r="AG18" s="76">
        <v>0</v>
      </c>
      <c r="AH18" s="76">
        <v>0</v>
      </c>
      <c r="AI18" s="76">
        <v>0</v>
      </c>
      <c r="AJ18" s="77">
        <v>0</v>
      </c>
      <c r="AK18" s="77">
        <v>1</v>
      </c>
      <c r="AL18" s="77">
        <v>1</v>
      </c>
      <c r="AM18" s="77">
        <v>1</v>
      </c>
      <c r="AN18" s="77">
        <v>1</v>
      </c>
      <c r="AO18" s="77">
        <v>1</v>
      </c>
      <c r="AP18" s="77">
        <v>1</v>
      </c>
      <c r="AQ18" s="77">
        <v>0</v>
      </c>
      <c r="AR18" s="77">
        <v>50</v>
      </c>
      <c r="AS18" s="79">
        <v>1</v>
      </c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16</v>
      </c>
      <c r="AF61" s="77">
        <v>0.4</v>
      </c>
      <c r="AG61" s="77">
        <f t="shared" ref="AG61:AG73" si="13">1000*(AE61*(-K6)^AF61)</f>
        <v>0</v>
      </c>
      <c r="AH61" s="77">
        <f t="shared" ref="AH61:AH73" si="14">1000*(AE61*(-K7)^AF61)</f>
        <v>21932.546307563665</v>
      </c>
      <c r="AI61" s="77">
        <f t="shared" ref="AI61:AI74" si="15">(AH61-AG61)/(-K7+K6)</f>
        <v>9969.339230710757</v>
      </c>
    </row>
    <row r="62" spans="12:35" x14ac:dyDescent="0.25">
      <c r="L62" s="49"/>
      <c r="AE62" s="77">
        <v>23</v>
      </c>
      <c r="AF62" s="77">
        <v>0.3</v>
      </c>
      <c r="AG62" s="77">
        <f t="shared" si="13"/>
        <v>29137.657916253556</v>
      </c>
      <c r="AH62" s="77">
        <f t="shared" si="14"/>
        <v>30276.790699687459</v>
      </c>
      <c r="AI62" s="77">
        <f t="shared" si="15"/>
        <v>3797.109278113011</v>
      </c>
    </row>
    <row r="63" spans="12:35" x14ac:dyDescent="0.25">
      <c r="L63" s="49"/>
      <c r="AE63" s="77">
        <v>23</v>
      </c>
      <c r="AF63" s="77">
        <v>0.3</v>
      </c>
      <c r="AG63" s="77">
        <f t="shared" si="13"/>
        <v>30276.790699687459</v>
      </c>
      <c r="AH63" s="77">
        <f t="shared" si="14"/>
        <v>40327.550434805657</v>
      </c>
      <c r="AI63" s="77">
        <f t="shared" si="15"/>
        <v>2512.6899337795494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29600.113635976188</v>
      </c>
      <c r="AH64" s="77">
        <f t="shared" si="14"/>
        <v>32953.04913852243</v>
      </c>
      <c r="AI64" s="77">
        <f t="shared" si="15"/>
        <v>1676.4677512731214</v>
      </c>
    </row>
    <row r="65" spans="12:35" x14ac:dyDescent="0.25">
      <c r="L65" s="49"/>
      <c r="AE65" s="77">
        <v>16</v>
      </c>
      <c r="AF65" s="77">
        <v>0.3</v>
      </c>
      <c r="AG65" s="77">
        <f t="shared" si="13"/>
        <v>30405.045690132229</v>
      </c>
      <c r="AH65" s="77">
        <f t="shared" si="14"/>
        <v>37759.948844346967</v>
      </c>
      <c r="AI65" s="77">
        <f t="shared" si="15"/>
        <v>817.21146157941541</v>
      </c>
    </row>
    <row r="66" spans="12:35" x14ac:dyDescent="0.25">
      <c r="L66" s="49"/>
      <c r="AE66" s="77">
        <v>16</v>
      </c>
      <c r="AF66" s="77">
        <v>0.3</v>
      </c>
      <c r="AG66" s="77">
        <f t="shared" si="13"/>
        <v>37759.948844346967</v>
      </c>
      <c r="AH66" s="77">
        <f t="shared" si="14"/>
        <v>41512.926943367442</v>
      </c>
      <c r="AI66" s="77">
        <f t="shared" si="15"/>
        <v>577.38124600314995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59674.8324810907</v>
      </c>
      <c r="AH67" s="77">
        <f t="shared" si="14"/>
        <v>62499.313268732512</v>
      </c>
      <c r="AI67" s="77">
        <f t="shared" si="15"/>
        <v>706.12019691045316</v>
      </c>
    </row>
    <row r="68" spans="12:35" x14ac:dyDescent="0.25">
      <c r="L68" s="49"/>
      <c r="AE68" s="77">
        <v>16</v>
      </c>
      <c r="AF68" s="77">
        <v>0.4</v>
      </c>
      <c r="AG68" s="77">
        <f t="shared" si="13"/>
        <v>60671.285268471416</v>
      </c>
      <c r="AH68" s="77">
        <f t="shared" si="14"/>
        <v>64000.000000000015</v>
      </c>
      <c r="AI68" s="77">
        <f t="shared" si="15"/>
        <v>832.17868288214959</v>
      </c>
    </row>
    <row r="69" spans="12:35" x14ac:dyDescent="0.25">
      <c r="L69" s="49"/>
      <c r="AE69" s="77">
        <v>16</v>
      </c>
      <c r="AF69" s="77">
        <v>0.4</v>
      </c>
      <c r="AG69" s="77">
        <f t="shared" si="13"/>
        <v>64000.000000000015</v>
      </c>
      <c r="AH69" s="77">
        <f t="shared" si="14"/>
        <v>71354.225873859497</v>
      </c>
      <c r="AI69" s="77">
        <f t="shared" si="15"/>
        <v>735.4225873859483</v>
      </c>
    </row>
    <row r="70" spans="12:35" x14ac:dyDescent="0.25">
      <c r="L70" s="49"/>
      <c r="AE70" s="77">
        <v>14</v>
      </c>
      <c r="AF70" s="77">
        <v>0.4</v>
      </c>
      <c r="AG70" s="77">
        <f t="shared" si="13"/>
        <v>62434.947639627055</v>
      </c>
      <c r="AH70" s="77">
        <f t="shared" si="14"/>
        <v>63723.107076132103</v>
      </c>
      <c r="AI70" s="77">
        <f t="shared" si="15"/>
        <v>585.5270165932028</v>
      </c>
    </row>
    <row r="71" spans="12:35" x14ac:dyDescent="0.25">
      <c r="L71" s="49"/>
      <c r="AE71" s="77">
        <v>16</v>
      </c>
      <c r="AF71" s="77">
        <v>0.4</v>
      </c>
      <c r="AG71" s="77">
        <f t="shared" si="13"/>
        <v>72826.408087008123</v>
      </c>
      <c r="AH71" s="77">
        <f t="shared" si="14"/>
        <v>73350.822519158348</v>
      </c>
      <c r="AI71" s="77">
        <f t="shared" si="15"/>
        <v>655.51804018778284</v>
      </c>
    </row>
    <row r="72" spans="12:35" x14ac:dyDescent="0.25">
      <c r="L72" s="49"/>
      <c r="AE72" s="47">
        <v>16</v>
      </c>
      <c r="AF72" s="47">
        <v>0.4</v>
      </c>
      <c r="AG72" s="77">
        <f t="shared" si="13"/>
        <v>73350.822519158348</v>
      </c>
      <c r="AH72" s="77">
        <f t="shared" si="14"/>
        <v>75269.05744157912</v>
      </c>
      <c r="AI72" s="77">
        <f t="shared" si="15"/>
        <v>639.41164080692397</v>
      </c>
    </row>
    <row r="73" spans="12:35" x14ac:dyDescent="0.25">
      <c r="L73" s="49"/>
      <c r="AE73" s="77">
        <v>23</v>
      </c>
      <c r="AF73" s="77">
        <v>0.3</v>
      </c>
      <c r="AG73" s="77">
        <f t="shared" si="13"/>
        <v>73468.336626388584</v>
      </c>
      <c r="AH73" s="77">
        <f t="shared" si="14"/>
        <v>0</v>
      </c>
      <c r="AI73" s="77">
        <f t="shared" si="15"/>
        <v>1530.5903463830955</v>
      </c>
    </row>
    <row r="74" spans="12:35" x14ac:dyDescent="0.25">
      <c r="L74" s="49"/>
      <c r="AE74" s="77"/>
      <c r="AF74" s="77"/>
      <c r="AG74" s="77"/>
      <c r="AH74" s="77"/>
      <c r="AI74" s="77" t="e">
        <f t="shared" si="15"/>
        <v>#DIV/0!</v>
      </c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245" priority="40">
      <formula>$L29="API sand"</formula>
    </cfRule>
  </conditionalFormatting>
  <conditionalFormatting sqref="R29:S36 AB29:AB35">
    <cfRule type="expression" dxfId="1244" priority="39">
      <formula>$M29="API sand"</formula>
    </cfRule>
  </conditionalFormatting>
  <conditionalFormatting sqref="R29:T36 AB29:AB35 Z36:AB36">
    <cfRule type="expression" dxfId="1243" priority="38">
      <formula>$M29="API clay"</formula>
    </cfRule>
  </conditionalFormatting>
  <conditionalFormatting sqref="U29:W36 AM29:AP36">
    <cfRule type="expression" dxfId="1242" priority="35">
      <formula>$L29="Stiff clay w/o free water"</formula>
    </cfRule>
    <cfRule type="expression" dxfId="1241" priority="37">
      <formula>$L29="API clay"</formula>
    </cfRule>
  </conditionalFormatting>
  <conditionalFormatting sqref="U29:Y32 AM29:AP36 U33:X36">
    <cfRule type="expression" dxfId="1240" priority="36">
      <formula>$L29="Kirsch soft clay"</formula>
    </cfRule>
  </conditionalFormatting>
  <conditionalFormatting sqref="U29:Y32 AM29:AP36 U33:X36">
    <cfRule type="expression" dxfId="1239" priority="34">
      <formula>$L29="Kirsch stiff clay"</formula>
    </cfRule>
  </conditionalFormatting>
  <conditionalFormatting sqref="AM29:AP36">
    <cfRule type="expression" dxfId="1238" priority="33">
      <formula>$L29="Kirsch sand"</formula>
    </cfRule>
  </conditionalFormatting>
  <conditionalFormatting sqref="AM29:AP36">
    <cfRule type="expression" dxfId="1237" priority="32">
      <formula>$L29="Modified Weak rock"</formula>
    </cfRule>
  </conditionalFormatting>
  <conditionalFormatting sqref="U29:V36 AM29:AP36">
    <cfRule type="expression" dxfId="1236" priority="31">
      <formula>$L29="Reese stiff clay"</formula>
    </cfRule>
  </conditionalFormatting>
  <conditionalFormatting sqref="N30:N36 Q29:Q36">
    <cfRule type="expression" dxfId="1235" priority="30">
      <formula>$L29="API sand"</formula>
    </cfRule>
  </conditionalFormatting>
  <conditionalFormatting sqref="N30:N36 AB36 AJ29:AL36 Z29:Z36">
    <cfRule type="expression" dxfId="1234" priority="29">
      <formula>$M29="API sand"</formula>
    </cfRule>
  </conditionalFormatting>
  <conditionalFormatting sqref="AK29:AL36 N30:N36 Z29:AA35">
    <cfRule type="expression" dxfId="1233" priority="28">
      <formula>$M29="API clay"</formula>
    </cfRule>
  </conditionalFormatting>
  <conditionalFormatting sqref="N30:P36 O29:P29">
    <cfRule type="expression" dxfId="1232" priority="25">
      <formula>$L29="Stiff clay w/o free water"</formula>
    </cfRule>
    <cfRule type="expression" dxfId="1231" priority="27">
      <formula>$L29="API clay"</formula>
    </cfRule>
  </conditionalFormatting>
  <conditionalFormatting sqref="N30:P36 O29:P29">
    <cfRule type="expression" dxfId="1230" priority="26">
      <formula>$L29="Kirsch soft clay"</formula>
    </cfRule>
  </conditionalFormatting>
  <conditionalFormatting sqref="N30:P36 O29:P29">
    <cfRule type="expression" dxfId="1229" priority="24">
      <formula>$L29="Kirsch stiff clay"</formula>
    </cfRule>
  </conditionalFormatting>
  <conditionalFormatting sqref="N30:N36 Q29:Q36 X29:Y32 X33:X36">
    <cfRule type="expression" dxfId="1228" priority="23">
      <formula>$L29="Kirsch sand"</formula>
    </cfRule>
  </conditionalFormatting>
  <conditionalFormatting sqref="N30:N36 AC29:AD36 AI29:AI36">
    <cfRule type="expression" dxfId="1227" priority="22">
      <formula>$L29="Modified Weak rock"</formula>
    </cfRule>
  </conditionalFormatting>
  <conditionalFormatting sqref="N30:P36 O29:P29">
    <cfRule type="expression" dxfId="1226" priority="21">
      <formula>$L29="Reese stiff clay"</formula>
    </cfRule>
  </conditionalFormatting>
  <conditionalFormatting sqref="AE37:AH37">
    <cfRule type="expression" dxfId="1225" priority="41">
      <formula>$L19="Modified Weak rock"</formula>
    </cfRule>
  </conditionalFormatting>
  <conditionalFormatting sqref="AD17">
    <cfRule type="expression" dxfId="1224" priority="18">
      <formula>$L17="Stiff clay w/o free water"</formula>
    </cfRule>
    <cfRule type="expression" dxfId="1223" priority="20">
      <formula>$L17="API clay"</formula>
    </cfRule>
  </conditionalFormatting>
  <conditionalFormatting sqref="AD17">
    <cfRule type="expression" dxfId="1222" priority="19">
      <formula>$L17="Kirsch soft clay"</formula>
    </cfRule>
  </conditionalFormatting>
  <conditionalFormatting sqref="AD17">
    <cfRule type="expression" dxfId="1221" priority="17">
      <formula>$L17="Kirsch stiff clay"</formula>
    </cfRule>
  </conditionalFormatting>
  <conditionalFormatting sqref="AD17">
    <cfRule type="expression" dxfId="1220" priority="16">
      <formula>$L17="Reese stiff clay"</formula>
    </cfRule>
  </conditionalFormatting>
  <conditionalFormatting sqref="AD17">
    <cfRule type="expression" dxfId="1219" priority="15">
      <formula>$L17="PISA clay"</formula>
    </cfRule>
  </conditionalFormatting>
  <conditionalFormatting sqref="AC17">
    <cfRule type="expression" dxfId="1218" priority="12">
      <formula>$L17="Stiff clay w/o free water"</formula>
    </cfRule>
    <cfRule type="expression" dxfId="1217" priority="14">
      <formula>$L17="API clay"</formula>
    </cfRule>
  </conditionalFormatting>
  <conditionalFormatting sqref="AC17">
    <cfRule type="expression" dxfId="1216" priority="13">
      <formula>$L17="Kirsch soft clay"</formula>
    </cfRule>
  </conditionalFormatting>
  <conditionalFormatting sqref="AC17">
    <cfRule type="expression" dxfId="1215" priority="11">
      <formula>$L17="Kirsch stiff clay"</formula>
    </cfRule>
  </conditionalFormatting>
  <conditionalFormatting sqref="AC17">
    <cfRule type="expression" dxfId="1214" priority="10">
      <formula>$L17="Reese stiff clay"</formula>
    </cfRule>
  </conditionalFormatting>
  <conditionalFormatting sqref="AC17">
    <cfRule type="expression" dxfId="1213" priority="9">
      <formula>$L17="PISA clay"</formula>
    </cfRule>
  </conditionalFormatting>
  <conditionalFormatting sqref="X17">
    <cfRule type="expression" dxfId="1212" priority="8">
      <formula>$L17="API sand"</formula>
    </cfRule>
  </conditionalFormatting>
  <conditionalFormatting sqref="X17">
    <cfRule type="expression" dxfId="1211" priority="7">
      <formula>$L17="Kirsch sand"</formula>
    </cfRule>
  </conditionalFormatting>
  <conditionalFormatting sqref="U17">
    <cfRule type="expression" dxfId="1210" priority="4">
      <formula>$L17="Stiff clay w/o free water"</formula>
    </cfRule>
    <cfRule type="expression" dxfId="1209" priority="6">
      <formula>$L17="API clay"</formula>
    </cfRule>
  </conditionalFormatting>
  <conditionalFormatting sqref="U17">
    <cfRule type="expression" dxfId="1208" priority="5">
      <formula>$L17="Kirsch soft clay"</formula>
    </cfRule>
  </conditionalFormatting>
  <conditionalFormatting sqref="U17">
    <cfRule type="expression" dxfId="1207" priority="3">
      <formula>$L17="Kirsch stiff clay"</formula>
    </cfRule>
  </conditionalFormatting>
  <conditionalFormatting sqref="U17">
    <cfRule type="expression" dxfId="1206" priority="2">
      <formula>$L17="Reese stiff clay"</formula>
    </cfRule>
  </conditionalFormatting>
  <conditionalFormatting sqref="U17">
    <cfRule type="expression" dxfId="1205" priority="1">
      <formula>$L17="PISA clay"</formula>
    </cfRule>
  </conditionalFormatting>
  <conditionalFormatting sqref="AE72:AF72">
    <cfRule type="expression" dxfId="1204" priority="42">
      <formula>$L17="Stiff clay w/o free water"</formula>
    </cfRule>
    <cfRule type="expression" dxfId="1203" priority="43">
      <formula>$L17="API clay"</formula>
    </cfRule>
  </conditionalFormatting>
  <conditionalFormatting sqref="AE72:AF72">
    <cfRule type="expression" dxfId="1202" priority="44">
      <formula>$L17="Kirsch soft clay"</formula>
    </cfRule>
  </conditionalFormatting>
  <conditionalFormatting sqref="AE72:AF72">
    <cfRule type="expression" dxfId="1201" priority="45">
      <formula>$L17="Kirsch stiff clay"</formula>
    </cfRule>
  </conditionalFormatting>
  <conditionalFormatting sqref="AE72:AF72">
    <cfRule type="expression" dxfId="1200" priority="46">
      <formula>$L17="Reese stiff clay"</formula>
    </cfRule>
  </conditionalFormatting>
  <conditionalFormatting sqref="AE72:AF72">
    <cfRule type="expression" dxfId="1199" priority="47">
      <formula>$L17="PISA clay"</formula>
    </cfRule>
  </conditionalFormatting>
  <dataValidations count="4">
    <dataValidation type="list" showInputMessage="1" showErrorMessage="1" sqref="L6:L18" xr:uid="{A4218F9C-EBFD-433A-9CA0-DDD746244577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6:M18" xr:uid="{259567C7-7318-4D32-9219-FFA1B150E182}">
      <formula1>"Zero soil,API sand,API clay"</formula1>
    </dataValidation>
    <dataValidation type="list" showInputMessage="1" showErrorMessage="1" sqref="L19:L255" xr:uid="{441B02CA-3C63-423C-B112-4A5CCE00757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D400B2D5-67AB-4FD9-9E38-4863407E94B7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EC52-D333-435C-AA37-9997EC69BD7B}">
  <sheetPr>
    <tabColor theme="7" tint="0.39997558519241921"/>
  </sheetPr>
  <dimension ref="A1:AS255"/>
  <sheetViews>
    <sheetView topLeftCell="G1" zoomScale="70" zoomScaleNormal="70" workbookViewId="0">
      <selection activeCell="L6" sqref="L6:L1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NW-55_maxM_psf_jean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8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120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3516.6410041134127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-10</v>
      </c>
      <c r="L7" s="82" t="s">
        <v>120</v>
      </c>
      <c r="M7" s="81" t="s">
        <v>65</v>
      </c>
      <c r="N7" s="77">
        <v>8.5</v>
      </c>
      <c r="O7" s="76">
        <v>20</v>
      </c>
      <c r="P7" s="76">
        <v>1.7333333333333334</v>
      </c>
      <c r="Q7" s="77">
        <v>0</v>
      </c>
      <c r="R7" s="77" t="e">
        <f t="shared" ref="R7:R13" si="0"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 t="e">
        <f>VLOOKUP(R7,$AE$39:$AF$59,2)</f>
        <v>#N/A</v>
      </c>
      <c r="AA7" s="77">
        <v>1</v>
      </c>
      <c r="AB7" s="77" t="e">
        <f>VLOOKUP(R7,$AE$39:$AG$59,3)</f>
        <v>#N/A</v>
      </c>
      <c r="AC7" s="76">
        <v>31924.197039502076</v>
      </c>
      <c r="AD7" s="76">
        <v>778.10024064598542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 t="e">
        <f>VLOOKUP(R7,$AE$39:$AH$59,4)</f>
        <v>#N/A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10742.57</v>
      </c>
      <c r="H8" s="45" t="s">
        <v>53</v>
      </c>
      <c r="I8" t="s">
        <v>116</v>
      </c>
      <c r="J8" s="77">
        <v>3</v>
      </c>
      <c r="K8" s="83">
        <v>-17.5</v>
      </c>
      <c r="L8" s="82" t="s">
        <v>120</v>
      </c>
      <c r="M8" s="81" t="s">
        <v>65</v>
      </c>
      <c r="N8" s="77">
        <v>8.5</v>
      </c>
      <c r="O8" s="76">
        <v>33</v>
      </c>
      <c r="P8" s="76">
        <v>1.875</v>
      </c>
      <c r="Q8" s="77">
        <v>0</v>
      </c>
      <c r="R8" s="77" t="e">
        <f t="shared" si="0"/>
        <v>#N/A</v>
      </c>
      <c r="S8" s="85">
        <v>0.5</v>
      </c>
      <c r="T8" s="77">
        <v>0</v>
      </c>
      <c r="U8" s="94">
        <v>0.01</v>
      </c>
      <c r="V8" s="78">
        <v>0</v>
      </c>
      <c r="W8" s="85">
        <v>0.5</v>
      </c>
      <c r="X8" s="91">
        <v>0</v>
      </c>
      <c r="Y8" s="77">
        <v>0</v>
      </c>
      <c r="Z8" s="77" t="e">
        <f>VLOOKUP(R8,$AE$39:$AF$59,2)</f>
        <v>#N/A</v>
      </c>
      <c r="AA8" s="77">
        <v>1</v>
      </c>
      <c r="AB8" s="77" t="e">
        <f>VLOOKUP(R8,$AE$39:$AG$59,3)</f>
        <v>#N/A</v>
      </c>
      <c r="AC8" s="76">
        <v>37759.948844346967</v>
      </c>
      <c r="AD8" s="76">
        <v>564.3621757716619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 t="e">
        <f>VLOOKUP(R8,$AE$39:$AH$59,4)</f>
        <v>#N/A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-300220.71960000001</v>
      </c>
      <c r="H9" s="45" t="s">
        <v>54</v>
      </c>
      <c r="I9" t="s">
        <v>115</v>
      </c>
      <c r="J9" s="77">
        <v>4</v>
      </c>
      <c r="K9" s="83">
        <v>-25.5</v>
      </c>
      <c r="L9" s="82" t="s">
        <v>120</v>
      </c>
      <c r="M9" s="81" t="s">
        <v>65</v>
      </c>
      <c r="N9" s="77">
        <v>9</v>
      </c>
      <c r="O9" s="76">
        <v>50</v>
      </c>
      <c r="P9" s="76">
        <v>2.1621621621621627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7.0000000000000001E-3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51138.043452631384</v>
      </c>
      <c r="AD9" s="76">
        <v>769.71885587541658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12632.7352564103</v>
      </c>
      <c r="H10" s="45" t="s">
        <v>53</v>
      </c>
      <c r="I10" t="s">
        <v>114</v>
      </c>
      <c r="J10" s="77">
        <v>5</v>
      </c>
      <c r="K10" s="83">
        <v>-29.2</v>
      </c>
      <c r="L10" s="82" t="s">
        <v>64</v>
      </c>
      <c r="M10" s="81" t="s">
        <v>64</v>
      </c>
      <c r="N10" s="77">
        <v>9.5</v>
      </c>
      <c r="O10" s="76">
        <v>0</v>
      </c>
      <c r="P10" s="76">
        <v>0</v>
      </c>
      <c r="Q10" s="77">
        <v>31</v>
      </c>
      <c r="R10" s="77">
        <f t="shared" si="0"/>
        <v>26</v>
      </c>
      <c r="S10" s="85">
        <v>0.5</v>
      </c>
      <c r="T10" s="77">
        <v>0</v>
      </c>
      <c r="U10" s="94">
        <v>0</v>
      </c>
      <c r="V10" s="78">
        <v>0</v>
      </c>
      <c r="W10" s="85">
        <v>0</v>
      </c>
      <c r="X10" s="91">
        <v>0</v>
      </c>
      <c r="Y10" s="77">
        <v>0</v>
      </c>
      <c r="Z10" s="77">
        <f>VLOOKUP(R10,$AE$39:$AF$59,2)</f>
        <v>83.999999999999972</v>
      </c>
      <c r="AA10" s="77">
        <v>1</v>
      </c>
      <c r="AB10" s="77">
        <f>VLOOKUP(R10,$AE$39:$AG$59,3)</f>
        <v>5760</v>
      </c>
      <c r="AC10" s="76">
        <v>63291.106946983207</v>
      </c>
      <c r="AD10" s="76">
        <v>635.2412831941474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>
        <f>VLOOKUP(R10,$AE$39:$AH$59,4)</f>
        <v>24.000000000000007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50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-31.2</v>
      </c>
      <c r="L11" s="82" t="s">
        <v>120</v>
      </c>
      <c r="M11" s="81" t="s">
        <v>65</v>
      </c>
      <c r="N11" s="77">
        <v>9</v>
      </c>
      <c r="O11" s="76">
        <v>81</v>
      </c>
      <c r="P11" s="76">
        <v>2.4528301886792447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56140.512620323054</v>
      </c>
      <c r="AD11" s="76">
        <v>510.49251945620671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2489.2600000000002</v>
      </c>
      <c r="H12" s="45" t="s">
        <v>53</v>
      </c>
      <c r="I12" t="s">
        <v>117</v>
      </c>
      <c r="J12" s="77">
        <v>7</v>
      </c>
      <c r="K12" s="83">
        <v>-36.5</v>
      </c>
      <c r="L12" s="82" t="s">
        <v>64</v>
      </c>
      <c r="M12" s="81" t="s">
        <v>64</v>
      </c>
      <c r="N12" s="77">
        <v>10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67673.041419457091</v>
      </c>
      <c r="AD12" s="76">
        <v>533.76450738518099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-41</v>
      </c>
      <c r="L13" s="82" t="s">
        <v>120</v>
      </c>
      <c r="M13" s="81" t="s">
        <v>65</v>
      </c>
      <c r="N13" s="91">
        <v>9</v>
      </c>
      <c r="O13" s="76">
        <v>106</v>
      </c>
      <c r="P13" s="76">
        <v>2.5714285714285716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5.0000000000000001E-3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60934.766697991661</v>
      </c>
      <c r="AD13" s="76">
        <v>1486.2138219022356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/>
      <c r="K14" s="83"/>
      <c r="L14" s="81"/>
      <c r="M14" s="81"/>
      <c r="N14" s="91"/>
      <c r="O14" s="76"/>
      <c r="P14" s="76"/>
      <c r="Q14" s="77"/>
      <c r="R14" s="77"/>
      <c r="S14" s="85"/>
      <c r="T14" s="77"/>
      <c r="U14" s="94"/>
      <c r="V14" s="78"/>
      <c r="W14" s="85"/>
      <c r="X14" s="91"/>
      <c r="Y14" s="77"/>
      <c r="Z14" s="77"/>
      <c r="AA14" s="77"/>
      <c r="AB14" s="77"/>
      <c r="AC14" s="76"/>
      <c r="AD14" s="76"/>
      <c r="AE14" s="93"/>
      <c r="AF14" s="76"/>
      <c r="AG14" s="76"/>
      <c r="AH14" s="76"/>
      <c r="AI14" s="76"/>
      <c r="AJ14" s="77"/>
      <c r="AK14" s="77"/>
      <c r="AL14" s="77"/>
      <c r="AM14" s="77"/>
      <c r="AN14" s="77"/>
      <c r="AO14" s="77"/>
      <c r="AP14" s="77"/>
      <c r="AQ14" s="77"/>
      <c r="AR14" s="77"/>
      <c r="AS14" s="79"/>
    </row>
    <row r="15" spans="1:45" x14ac:dyDescent="0.25">
      <c r="A15" s="33" t="s">
        <v>44</v>
      </c>
      <c r="B15" s="61">
        <v>207000000</v>
      </c>
      <c r="C15" s="45" t="s">
        <v>47</v>
      </c>
      <c r="J15" s="77"/>
      <c r="K15" s="83"/>
      <c r="L15" s="81"/>
      <c r="M15" s="81"/>
      <c r="N15" s="91"/>
      <c r="O15" s="76"/>
      <c r="P15" s="76"/>
      <c r="Q15" s="77"/>
      <c r="R15" s="77"/>
      <c r="S15" s="85"/>
      <c r="T15" s="77"/>
      <c r="U15" s="94"/>
      <c r="V15" s="78"/>
      <c r="W15" s="85"/>
      <c r="X15" s="91"/>
      <c r="Y15" s="77"/>
      <c r="Z15" s="77"/>
      <c r="AA15" s="77"/>
      <c r="AB15" s="77"/>
      <c r="AC15" s="76"/>
      <c r="AD15" s="76"/>
      <c r="AE15" s="93"/>
      <c r="AF15" s="76"/>
      <c r="AG15" s="76"/>
      <c r="AH15" s="76"/>
      <c r="AI15" s="76"/>
      <c r="AJ15" s="77"/>
      <c r="AK15" s="77"/>
      <c r="AL15" s="77"/>
      <c r="AM15" s="77"/>
      <c r="AN15" s="77"/>
      <c r="AO15" s="77"/>
      <c r="AP15" s="77"/>
      <c r="AQ15" s="77"/>
      <c r="AR15" s="77"/>
      <c r="AS15" s="79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 t="shared" ref="AH61:AH68" si="14">1000*(AE61*(-K7)^AF61)</f>
        <v>35166.410041134128</v>
      </c>
      <c r="AI61" s="77">
        <f t="shared" ref="AI61:AI68" si="15">(AH61-AG61)/(-K7+K6)</f>
        <v>3516.6410041134127</v>
      </c>
    </row>
    <row r="62" spans="12:35" x14ac:dyDescent="0.25">
      <c r="L62" s="49"/>
      <c r="AE62" s="77">
        <v>16</v>
      </c>
      <c r="AF62" s="77">
        <v>0.3</v>
      </c>
      <c r="AG62" s="77">
        <f t="shared" si="13"/>
        <v>31924.197039502076</v>
      </c>
      <c r="AH62" s="77">
        <f t="shared" si="14"/>
        <v>37759.948844346967</v>
      </c>
      <c r="AI62" s="77">
        <f t="shared" si="15"/>
        <v>778.10024064598542</v>
      </c>
    </row>
    <row r="63" spans="12:35" x14ac:dyDescent="0.25">
      <c r="L63" s="49"/>
      <c r="AE63" s="77">
        <v>16</v>
      </c>
      <c r="AF63" s="77">
        <v>0.3</v>
      </c>
      <c r="AG63" s="77">
        <f t="shared" si="13"/>
        <v>37759.948844346967</v>
      </c>
      <c r="AH63" s="77">
        <f t="shared" si="14"/>
        <v>42274.846250520262</v>
      </c>
      <c r="AI63" s="77">
        <f t="shared" si="15"/>
        <v>564.3621757716619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51138.043452631384</v>
      </c>
      <c r="AH64" s="77">
        <f t="shared" si="14"/>
        <v>53986.003219370425</v>
      </c>
      <c r="AI64" s="77">
        <f t="shared" si="15"/>
        <v>769.71885587541658</v>
      </c>
    </row>
    <row r="65" spans="12:35" x14ac:dyDescent="0.25">
      <c r="L65" s="49"/>
      <c r="AE65" s="77">
        <v>23</v>
      </c>
      <c r="AF65" s="77">
        <v>0.3</v>
      </c>
      <c r="AG65" s="77">
        <f t="shared" si="13"/>
        <v>63291.106946983207</v>
      </c>
      <c r="AH65" s="77">
        <f t="shared" si="14"/>
        <v>64561.589513371502</v>
      </c>
      <c r="AI65" s="77">
        <f t="shared" si="15"/>
        <v>635.2412831941474</v>
      </c>
    </row>
    <row r="66" spans="12:35" x14ac:dyDescent="0.25">
      <c r="L66" s="49"/>
      <c r="AE66" s="77">
        <v>20</v>
      </c>
      <c r="AF66" s="77">
        <v>0.3</v>
      </c>
      <c r="AG66" s="77">
        <f t="shared" si="13"/>
        <v>56140.512620323054</v>
      </c>
      <c r="AH66" s="77">
        <f t="shared" si="14"/>
        <v>58846.12297344095</v>
      </c>
      <c r="AI66" s="77">
        <f t="shared" si="15"/>
        <v>510.49251945620671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67673.041419457091</v>
      </c>
      <c r="AH67" s="77">
        <f t="shared" si="14"/>
        <v>70074.981702690406</v>
      </c>
      <c r="AI67" s="77">
        <f t="shared" si="15"/>
        <v>533.76450738518099</v>
      </c>
    </row>
    <row r="68" spans="12:35" x14ac:dyDescent="0.25">
      <c r="L68" s="49"/>
      <c r="AE68" s="77">
        <v>20</v>
      </c>
      <c r="AF68" s="77">
        <v>0.3</v>
      </c>
      <c r="AG68" s="77">
        <f t="shared" si="13"/>
        <v>60934.766697991661</v>
      </c>
      <c r="AH68" s="77">
        <f t="shared" si="14"/>
        <v>0</v>
      </c>
      <c r="AI68" s="77">
        <f t="shared" si="15"/>
        <v>1486.2138219022356</v>
      </c>
    </row>
    <row r="69" spans="12:35" x14ac:dyDescent="0.25">
      <c r="L69" s="49"/>
      <c r="AE69" s="77"/>
      <c r="AF69" s="77"/>
      <c r="AG69" s="77"/>
      <c r="AH69" s="77"/>
      <c r="AI69" s="77"/>
    </row>
    <row r="70" spans="12:35" x14ac:dyDescent="0.25">
      <c r="L70" s="49"/>
      <c r="AE70" s="77"/>
      <c r="AF70" s="77"/>
      <c r="AG70" s="77"/>
      <c r="AH70" s="77"/>
      <c r="AI70" s="77"/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198" priority="40">
      <formula>$L29="API sand"</formula>
    </cfRule>
  </conditionalFormatting>
  <conditionalFormatting sqref="R29:S36 AB29:AB35">
    <cfRule type="expression" dxfId="1197" priority="39">
      <formula>$M29="API sand"</formula>
    </cfRule>
  </conditionalFormatting>
  <conditionalFormatting sqref="R29:T36 AB29:AB35 Z36:AB36">
    <cfRule type="expression" dxfId="1196" priority="38">
      <formula>$M29="API clay"</formula>
    </cfRule>
  </conditionalFormatting>
  <conditionalFormatting sqref="U29:W36 AM29:AP36">
    <cfRule type="expression" dxfId="1195" priority="35">
      <formula>$L29="Stiff clay w/o free water"</formula>
    </cfRule>
    <cfRule type="expression" dxfId="1194" priority="37">
      <formula>$L29="API clay"</formula>
    </cfRule>
  </conditionalFormatting>
  <conditionalFormatting sqref="U29:Y32 AM29:AP36 U33:X36">
    <cfRule type="expression" dxfId="1193" priority="36">
      <formula>$L29="Kirsch soft clay"</formula>
    </cfRule>
  </conditionalFormatting>
  <conditionalFormatting sqref="U29:Y32 AM29:AP36 U33:X36">
    <cfRule type="expression" dxfId="1192" priority="34">
      <formula>$L29="Kirsch stiff clay"</formula>
    </cfRule>
  </conditionalFormatting>
  <conditionalFormatting sqref="AM29:AP36">
    <cfRule type="expression" dxfId="1191" priority="33">
      <formula>$L29="Kirsch sand"</formula>
    </cfRule>
  </conditionalFormatting>
  <conditionalFormatting sqref="AM29:AP36">
    <cfRule type="expression" dxfId="1190" priority="32">
      <formula>$L29="Modified Weak rock"</formula>
    </cfRule>
  </conditionalFormatting>
  <conditionalFormatting sqref="U29:V36 AM29:AP36">
    <cfRule type="expression" dxfId="1189" priority="31">
      <formula>$L29="Reese stiff clay"</formula>
    </cfRule>
  </conditionalFormatting>
  <conditionalFormatting sqref="N30:N36 Q29:Q36">
    <cfRule type="expression" dxfId="1188" priority="30">
      <formula>$L29="API sand"</formula>
    </cfRule>
  </conditionalFormatting>
  <conditionalFormatting sqref="N30:N36 AB36 AJ29:AL36 Z29:Z36">
    <cfRule type="expression" dxfId="1187" priority="29">
      <formula>$M29="API sand"</formula>
    </cfRule>
  </conditionalFormatting>
  <conditionalFormatting sqref="AK29:AL36 N30:N36 Z29:AA35">
    <cfRule type="expression" dxfId="1186" priority="28">
      <formula>$M29="API clay"</formula>
    </cfRule>
  </conditionalFormatting>
  <conditionalFormatting sqref="N30:P36 O29:P29">
    <cfRule type="expression" dxfId="1185" priority="25">
      <formula>$L29="Stiff clay w/o free water"</formula>
    </cfRule>
    <cfRule type="expression" dxfId="1184" priority="27">
      <formula>$L29="API clay"</formula>
    </cfRule>
  </conditionalFormatting>
  <conditionalFormatting sqref="N30:P36 O29:P29">
    <cfRule type="expression" dxfId="1183" priority="26">
      <formula>$L29="Kirsch soft clay"</formula>
    </cfRule>
  </conditionalFormatting>
  <conditionalFormatting sqref="N30:P36 O29:P29">
    <cfRule type="expression" dxfId="1182" priority="24">
      <formula>$L29="Kirsch stiff clay"</formula>
    </cfRule>
  </conditionalFormatting>
  <conditionalFormatting sqref="N30:N36 Q29:Q36 X29:Y32 X33:X36">
    <cfRule type="expression" dxfId="1181" priority="23">
      <formula>$L29="Kirsch sand"</formula>
    </cfRule>
  </conditionalFormatting>
  <conditionalFormatting sqref="N30:N36 AC29:AD36 AI29:AI36">
    <cfRule type="expression" dxfId="1180" priority="22">
      <formula>$L29="Modified Weak rock"</formula>
    </cfRule>
  </conditionalFormatting>
  <conditionalFormatting sqref="N30:P36 O29:P29">
    <cfRule type="expression" dxfId="1179" priority="21">
      <formula>$L29="Reese stiff clay"</formula>
    </cfRule>
  </conditionalFormatting>
  <conditionalFormatting sqref="AE37:AH37">
    <cfRule type="expression" dxfId="1178" priority="41">
      <formula>$L19="Modified Weak rock"</formula>
    </cfRule>
  </conditionalFormatting>
  <conditionalFormatting sqref="AD17">
    <cfRule type="expression" dxfId="1177" priority="18">
      <formula>$L17="Stiff clay w/o free water"</formula>
    </cfRule>
    <cfRule type="expression" dxfId="1176" priority="20">
      <formula>$L17="API clay"</formula>
    </cfRule>
  </conditionalFormatting>
  <conditionalFormatting sqref="AD17">
    <cfRule type="expression" dxfId="1175" priority="19">
      <formula>$L17="Kirsch soft clay"</formula>
    </cfRule>
  </conditionalFormatting>
  <conditionalFormatting sqref="AD17">
    <cfRule type="expression" dxfId="1174" priority="17">
      <formula>$L17="Kirsch stiff clay"</formula>
    </cfRule>
  </conditionalFormatting>
  <conditionalFormatting sqref="AD17">
    <cfRule type="expression" dxfId="1173" priority="16">
      <formula>$L17="Reese stiff clay"</formula>
    </cfRule>
  </conditionalFormatting>
  <conditionalFormatting sqref="AD17">
    <cfRule type="expression" dxfId="1172" priority="15">
      <formula>$L17="PISA clay"</formula>
    </cfRule>
  </conditionalFormatting>
  <conditionalFormatting sqref="AC17">
    <cfRule type="expression" dxfId="1171" priority="12">
      <formula>$L17="Stiff clay w/o free water"</formula>
    </cfRule>
    <cfRule type="expression" dxfId="1170" priority="14">
      <formula>$L17="API clay"</formula>
    </cfRule>
  </conditionalFormatting>
  <conditionalFormatting sqref="AC17">
    <cfRule type="expression" dxfId="1169" priority="13">
      <formula>$L17="Kirsch soft clay"</formula>
    </cfRule>
  </conditionalFormatting>
  <conditionalFormatting sqref="AC17">
    <cfRule type="expression" dxfId="1168" priority="11">
      <formula>$L17="Kirsch stiff clay"</formula>
    </cfRule>
  </conditionalFormatting>
  <conditionalFormatting sqref="AC17">
    <cfRule type="expression" dxfId="1167" priority="10">
      <formula>$L17="Reese stiff clay"</formula>
    </cfRule>
  </conditionalFormatting>
  <conditionalFormatting sqref="AC17">
    <cfRule type="expression" dxfId="1166" priority="9">
      <formula>$L17="PISA clay"</formula>
    </cfRule>
  </conditionalFormatting>
  <conditionalFormatting sqref="X17">
    <cfRule type="expression" dxfId="1165" priority="8">
      <formula>$L17="API sand"</formula>
    </cfRule>
  </conditionalFormatting>
  <conditionalFormatting sqref="X17">
    <cfRule type="expression" dxfId="1164" priority="7">
      <formula>$L17="Kirsch sand"</formula>
    </cfRule>
  </conditionalFormatting>
  <conditionalFormatting sqref="U17">
    <cfRule type="expression" dxfId="1163" priority="4">
      <formula>$L17="Stiff clay w/o free water"</formula>
    </cfRule>
    <cfRule type="expression" dxfId="1162" priority="6">
      <formula>$L17="API clay"</formula>
    </cfRule>
  </conditionalFormatting>
  <conditionalFormatting sqref="U17">
    <cfRule type="expression" dxfId="1161" priority="5">
      <formula>$L17="Kirsch soft clay"</formula>
    </cfRule>
  </conditionalFormatting>
  <conditionalFormatting sqref="U17">
    <cfRule type="expression" dxfId="1160" priority="3">
      <formula>$L17="Kirsch stiff clay"</formula>
    </cfRule>
  </conditionalFormatting>
  <conditionalFormatting sqref="U17">
    <cfRule type="expression" dxfId="1159" priority="2">
      <formula>$L17="Reese stiff clay"</formula>
    </cfRule>
  </conditionalFormatting>
  <conditionalFormatting sqref="U17">
    <cfRule type="expression" dxfId="1158" priority="1">
      <formula>$L17="PISA clay"</formula>
    </cfRule>
  </conditionalFormatting>
  <conditionalFormatting sqref="AE72:AF72">
    <cfRule type="expression" dxfId="1157" priority="42">
      <formula>$L17="Stiff clay w/o free water"</formula>
    </cfRule>
    <cfRule type="expression" dxfId="1156" priority="43">
      <formula>$L17="API clay"</formula>
    </cfRule>
  </conditionalFormatting>
  <conditionalFormatting sqref="AE72:AF72">
    <cfRule type="expression" dxfId="1155" priority="44">
      <formula>$L17="Kirsch soft clay"</formula>
    </cfRule>
  </conditionalFormatting>
  <conditionalFormatting sqref="AE72:AF72">
    <cfRule type="expression" dxfId="1154" priority="45">
      <formula>$L17="Kirsch stiff clay"</formula>
    </cfRule>
  </conditionalFormatting>
  <conditionalFormatting sqref="AE72:AF72">
    <cfRule type="expression" dxfId="1153" priority="46">
      <formula>$L17="Reese stiff clay"</formula>
    </cfRule>
  </conditionalFormatting>
  <conditionalFormatting sqref="AE72:AF72">
    <cfRule type="expression" dxfId="1152" priority="47">
      <formula>$L17="PISA clay"</formula>
    </cfRule>
  </conditionalFormatting>
  <dataValidations count="4">
    <dataValidation type="list" showInputMessage="1" showErrorMessage="1" sqref="L6:L13" xr:uid="{A946B5BB-D8D6-48AC-88E5-8E7D659AAC6A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19:M36" xr:uid="{5AE7808F-7FDB-4728-B78B-95C1A2E9C8E3}">
      <formula1>"',API sand,API clay"</formula1>
    </dataValidation>
    <dataValidation type="list" showInputMessage="1" showErrorMessage="1" sqref="L19:L255" xr:uid="{334E0557-97A0-4615-A97B-724ED1855409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 L14:L18" xr:uid="{5FEE7297-AD97-4EBF-86CC-13CE1DEBB5CE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17C8-3F57-470F-948E-C8C193308235}">
  <sheetPr>
    <tabColor theme="7" tint="0.39997558519241921"/>
  </sheetPr>
  <dimension ref="A1:AS255"/>
  <sheetViews>
    <sheetView topLeftCell="G1" zoomScale="70" zoomScaleNormal="70" workbookViewId="0">
      <selection activeCell="L6" sqref="L6:L1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NW-55_maxV_psf_jean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8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120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3516.6410041134127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-10</v>
      </c>
      <c r="L7" s="82" t="s">
        <v>120</v>
      </c>
      <c r="M7" s="81" t="s">
        <v>65</v>
      </c>
      <c r="N7" s="77">
        <v>8.5</v>
      </c>
      <c r="O7" s="76">
        <v>20</v>
      </c>
      <c r="P7" s="76">
        <v>1.7333333333333334</v>
      </c>
      <c r="Q7" s="77">
        <v>0</v>
      </c>
      <c r="R7" s="77" t="e">
        <f t="shared" ref="R7:R13" si="0"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 t="e">
        <f>VLOOKUP(R7,$AE$39:$AF$59,2)</f>
        <v>#N/A</v>
      </c>
      <c r="AA7" s="77">
        <v>1</v>
      </c>
      <c r="AB7" s="77" t="e">
        <f>VLOOKUP(R7,$AE$39:$AG$59,3)</f>
        <v>#N/A</v>
      </c>
      <c r="AC7" s="76">
        <v>31924.197039502076</v>
      </c>
      <c r="AD7" s="76">
        <v>778.10024064598542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 t="e">
        <f>VLOOKUP(R7,$AE$39:$AH$59,4)</f>
        <v>#N/A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13514.34</v>
      </c>
      <c r="H8" s="45" t="s">
        <v>53</v>
      </c>
      <c r="I8" t="s">
        <v>116</v>
      </c>
      <c r="J8" s="77">
        <v>3</v>
      </c>
      <c r="K8" s="83">
        <v>-17.5</v>
      </c>
      <c r="L8" s="82" t="s">
        <v>120</v>
      </c>
      <c r="M8" s="81" t="s">
        <v>65</v>
      </c>
      <c r="N8" s="77">
        <v>8.5</v>
      </c>
      <c r="O8" s="76">
        <v>33</v>
      </c>
      <c r="P8" s="76">
        <v>1.875</v>
      </c>
      <c r="Q8" s="77">
        <v>0</v>
      </c>
      <c r="R8" s="77" t="e">
        <f t="shared" si="0"/>
        <v>#N/A</v>
      </c>
      <c r="S8" s="85">
        <v>0.5</v>
      </c>
      <c r="T8" s="77">
        <v>0</v>
      </c>
      <c r="U8" s="94">
        <v>0.01</v>
      </c>
      <c r="V8" s="78">
        <v>0</v>
      </c>
      <c r="W8" s="85">
        <v>0.5</v>
      </c>
      <c r="X8" s="91">
        <v>0</v>
      </c>
      <c r="Y8" s="77">
        <v>0</v>
      </c>
      <c r="Z8" s="77" t="e">
        <f>VLOOKUP(R8,$AE$39:$AF$59,2)</f>
        <v>#N/A</v>
      </c>
      <c r="AA8" s="77">
        <v>1</v>
      </c>
      <c r="AB8" s="77" t="e">
        <f>VLOOKUP(R8,$AE$39:$AG$59,3)</f>
        <v>#N/A</v>
      </c>
      <c r="AC8" s="76">
        <v>37759.948844346967</v>
      </c>
      <c r="AD8" s="76">
        <v>564.3621757716619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 t="e">
        <f>VLOOKUP(R8,$AE$39:$AH$59,4)</f>
        <v>#N/A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-264963.5454</v>
      </c>
      <c r="H9" s="45" t="s">
        <v>54</v>
      </c>
      <c r="I9" t="s">
        <v>115</v>
      </c>
      <c r="J9" s="77">
        <v>4</v>
      </c>
      <c r="K9" s="83">
        <v>-25.5</v>
      </c>
      <c r="L9" s="82" t="s">
        <v>120</v>
      </c>
      <c r="M9" s="81" t="s">
        <v>65</v>
      </c>
      <c r="N9" s="77">
        <v>9</v>
      </c>
      <c r="O9" s="76">
        <v>50</v>
      </c>
      <c r="P9" s="76">
        <v>2.1621621621621627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7.0000000000000001E-3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51138.043452631384</v>
      </c>
      <c r="AD9" s="76">
        <v>769.71885587541658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15203.338384615399</v>
      </c>
      <c r="H10" s="45" t="s">
        <v>53</v>
      </c>
      <c r="I10" t="s">
        <v>114</v>
      </c>
      <c r="J10" s="77">
        <v>5</v>
      </c>
      <c r="K10" s="83">
        <v>-29.2</v>
      </c>
      <c r="L10" s="82" t="s">
        <v>64</v>
      </c>
      <c r="M10" s="81" t="s">
        <v>64</v>
      </c>
      <c r="N10" s="77">
        <v>9.5</v>
      </c>
      <c r="O10" s="76">
        <v>0</v>
      </c>
      <c r="P10" s="76">
        <v>0</v>
      </c>
      <c r="Q10" s="77">
        <v>31</v>
      </c>
      <c r="R10" s="77">
        <f t="shared" si="0"/>
        <v>26</v>
      </c>
      <c r="S10" s="85">
        <v>0.5</v>
      </c>
      <c r="T10" s="77">
        <v>0</v>
      </c>
      <c r="U10" s="94">
        <v>0</v>
      </c>
      <c r="V10" s="78">
        <v>0</v>
      </c>
      <c r="W10" s="85">
        <v>0</v>
      </c>
      <c r="X10" s="91">
        <v>0</v>
      </c>
      <c r="Y10" s="77">
        <v>0</v>
      </c>
      <c r="Z10" s="77">
        <f>VLOOKUP(R10,$AE$39:$AF$59,2)</f>
        <v>83.999999999999972</v>
      </c>
      <c r="AA10" s="77">
        <v>1</v>
      </c>
      <c r="AB10" s="77">
        <f>VLOOKUP(R10,$AE$39:$AG$59,3)</f>
        <v>5760</v>
      </c>
      <c r="AC10" s="76">
        <v>63291.106946983207</v>
      </c>
      <c r="AD10" s="76">
        <v>635.2412831941474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>
        <f>VLOOKUP(R10,$AE$39:$AH$59,4)</f>
        <v>24.000000000000007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50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-31.2</v>
      </c>
      <c r="L11" s="82" t="s">
        <v>120</v>
      </c>
      <c r="M11" s="81" t="s">
        <v>65</v>
      </c>
      <c r="N11" s="77">
        <v>9</v>
      </c>
      <c r="O11" s="76">
        <v>81</v>
      </c>
      <c r="P11" s="76">
        <v>2.4528301886792447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56140.512620323054</v>
      </c>
      <c r="AD11" s="76">
        <v>510.49251945620671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1908.55</v>
      </c>
      <c r="H12" s="45" t="s">
        <v>53</v>
      </c>
      <c r="I12" t="s">
        <v>117</v>
      </c>
      <c r="J12" s="77">
        <v>7</v>
      </c>
      <c r="K12" s="83">
        <v>-36.5</v>
      </c>
      <c r="L12" s="82" t="s">
        <v>64</v>
      </c>
      <c r="M12" s="81" t="s">
        <v>64</v>
      </c>
      <c r="N12" s="77">
        <v>10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67673.041419457091</v>
      </c>
      <c r="AD12" s="76">
        <v>533.76450738518099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-41</v>
      </c>
      <c r="L13" s="82" t="s">
        <v>120</v>
      </c>
      <c r="M13" s="81" t="s">
        <v>65</v>
      </c>
      <c r="N13" s="91">
        <v>9</v>
      </c>
      <c r="O13" s="76">
        <v>106</v>
      </c>
      <c r="P13" s="76">
        <v>2.5714285714285716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5.0000000000000001E-3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60934.766697991661</v>
      </c>
      <c r="AD13" s="76">
        <v>1486.2138219022356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/>
      <c r="K14" s="83"/>
      <c r="L14" s="81"/>
      <c r="M14" s="81"/>
      <c r="N14" s="91"/>
      <c r="O14" s="76"/>
      <c r="P14" s="76"/>
      <c r="Q14" s="77"/>
      <c r="R14" s="77"/>
      <c r="S14" s="85"/>
      <c r="T14" s="77"/>
      <c r="U14" s="94"/>
      <c r="V14" s="78"/>
      <c r="W14" s="85"/>
      <c r="X14" s="91"/>
      <c r="Y14" s="77"/>
      <c r="Z14" s="77"/>
      <c r="AA14" s="77"/>
      <c r="AB14" s="77"/>
      <c r="AC14" s="76"/>
      <c r="AD14" s="76"/>
      <c r="AE14" s="93"/>
      <c r="AF14" s="76"/>
      <c r="AG14" s="76"/>
      <c r="AH14" s="76"/>
      <c r="AI14" s="76"/>
      <c r="AJ14" s="77"/>
      <c r="AK14" s="77"/>
      <c r="AL14" s="77"/>
      <c r="AM14" s="77"/>
      <c r="AN14" s="77"/>
      <c r="AO14" s="77"/>
      <c r="AP14" s="77"/>
      <c r="AQ14" s="77"/>
      <c r="AR14" s="77"/>
      <c r="AS14" s="79"/>
    </row>
    <row r="15" spans="1:45" x14ac:dyDescent="0.25">
      <c r="A15" s="33" t="s">
        <v>44</v>
      </c>
      <c r="B15" s="61">
        <v>207000000</v>
      </c>
      <c r="C15" s="45" t="s">
        <v>47</v>
      </c>
      <c r="J15" s="77"/>
      <c r="K15" s="83"/>
      <c r="L15" s="81"/>
      <c r="M15" s="81"/>
      <c r="N15" s="91"/>
      <c r="O15" s="76"/>
      <c r="P15" s="76"/>
      <c r="Q15" s="77"/>
      <c r="R15" s="77"/>
      <c r="S15" s="85"/>
      <c r="T15" s="77"/>
      <c r="U15" s="94"/>
      <c r="V15" s="78"/>
      <c r="W15" s="85"/>
      <c r="X15" s="91"/>
      <c r="Y15" s="77"/>
      <c r="Z15" s="77"/>
      <c r="AA15" s="77"/>
      <c r="AB15" s="77"/>
      <c r="AC15" s="76"/>
      <c r="AD15" s="76"/>
      <c r="AE15" s="93"/>
      <c r="AF15" s="76"/>
      <c r="AG15" s="76"/>
      <c r="AH15" s="76"/>
      <c r="AI15" s="76"/>
      <c r="AJ15" s="77"/>
      <c r="AK15" s="77"/>
      <c r="AL15" s="77"/>
      <c r="AM15" s="77"/>
      <c r="AN15" s="77"/>
      <c r="AO15" s="77"/>
      <c r="AP15" s="77"/>
      <c r="AQ15" s="77"/>
      <c r="AR15" s="77"/>
      <c r="AS15" s="79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 t="shared" ref="AH61:AH68" si="14">1000*(AE61*(-K7)^AF61)</f>
        <v>35166.410041134128</v>
      </c>
      <c r="AI61" s="77">
        <f t="shared" ref="AI61:AI68" si="15">(AH61-AG61)/(-K7+K6)</f>
        <v>3516.6410041134127</v>
      </c>
    </row>
    <row r="62" spans="12:35" x14ac:dyDescent="0.25">
      <c r="L62" s="49"/>
      <c r="AE62" s="77">
        <v>16</v>
      </c>
      <c r="AF62" s="77">
        <v>0.3</v>
      </c>
      <c r="AG62" s="77">
        <f t="shared" si="13"/>
        <v>31924.197039502076</v>
      </c>
      <c r="AH62" s="77">
        <f t="shared" si="14"/>
        <v>37759.948844346967</v>
      </c>
      <c r="AI62" s="77">
        <f t="shared" si="15"/>
        <v>778.10024064598542</v>
      </c>
    </row>
    <row r="63" spans="12:35" x14ac:dyDescent="0.25">
      <c r="L63" s="49"/>
      <c r="AE63" s="77">
        <v>16</v>
      </c>
      <c r="AF63" s="77">
        <v>0.3</v>
      </c>
      <c r="AG63" s="77">
        <f t="shared" si="13"/>
        <v>37759.948844346967</v>
      </c>
      <c r="AH63" s="77">
        <f t="shared" si="14"/>
        <v>42274.846250520262</v>
      </c>
      <c r="AI63" s="77">
        <f t="shared" si="15"/>
        <v>564.3621757716619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51138.043452631384</v>
      </c>
      <c r="AH64" s="77">
        <f t="shared" si="14"/>
        <v>53986.003219370425</v>
      </c>
      <c r="AI64" s="77">
        <f t="shared" si="15"/>
        <v>769.71885587541658</v>
      </c>
    </row>
    <row r="65" spans="12:35" x14ac:dyDescent="0.25">
      <c r="L65" s="49"/>
      <c r="AE65" s="77">
        <v>23</v>
      </c>
      <c r="AF65" s="77">
        <v>0.3</v>
      </c>
      <c r="AG65" s="77">
        <f t="shared" si="13"/>
        <v>63291.106946983207</v>
      </c>
      <c r="AH65" s="77">
        <f t="shared" si="14"/>
        <v>64561.589513371502</v>
      </c>
      <c r="AI65" s="77">
        <f t="shared" si="15"/>
        <v>635.2412831941474</v>
      </c>
    </row>
    <row r="66" spans="12:35" x14ac:dyDescent="0.25">
      <c r="L66" s="49"/>
      <c r="AE66" s="77">
        <v>20</v>
      </c>
      <c r="AF66" s="77">
        <v>0.3</v>
      </c>
      <c r="AG66" s="77">
        <f t="shared" si="13"/>
        <v>56140.512620323054</v>
      </c>
      <c r="AH66" s="77">
        <f t="shared" si="14"/>
        <v>58846.12297344095</v>
      </c>
      <c r="AI66" s="77">
        <f t="shared" si="15"/>
        <v>510.49251945620671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67673.041419457091</v>
      </c>
      <c r="AH67" s="77">
        <f t="shared" si="14"/>
        <v>70074.981702690406</v>
      </c>
      <c r="AI67" s="77">
        <f t="shared" si="15"/>
        <v>533.76450738518099</v>
      </c>
    </row>
    <row r="68" spans="12:35" x14ac:dyDescent="0.25">
      <c r="L68" s="49"/>
      <c r="AE68" s="77">
        <v>20</v>
      </c>
      <c r="AF68" s="77">
        <v>0.3</v>
      </c>
      <c r="AG68" s="77">
        <f t="shared" si="13"/>
        <v>60934.766697991661</v>
      </c>
      <c r="AH68" s="77">
        <f t="shared" si="14"/>
        <v>0</v>
      </c>
      <c r="AI68" s="77">
        <f t="shared" si="15"/>
        <v>1486.2138219022356</v>
      </c>
    </row>
    <row r="69" spans="12:35" x14ac:dyDescent="0.25">
      <c r="L69" s="49"/>
      <c r="AE69" s="77"/>
      <c r="AF69" s="77"/>
      <c r="AG69" s="77"/>
      <c r="AH69" s="77"/>
      <c r="AI69" s="77"/>
    </row>
    <row r="70" spans="12:35" x14ac:dyDescent="0.25">
      <c r="L70" s="49"/>
      <c r="AE70" s="77"/>
      <c r="AF70" s="77"/>
      <c r="AG70" s="77"/>
      <c r="AH70" s="77"/>
      <c r="AI70" s="77"/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151" priority="40">
      <formula>$L29="API sand"</formula>
    </cfRule>
  </conditionalFormatting>
  <conditionalFormatting sqref="R29:S36 AB29:AB35">
    <cfRule type="expression" dxfId="1150" priority="39">
      <formula>$M29="API sand"</formula>
    </cfRule>
  </conditionalFormatting>
  <conditionalFormatting sqref="R29:T36 AB29:AB35 Z36:AB36">
    <cfRule type="expression" dxfId="1149" priority="38">
      <formula>$M29="API clay"</formula>
    </cfRule>
  </conditionalFormatting>
  <conditionalFormatting sqref="U29:W36 AM29:AP36">
    <cfRule type="expression" dxfId="1148" priority="35">
      <formula>$L29="Stiff clay w/o free water"</formula>
    </cfRule>
    <cfRule type="expression" dxfId="1147" priority="37">
      <formula>$L29="API clay"</formula>
    </cfRule>
  </conditionalFormatting>
  <conditionalFormatting sqref="U29:Y32 AM29:AP36 U33:X36">
    <cfRule type="expression" dxfId="1146" priority="36">
      <formula>$L29="Kirsch soft clay"</formula>
    </cfRule>
  </conditionalFormatting>
  <conditionalFormatting sqref="U29:Y32 AM29:AP36 U33:X36">
    <cfRule type="expression" dxfId="1145" priority="34">
      <formula>$L29="Kirsch stiff clay"</formula>
    </cfRule>
  </conditionalFormatting>
  <conditionalFormatting sqref="AM29:AP36">
    <cfRule type="expression" dxfId="1144" priority="33">
      <formula>$L29="Kirsch sand"</formula>
    </cfRule>
  </conditionalFormatting>
  <conditionalFormatting sqref="AM29:AP36">
    <cfRule type="expression" dxfId="1143" priority="32">
      <formula>$L29="Modified Weak rock"</formula>
    </cfRule>
  </conditionalFormatting>
  <conditionalFormatting sqref="U29:V36 AM29:AP36">
    <cfRule type="expression" dxfId="1142" priority="31">
      <formula>$L29="Reese stiff clay"</formula>
    </cfRule>
  </conditionalFormatting>
  <conditionalFormatting sqref="N30:N36 Q29:Q36">
    <cfRule type="expression" dxfId="1141" priority="30">
      <formula>$L29="API sand"</formula>
    </cfRule>
  </conditionalFormatting>
  <conditionalFormatting sqref="N30:N36 AB36 AJ29:AL36 Z29:Z36">
    <cfRule type="expression" dxfId="1140" priority="29">
      <formula>$M29="API sand"</formula>
    </cfRule>
  </conditionalFormatting>
  <conditionalFormatting sqref="AK29:AL36 N30:N36 Z29:AA35">
    <cfRule type="expression" dxfId="1139" priority="28">
      <formula>$M29="API clay"</formula>
    </cfRule>
  </conditionalFormatting>
  <conditionalFormatting sqref="N30:P36 O29:P29">
    <cfRule type="expression" dxfId="1138" priority="25">
      <formula>$L29="Stiff clay w/o free water"</formula>
    </cfRule>
    <cfRule type="expression" dxfId="1137" priority="27">
      <formula>$L29="API clay"</formula>
    </cfRule>
  </conditionalFormatting>
  <conditionalFormatting sqref="N30:P36 O29:P29">
    <cfRule type="expression" dxfId="1136" priority="26">
      <formula>$L29="Kirsch soft clay"</formula>
    </cfRule>
  </conditionalFormatting>
  <conditionalFormatting sqref="N30:P36 O29:P29">
    <cfRule type="expression" dxfId="1135" priority="24">
      <formula>$L29="Kirsch stiff clay"</formula>
    </cfRule>
  </conditionalFormatting>
  <conditionalFormatting sqref="N30:N36 Q29:Q36 X29:Y32 X33:X36">
    <cfRule type="expression" dxfId="1134" priority="23">
      <formula>$L29="Kirsch sand"</formula>
    </cfRule>
  </conditionalFormatting>
  <conditionalFormatting sqref="N30:N36 AC29:AD36 AI29:AI36">
    <cfRule type="expression" dxfId="1133" priority="22">
      <formula>$L29="Modified Weak rock"</formula>
    </cfRule>
  </conditionalFormatting>
  <conditionalFormatting sqref="N30:P36 O29:P29">
    <cfRule type="expression" dxfId="1132" priority="21">
      <formula>$L29="Reese stiff clay"</formula>
    </cfRule>
  </conditionalFormatting>
  <conditionalFormatting sqref="AE37:AH37">
    <cfRule type="expression" dxfId="1131" priority="41">
      <formula>$L19="Modified Weak rock"</formula>
    </cfRule>
  </conditionalFormatting>
  <conditionalFormatting sqref="AD17">
    <cfRule type="expression" dxfId="1130" priority="18">
      <formula>$L17="Stiff clay w/o free water"</formula>
    </cfRule>
    <cfRule type="expression" dxfId="1129" priority="20">
      <formula>$L17="API clay"</formula>
    </cfRule>
  </conditionalFormatting>
  <conditionalFormatting sqref="AD17">
    <cfRule type="expression" dxfId="1128" priority="19">
      <formula>$L17="Kirsch soft clay"</formula>
    </cfRule>
  </conditionalFormatting>
  <conditionalFormatting sqref="AD17">
    <cfRule type="expression" dxfId="1127" priority="17">
      <formula>$L17="Kirsch stiff clay"</formula>
    </cfRule>
  </conditionalFormatting>
  <conditionalFormatting sqref="AD17">
    <cfRule type="expression" dxfId="1126" priority="16">
      <formula>$L17="Reese stiff clay"</formula>
    </cfRule>
  </conditionalFormatting>
  <conditionalFormatting sqref="AD17">
    <cfRule type="expression" dxfId="1125" priority="15">
      <formula>$L17="PISA clay"</formula>
    </cfRule>
  </conditionalFormatting>
  <conditionalFormatting sqref="AC17">
    <cfRule type="expression" dxfId="1124" priority="12">
      <formula>$L17="Stiff clay w/o free water"</formula>
    </cfRule>
    <cfRule type="expression" dxfId="1123" priority="14">
      <formula>$L17="API clay"</formula>
    </cfRule>
  </conditionalFormatting>
  <conditionalFormatting sqref="AC17">
    <cfRule type="expression" dxfId="1122" priority="13">
      <formula>$L17="Kirsch soft clay"</formula>
    </cfRule>
  </conditionalFormatting>
  <conditionalFormatting sqref="AC17">
    <cfRule type="expression" dxfId="1121" priority="11">
      <formula>$L17="Kirsch stiff clay"</formula>
    </cfRule>
  </conditionalFormatting>
  <conditionalFormatting sqref="AC17">
    <cfRule type="expression" dxfId="1120" priority="10">
      <formula>$L17="Reese stiff clay"</formula>
    </cfRule>
  </conditionalFormatting>
  <conditionalFormatting sqref="AC17">
    <cfRule type="expression" dxfId="1119" priority="9">
      <formula>$L17="PISA clay"</formula>
    </cfRule>
  </conditionalFormatting>
  <conditionalFormatting sqref="X17">
    <cfRule type="expression" dxfId="1118" priority="8">
      <formula>$L17="API sand"</formula>
    </cfRule>
  </conditionalFormatting>
  <conditionalFormatting sqref="X17">
    <cfRule type="expression" dxfId="1117" priority="7">
      <formula>$L17="Kirsch sand"</formula>
    </cfRule>
  </conditionalFormatting>
  <conditionalFormatting sqref="U17">
    <cfRule type="expression" dxfId="1116" priority="4">
      <formula>$L17="Stiff clay w/o free water"</formula>
    </cfRule>
    <cfRule type="expression" dxfId="1115" priority="6">
      <formula>$L17="API clay"</formula>
    </cfRule>
  </conditionalFormatting>
  <conditionalFormatting sqref="U17">
    <cfRule type="expression" dxfId="1114" priority="5">
      <formula>$L17="Kirsch soft clay"</formula>
    </cfRule>
  </conditionalFormatting>
  <conditionalFormatting sqref="U17">
    <cfRule type="expression" dxfId="1113" priority="3">
      <formula>$L17="Kirsch stiff clay"</formula>
    </cfRule>
  </conditionalFormatting>
  <conditionalFormatting sqref="U17">
    <cfRule type="expression" dxfId="1112" priority="2">
      <formula>$L17="Reese stiff clay"</formula>
    </cfRule>
  </conditionalFormatting>
  <conditionalFormatting sqref="U17">
    <cfRule type="expression" dxfId="1111" priority="1">
      <formula>$L17="PISA clay"</formula>
    </cfRule>
  </conditionalFormatting>
  <conditionalFormatting sqref="AE72:AF72">
    <cfRule type="expression" dxfId="1110" priority="42">
      <formula>$L17="Stiff clay w/o free water"</formula>
    </cfRule>
    <cfRule type="expression" dxfId="1109" priority="43">
      <formula>$L17="API clay"</formula>
    </cfRule>
  </conditionalFormatting>
  <conditionalFormatting sqref="AE72:AF72">
    <cfRule type="expression" dxfId="1108" priority="44">
      <formula>$L17="Kirsch soft clay"</formula>
    </cfRule>
  </conditionalFormatting>
  <conditionalFormatting sqref="AE72:AF72">
    <cfRule type="expression" dxfId="1107" priority="45">
      <formula>$L17="Kirsch stiff clay"</formula>
    </cfRule>
  </conditionalFormatting>
  <conditionalFormatting sqref="AE72:AF72">
    <cfRule type="expression" dxfId="1106" priority="46">
      <formula>$L17="Reese stiff clay"</formula>
    </cfRule>
  </conditionalFormatting>
  <conditionalFormatting sqref="AE72:AF72">
    <cfRule type="expression" dxfId="1105" priority="47">
      <formula>$L17="PISA clay"</formula>
    </cfRule>
  </conditionalFormatting>
  <dataValidations count="4">
    <dataValidation type="list" showInputMessage="1" showErrorMessage="1" sqref="L6:L13" xr:uid="{A0BCB934-6F43-4341-9D23-0CB90A87873A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6:M18 L14:L18" xr:uid="{4D41DFA7-AE0B-4E5A-A512-CDE61B101AD6}">
      <formula1>"Zero soil,API sand,API clay"</formula1>
    </dataValidation>
    <dataValidation type="list" showInputMessage="1" showErrorMessage="1" sqref="L19:L255" xr:uid="{72434C1D-09CB-40A1-9584-7395A4296798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3005690D-4A97-4236-8A91-E2156030D1D2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BC98-1CA9-4567-82DB-DD2D328F34EE}">
  <sheetPr>
    <tabColor theme="7" tint="0.79998168889431442"/>
  </sheetPr>
  <dimension ref="A1:AS255"/>
  <sheetViews>
    <sheetView zoomScale="70" zoomScaleNormal="70" workbookViewId="0">
      <selection activeCell="L6" sqref="L6:L1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NW-55_maxM_jean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8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120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3516.6410041134127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-10</v>
      </c>
      <c r="L7" s="82" t="s">
        <v>120</v>
      </c>
      <c r="M7" s="81" t="s">
        <v>65</v>
      </c>
      <c r="N7" s="77">
        <v>8.5</v>
      </c>
      <c r="O7" s="76">
        <v>20</v>
      </c>
      <c r="P7" s="76">
        <v>1.7333333333333334</v>
      </c>
      <c r="Q7" s="77">
        <v>0</v>
      </c>
      <c r="R7" s="77" t="e">
        <f t="shared" ref="R7:R13" si="0"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 t="e">
        <f>VLOOKUP(R7,$AE$39:$AF$59,2)</f>
        <v>#N/A</v>
      </c>
      <c r="AA7" s="77">
        <v>1</v>
      </c>
      <c r="AB7" s="77" t="e">
        <f>VLOOKUP(R7,$AE$39:$AG$59,3)</f>
        <v>#N/A</v>
      </c>
      <c r="AC7" s="76">
        <v>31924.197039502076</v>
      </c>
      <c r="AD7" s="76">
        <v>778.10024064598542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 t="e">
        <f>VLOOKUP(R7,$AE$39:$AH$59,4)</f>
        <v>#N/A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9765.9699999999993</v>
      </c>
      <c r="H8" s="45" t="s">
        <v>53</v>
      </c>
      <c r="I8" t="s">
        <v>116</v>
      </c>
      <c r="J8" s="77">
        <v>3</v>
      </c>
      <c r="K8" s="83">
        <v>-17.5</v>
      </c>
      <c r="L8" s="82" t="s">
        <v>120</v>
      </c>
      <c r="M8" s="81" t="s">
        <v>65</v>
      </c>
      <c r="N8" s="77">
        <v>8.5</v>
      </c>
      <c r="O8" s="76">
        <v>33</v>
      </c>
      <c r="P8" s="76">
        <v>1.875</v>
      </c>
      <c r="Q8" s="77">
        <v>0</v>
      </c>
      <c r="R8" s="77" t="e">
        <f t="shared" si="0"/>
        <v>#N/A</v>
      </c>
      <c r="S8" s="85">
        <v>0.5</v>
      </c>
      <c r="T8" s="77">
        <v>0</v>
      </c>
      <c r="U8" s="94">
        <v>0.01</v>
      </c>
      <c r="V8" s="78">
        <v>0</v>
      </c>
      <c r="W8" s="85">
        <v>0.5</v>
      </c>
      <c r="X8" s="91">
        <v>0</v>
      </c>
      <c r="Y8" s="77">
        <v>0</v>
      </c>
      <c r="Z8" s="77" t="e">
        <f>VLOOKUP(R8,$AE$39:$AF$59,2)</f>
        <v>#N/A</v>
      </c>
      <c r="AA8" s="77">
        <v>1</v>
      </c>
      <c r="AB8" s="77" t="e">
        <f>VLOOKUP(R8,$AE$39:$AG$59,3)</f>
        <v>#N/A</v>
      </c>
      <c r="AC8" s="76">
        <v>37759.948844346967</v>
      </c>
      <c r="AD8" s="76">
        <v>564.3621757716619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 t="e">
        <f>VLOOKUP(R8,$AE$39:$AH$59,4)</f>
        <v>#N/A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-273156.09299999999</v>
      </c>
      <c r="H9" s="45" t="s">
        <v>54</v>
      </c>
      <c r="I9" t="s">
        <v>115</v>
      </c>
      <c r="J9" s="77">
        <v>4</v>
      </c>
      <c r="K9" s="83">
        <v>-25.5</v>
      </c>
      <c r="L9" s="82" t="s">
        <v>120</v>
      </c>
      <c r="M9" s="81" t="s">
        <v>65</v>
      </c>
      <c r="N9" s="77">
        <v>9</v>
      </c>
      <c r="O9" s="76">
        <v>50</v>
      </c>
      <c r="P9" s="76">
        <v>2.1621621621621627</v>
      </c>
      <c r="Q9" s="77">
        <v>0</v>
      </c>
      <c r="R9" s="77" t="e">
        <f t="shared" si="0"/>
        <v>#N/A</v>
      </c>
      <c r="S9" s="85">
        <v>0.5</v>
      </c>
      <c r="T9" s="77">
        <v>0</v>
      </c>
      <c r="U9" s="94">
        <v>7.0000000000000001E-3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51138.043452631384</v>
      </c>
      <c r="AD9" s="76">
        <v>769.71885587541658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11463.1971538462</v>
      </c>
      <c r="H10" s="45" t="s">
        <v>53</v>
      </c>
      <c r="I10" t="s">
        <v>114</v>
      </c>
      <c r="J10" s="77">
        <v>5</v>
      </c>
      <c r="K10" s="83">
        <v>-29.2</v>
      </c>
      <c r="L10" s="82" t="s">
        <v>64</v>
      </c>
      <c r="M10" s="81" t="s">
        <v>64</v>
      </c>
      <c r="N10" s="77">
        <v>9.5</v>
      </c>
      <c r="O10" s="76">
        <v>0</v>
      </c>
      <c r="P10" s="76">
        <v>0</v>
      </c>
      <c r="Q10" s="77">
        <v>31</v>
      </c>
      <c r="R10" s="77">
        <f t="shared" si="0"/>
        <v>26</v>
      </c>
      <c r="S10" s="85">
        <v>0.5</v>
      </c>
      <c r="T10" s="77">
        <v>0</v>
      </c>
      <c r="U10" s="94">
        <v>0</v>
      </c>
      <c r="V10" s="78">
        <v>0</v>
      </c>
      <c r="W10" s="85">
        <v>0</v>
      </c>
      <c r="X10" s="91">
        <v>0</v>
      </c>
      <c r="Y10" s="77">
        <v>0</v>
      </c>
      <c r="Z10" s="77">
        <f>VLOOKUP(R10,$AE$39:$AF$59,2)</f>
        <v>83.999999999999972</v>
      </c>
      <c r="AA10" s="77">
        <v>1</v>
      </c>
      <c r="AB10" s="77">
        <f>VLOOKUP(R10,$AE$39:$AG$59,3)</f>
        <v>5760</v>
      </c>
      <c r="AC10" s="76">
        <v>63291.106946983207</v>
      </c>
      <c r="AD10" s="76">
        <v>635.2412831941474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>
        <f>VLOOKUP(R10,$AE$39:$AH$59,4)</f>
        <v>24.000000000000007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50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-31.2</v>
      </c>
      <c r="L11" s="82" t="s">
        <v>120</v>
      </c>
      <c r="M11" s="81" t="s">
        <v>65</v>
      </c>
      <c r="N11" s="77">
        <v>9</v>
      </c>
      <c r="O11" s="76">
        <v>81</v>
      </c>
      <c r="P11" s="76">
        <v>2.4528301886792447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56140.512620323054</v>
      </c>
      <c r="AD11" s="76">
        <v>510.49251945620671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2262.96</v>
      </c>
      <c r="H12" s="45" t="s">
        <v>53</v>
      </c>
      <c r="I12" t="s">
        <v>117</v>
      </c>
      <c r="J12" s="77">
        <v>7</v>
      </c>
      <c r="K12" s="83">
        <v>-36.5</v>
      </c>
      <c r="L12" s="82" t="s">
        <v>64</v>
      </c>
      <c r="M12" s="81" t="s">
        <v>64</v>
      </c>
      <c r="N12" s="77">
        <v>10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v>0</v>
      </c>
      <c r="AA12" s="77">
        <v>1</v>
      </c>
      <c r="AB12" s="77">
        <v>0</v>
      </c>
      <c r="AC12" s="76">
        <v>67673.041419457091</v>
      </c>
      <c r="AD12" s="76">
        <v>533.76450738518099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v>0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-41</v>
      </c>
      <c r="L13" s="82" t="s">
        <v>120</v>
      </c>
      <c r="M13" s="81" t="s">
        <v>65</v>
      </c>
      <c r="N13" s="91">
        <v>9</v>
      </c>
      <c r="O13" s="76">
        <v>106</v>
      </c>
      <c r="P13" s="76">
        <v>2.5714285714285716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5.0000000000000001E-3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60934.766697991661</v>
      </c>
      <c r="AD13" s="76">
        <v>1486.2138219022356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/>
      <c r="K14" s="83"/>
      <c r="L14" s="81"/>
      <c r="M14" s="81"/>
      <c r="N14" s="91"/>
      <c r="O14" s="76"/>
      <c r="P14" s="76"/>
      <c r="Q14" s="77"/>
      <c r="R14" s="77"/>
      <c r="S14" s="85"/>
      <c r="T14" s="77"/>
      <c r="U14" s="94"/>
      <c r="V14" s="78"/>
      <c r="W14" s="85"/>
      <c r="X14" s="91"/>
      <c r="Y14" s="77"/>
      <c r="Z14" s="77"/>
      <c r="AA14" s="77"/>
      <c r="AB14" s="77"/>
      <c r="AC14" s="76"/>
      <c r="AD14" s="76"/>
      <c r="AE14" s="93"/>
      <c r="AF14" s="76"/>
      <c r="AG14" s="76"/>
      <c r="AH14" s="76"/>
      <c r="AI14" s="76"/>
      <c r="AJ14" s="77"/>
      <c r="AK14" s="77"/>
      <c r="AL14" s="77"/>
      <c r="AM14" s="77"/>
      <c r="AN14" s="77"/>
      <c r="AO14" s="77"/>
      <c r="AP14" s="77"/>
      <c r="AQ14" s="77"/>
      <c r="AR14" s="77"/>
      <c r="AS14" s="79"/>
    </row>
    <row r="15" spans="1:45" x14ac:dyDescent="0.25">
      <c r="A15" s="33" t="s">
        <v>44</v>
      </c>
      <c r="B15" s="61">
        <v>207000000</v>
      </c>
      <c r="C15" s="45" t="s">
        <v>47</v>
      </c>
      <c r="J15" s="77"/>
      <c r="K15" s="83"/>
      <c r="L15" s="81"/>
      <c r="M15" s="81"/>
      <c r="N15" s="91"/>
      <c r="O15" s="76"/>
      <c r="P15" s="76"/>
      <c r="Q15" s="77"/>
      <c r="R15" s="77"/>
      <c r="S15" s="85"/>
      <c r="T15" s="77"/>
      <c r="U15" s="94"/>
      <c r="V15" s="78"/>
      <c r="W15" s="85"/>
      <c r="X15" s="91"/>
      <c r="Y15" s="77"/>
      <c r="Z15" s="77"/>
      <c r="AA15" s="77"/>
      <c r="AB15" s="77"/>
      <c r="AC15" s="76"/>
      <c r="AD15" s="76"/>
      <c r="AE15" s="93"/>
      <c r="AF15" s="76"/>
      <c r="AG15" s="76"/>
      <c r="AH15" s="76"/>
      <c r="AI15" s="76"/>
      <c r="AJ15" s="77"/>
      <c r="AK15" s="77"/>
      <c r="AL15" s="77"/>
      <c r="AM15" s="77"/>
      <c r="AN15" s="77"/>
      <c r="AO15" s="77"/>
      <c r="AP15" s="77"/>
      <c r="AQ15" s="77"/>
      <c r="AR15" s="77"/>
      <c r="AS15" s="79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 t="shared" ref="AH61:AH68" si="14">1000*(AE61*(-K7)^AF61)</f>
        <v>35166.410041134128</v>
      </c>
      <c r="AI61" s="77">
        <f t="shared" ref="AI61:AI68" si="15">(AH61-AG61)/(-K7+K6)</f>
        <v>3516.6410041134127</v>
      </c>
    </row>
    <row r="62" spans="12:35" x14ac:dyDescent="0.25">
      <c r="L62" s="49"/>
      <c r="AE62" s="77">
        <v>16</v>
      </c>
      <c r="AF62" s="77">
        <v>0.3</v>
      </c>
      <c r="AG62" s="77">
        <f t="shared" si="13"/>
        <v>31924.197039502076</v>
      </c>
      <c r="AH62" s="77">
        <f t="shared" si="14"/>
        <v>37759.948844346967</v>
      </c>
      <c r="AI62" s="77">
        <f t="shared" si="15"/>
        <v>778.10024064598542</v>
      </c>
    </row>
    <row r="63" spans="12:35" x14ac:dyDescent="0.25">
      <c r="L63" s="49"/>
      <c r="AE63" s="77">
        <v>16</v>
      </c>
      <c r="AF63" s="77">
        <v>0.3</v>
      </c>
      <c r="AG63" s="77">
        <f t="shared" si="13"/>
        <v>37759.948844346967</v>
      </c>
      <c r="AH63" s="77">
        <f t="shared" si="14"/>
        <v>42274.846250520262</v>
      </c>
      <c r="AI63" s="77">
        <f t="shared" si="15"/>
        <v>564.3621757716619</v>
      </c>
    </row>
    <row r="64" spans="12:35" x14ac:dyDescent="0.25">
      <c r="L64" s="49"/>
      <c r="AE64" s="77">
        <v>14</v>
      </c>
      <c r="AF64" s="77">
        <v>0.4</v>
      </c>
      <c r="AG64" s="77">
        <f t="shared" si="13"/>
        <v>51138.043452631384</v>
      </c>
      <c r="AH64" s="77">
        <f t="shared" si="14"/>
        <v>53986.003219370425</v>
      </c>
      <c r="AI64" s="77">
        <f t="shared" si="15"/>
        <v>769.71885587541658</v>
      </c>
    </row>
    <row r="65" spans="12:35" x14ac:dyDescent="0.25">
      <c r="L65" s="49"/>
      <c r="AE65" s="77">
        <v>23</v>
      </c>
      <c r="AF65" s="77">
        <v>0.3</v>
      </c>
      <c r="AG65" s="77">
        <f t="shared" si="13"/>
        <v>63291.106946983207</v>
      </c>
      <c r="AH65" s="77">
        <f t="shared" si="14"/>
        <v>64561.589513371502</v>
      </c>
      <c r="AI65" s="77">
        <f t="shared" si="15"/>
        <v>635.2412831941474</v>
      </c>
    </row>
    <row r="66" spans="12:35" x14ac:dyDescent="0.25">
      <c r="L66" s="49"/>
      <c r="AE66" s="77">
        <v>20</v>
      </c>
      <c r="AF66" s="77">
        <v>0.3</v>
      </c>
      <c r="AG66" s="77">
        <f t="shared" si="13"/>
        <v>56140.512620323054</v>
      </c>
      <c r="AH66" s="77">
        <f t="shared" si="14"/>
        <v>58846.12297344095</v>
      </c>
      <c r="AI66" s="77">
        <f t="shared" si="15"/>
        <v>510.49251945620671</v>
      </c>
    </row>
    <row r="67" spans="12:35" x14ac:dyDescent="0.25">
      <c r="L67" s="49"/>
      <c r="AE67" s="77">
        <v>23</v>
      </c>
      <c r="AF67" s="77">
        <v>0.3</v>
      </c>
      <c r="AG67" s="77">
        <f t="shared" si="13"/>
        <v>67673.041419457091</v>
      </c>
      <c r="AH67" s="77">
        <f t="shared" si="14"/>
        <v>70074.981702690406</v>
      </c>
      <c r="AI67" s="77">
        <f t="shared" si="15"/>
        <v>533.76450738518099</v>
      </c>
    </row>
    <row r="68" spans="12:35" x14ac:dyDescent="0.25">
      <c r="L68" s="49"/>
      <c r="AE68" s="77">
        <v>20</v>
      </c>
      <c r="AF68" s="77">
        <v>0.3</v>
      </c>
      <c r="AG68" s="77">
        <f t="shared" si="13"/>
        <v>60934.766697991661</v>
      </c>
      <c r="AH68" s="77">
        <f t="shared" si="14"/>
        <v>0</v>
      </c>
      <c r="AI68" s="77">
        <f t="shared" si="15"/>
        <v>1486.2138219022356</v>
      </c>
    </row>
    <row r="69" spans="12:35" x14ac:dyDescent="0.25">
      <c r="L69" s="49"/>
      <c r="AE69" s="77"/>
      <c r="AF69" s="77"/>
      <c r="AG69" s="77"/>
      <c r="AH69" s="77"/>
      <c r="AI69" s="77"/>
    </row>
    <row r="70" spans="12:35" x14ac:dyDescent="0.25">
      <c r="L70" s="49"/>
      <c r="AE70" s="77"/>
      <c r="AF70" s="77"/>
      <c r="AG70" s="77"/>
      <c r="AH70" s="77"/>
      <c r="AI70" s="77"/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104" priority="40">
      <formula>$L29="API sand"</formula>
    </cfRule>
  </conditionalFormatting>
  <conditionalFormatting sqref="R29:S36 AB29:AB35">
    <cfRule type="expression" dxfId="1103" priority="39">
      <formula>$M29="API sand"</formula>
    </cfRule>
  </conditionalFormatting>
  <conditionalFormatting sqref="R29:T36 AB29:AB35 Z36:AB36">
    <cfRule type="expression" dxfId="1102" priority="38">
      <formula>$M29="API clay"</formula>
    </cfRule>
  </conditionalFormatting>
  <conditionalFormatting sqref="U29:W36 AM29:AP36">
    <cfRule type="expression" dxfId="1101" priority="35">
      <formula>$L29="Stiff clay w/o free water"</formula>
    </cfRule>
    <cfRule type="expression" dxfId="1100" priority="37">
      <formula>$L29="API clay"</formula>
    </cfRule>
  </conditionalFormatting>
  <conditionalFormatting sqref="U29:Y32 AM29:AP36 U33:X36">
    <cfRule type="expression" dxfId="1099" priority="36">
      <formula>$L29="Kirsch soft clay"</formula>
    </cfRule>
  </conditionalFormatting>
  <conditionalFormatting sqref="U29:Y32 AM29:AP36 U33:X36">
    <cfRule type="expression" dxfId="1098" priority="34">
      <formula>$L29="Kirsch stiff clay"</formula>
    </cfRule>
  </conditionalFormatting>
  <conditionalFormatting sqref="AM29:AP36">
    <cfRule type="expression" dxfId="1097" priority="33">
      <formula>$L29="Kirsch sand"</formula>
    </cfRule>
  </conditionalFormatting>
  <conditionalFormatting sqref="AM29:AP36">
    <cfRule type="expression" dxfId="1096" priority="32">
      <formula>$L29="Modified Weak rock"</formula>
    </cfRule>
  </conditionalFormatting>
  <conditionalFormatting sqref="U29:V36 AM29:AP36">
    <cfRule type="expression" dxfId="1095" priority="31">
      <formula>$L29="Reese stiff clay"</formula>
    </cfRule>
  </conditionalFormatting>
  <conditionalFormatting sqref="N30:N36 Q29:Q36">
    <cfRule type="expression" dxfId="1094" priority="30">
      <formula>$L29="API sand"</formula>
    </cfRule>
  </conditionalFormatting>
  <conditionalFormatting sqref="N30:N36 AB36 AJ29:AL36 Z29:Z36">
    <cfRule type="expression" dxfId="1093" priority="29">
      <formula>$M29="API sand"</formula>
    </cfRule>
  </conditionalFormatting>
  <conditionalFormatting sqref="AK29:AL36 N30:N36 Z29:AA35">
    <cfRule type="expression" dxfId="1092" priority="28">
      <formula>$M29="API clay"</formula>
    </cfRule>
  </conditionalFormatting>
  <conditionalFormatting sqref="N30:P36 O29:P29">
    <cfRule type="expression" dxfId="1091" priority="25">
      <formula>$L29="Stiff clay w/o free water"</formula>
    </cfRule>
    <cfRule type="expression" dxfId="1090" priority="27">
      <formula>$L29="API clay"</formula>
    </cfRule>
  </conditionalFormatting>
  <conditionalFormatting sqref="N30:P36 O29:P29">
    <cfRule type="expression" dxfId="1089" priority="26">
      <formula>$L29="Kirsch soft clay"</formula>
    </cfRule>
  </conditionalFormatting>
  <conditionalFormatting sqref="N30:P36 O29:P29">
    <cfRule type="expression" dxfId="1088" priority="24">
      <formula>$L29="Kirsch stiff clay"</formula>
    </cfRule>
  </conditionalFormatting>
  <conditionalFormatting sqref="N30:N36 Q29:Q36 X29:Y32 X33:X36">
    <cfRule type="expression" dxfId="1087" priority="23">
      <formula>$L29="Kirsch sand"</formula>
    </cfRule>
  </conditionalFormatting>
  <conditionalFormatting sqref="N30:N36 AC29:AD36 AI29:AI36">
    <cfRule type="expression" dxfId="1086" priority="22">
      <formula>$L29="Modified Weak rock"</formula>
    </cfRule>
  </conditionalFormatting>
  <conditionalFormatting sqref="N30:P36 O29:P29">
    <cfRule type="expression" dxfId="1085" priority="21">
      <formula>$L29="Reese stiff clay"</formula>
    </cfRule>
  </conditionalFormatting>
  <conditionalFormatting sqref="AE37:AH37">
    <cfRule type="expression" dxfId="1084" priority="41">
      <formula>$L19="Modified Weak rock"</formula>
    </cfRule>
  </conditionalFormatting>
  <conditionalFormatting sqref="AD17">
    <cfRule type="expression" dxfId="1083" priority="18">
      <formula>$L17="Stiff clay w/o free water"</formula>
    </cfRule>
    <cfRule type="expression" dxfId="1082" priority="20">
      <formula>$L17="API clay"</formula>
    </cfRule>
  </conditionalFormatting>
  <conditionalFormatting sqref="AD17">
    <cfRule type="expression" dxfId="1081" priority="19">
      <formula>$L17="Kirsch soft clay"</formula>
    </cfRule>
  </conditionalFormatting>
  <conditionalFormatting sqref="AD17">
    <cfRule type="expression" dxfId="1080" priority="17">
      <formula>$L17="Kirsch stiff clay"</formula>
    </cfRule>
  </conditionalFormatting>
  <conditionalFormatting sqref="AD17">
    <cfRule type="expression" dxfId="1079" priority="16">
      <formula>$L17="Reese stiff clay"</formula>
    </cfRule>
  </conditionalFormatting>
  <conditionalFormatting sqref="AD17">
    <cfRule type="expression" dxfId="1078" priority="15">
      <formula>$L17="PISA clay"</formula>
    </cfRule>
  </conditionalFormatting>
  <conditionalFormatting sqref="AC17">
    <cfRule type="expression" dxfId="1077" priority="12">
      <formula>$L17="Stiff clay w/o free water"</formula>
    </cfRule>
    <cfRule type="expression" dxfId="1076" priority="14">
      <formula>$L17="API clay"</formula>
    </cfRule>
  </conditionalFormatting>
  <conditionalFormatting sqref="AC17">
    <cfRule type="expression" dxfId="1075" priority="13">
      <formula>$L17="Kirsch soft clay"</formula>
    </cfRule>
  </conditionalFormatting>
  <conditionalFormatting sqref="AC17">
    <cfRule type="expression" dxfId="1074" priority="11">
      <formula>$L17="Kirsch stiff clay"</formula>
    </cfRule>
  </conditionalFormatting>
  <conditionalFormatting sqref="AC17">
    <cfRule type="expression" dxfId="1073" priority="10">
      <formula>$L17="Reese stiff clay"</formula>
    </cfRule>
  </conditionalFormatting>
  <conditionalFormatting sqref="AC17">
    <cfRule type="expression" dxfId="1072" priority="9">
      <formula>$L17="PISA clay"</formula>
    </cfRule>
  </conditionalFormatting>
  <conditionalFormatting sqref="X17">
    <cfRule type="expression" dxfId="1071" priority="8">
      <formula>$L17="API sand"</formula>
    </cfRule>
  </conditionalFormatting>
  <conditionalFormatting sqref="X17">
    <cfRule type="expression" dxfId="1070" priority="7">
      <formula>$L17="Kirsch sand"</formula>
    </cfRule>
  </conditionalFormatting>
  <conditionalFormatting sqref="U17">
    <cfRule type="expression" dxfId="1069" priority="4">
      <formula>$L17="Stiff clay w/o free water"</formula>
    </cfRule>
    <cfRule type="expression" dxfId="1068" priority="6">
      <formula>$L17="API clay"</formula>
    </cfRule>
  </conditionalFormatting>
  <conditionalFormatting sqref="U17">
    <cfRule type="expression" dxfId="1067" priority="5">
      <formula>$L17="Kirsch soft clay"</formula>
    </cfRule>
  </conditionalFormatting>
  <conditionalFormatting sqref="U17">
    <cfRule type="expression" dxfId="1066" priority="3">
      <formula>$L17="Kirsch stiff clay"</formula>
    </cfRule>
  </conditionalFormatting>
  <conditionalFormatting sqref="U17">
    <cfRule type="expression" dxfId="1065" priority="2">
      <formula>$L17="Reese stiff clay"</formula>
    </cfRule>
  </conditionalFormatting>
  <conditionalFormatting sqref="U17">
    <cfRule type="expression" dxfId="1064" priority="1">
      <formula>$L17="PISA clay"</formula>
    </cfRule>
  </conditionalFormatting>
  <conditionalFormatting sqref="AE72:AF72">
    <cfRule type="expression" dxfId="1063" priority="42">
      <formula>$L17="Stiff clay w/o free water"</formula>
    </cfRule>
    <cfRule type="expression" dxfId="1062" priority="43">
      <formula>$L17="API clay"</formula>
    </cfRule>
  </conditionalFormatting>
  <conditionalFormatting sqref="AE72:AF72">
    <cfRule type="expression" dxfId="1061" priority="44">
      <formula>$L17="Kirsch soft clay"</formula>
    </cfRule>
  </conditionalFormatting>
  <conditionalFormatting sqref="AE72:AF72">
    <cfRule type="expression" dxfId="1060" priority="45">
      <formula>$L17="Kirsch stiff clay"</formula>
    </cfRule>
  </conditionalFormatting>
  <conditionalFormatting sqref="AE72:AF72">
    <cfRule type="expression" dxfId="1059" priority="46">
      <formula>$L17="Reese stiff clay"</formula>
    </cfRule>
  </conditionalFormatting>
  <conditionalFormatting sqref="AE72:AF72">
    <cfRule type="expression" dxfId="1058" priority="47">
      <formula>$L17="PISA clay"</formula>
    </cfRule>
  </conditionalFormatting>
  <dataValidations count="4">
    <dataValidation type="list" showInputMessage="1" showErrorMessage="1" sqref="L6:L13" xr:uid="{D1AF59E7-A01C-41A0-B3E1-2F048C3544B7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6:M18 L14:L18" xr:uid="{1CD1EEB4-5E33-487C-A91D-9E03FCF99DC7}">
      <formula1>"Zero soil,API sand,API clay"</formula1>
    </dataValidation>
    <dataValidation type="list" showInputMessage="1" showErrorMessage="1" sqref="L19:L255" xr:uid="{AC50D170-B8FB-4497-8C43-8261CE15A741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6" xr:uid="{A50834EE-709B-4FA1-A345-91C60279728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79BA-8FB4-4CA2-AC00-18E733E4C4B5}">
  <sheetPr>
    <tabColor theme="7" tint="0.79998168889431442"/>
  </sheetPr>
  <dimension ref="A1:AS255"/>
  <sheetViews>
    <sheetView tabSelected="1" topLeftCell="G1" zoomScale="70" zoomScaleNormal="70" workbookViewId="0">
      <selection activeCell="K16" sqref="K16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NW-55_maxV_jean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7"/>
      <c r="R3" s="98"/>
      <c r="S3" s="98"/>
      <c r="T3" s="87"/>
      <c r="U3" s="98"/>
      <c r="V3" s="98"/>
      <c r="W3" s="87"/>
      <c r="X3" s="69"/>
      <c r="Y3" s="87"/>
      <c r="Z3" s="87"/>
      <c r="AA3" s="87"/>
      <c r="AB3" s="87"/>
      <c r="AC3" s="69"/>
      <c r="AD3" s="39"/>
      <c r="AE3" s="39"/>
      <c r="AF3" s="39"/>
      <c r="AG3" s="39"/>
      <c r="AH3" s="39"/>
      <c r="AI3" s="39"/>
      <c r="AJ3" s="87"/>
      <c r="AK3" s="87"/>
      <c r="AL3" s="87"/>
      <c r="AM3" s="87"/>
      <c r="AN3" s="87"/>
      <c r="AO3" s="87"/>
      <c r="AP3" s="87"/>
    </row>
    <row r="4" spans="1:45" x14ac:dyDescent="0.25">
      <c r="A4" s="40" t="s">
        <v>60</v>
      </c>
      <c r="B4" s="33">
        <f>COUNTIF(J:J,"&gt;0")</f>
        <v>10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110</v>
      </c>
      <c r="AP4" s="43" t="s">
        <v>111</v>
      </c>
      <c r="AQ4" s="70" t="s">
        <v>102</v>
      </c>
      <c r="AR4" s="43" t="s">
        <v>108</v>
      </c>
      <c r="AS4" s="33" t="s">
        <v>112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5" t="s">
        <v>38</v>
      </c>
      <c r="K5" s="75" t="s">
        <v>30</v>
      </c>
      <c r="L5" s="75" t="s">
        <v>31</v>
      </c>
      <c r="M5" s="75" t="s">
        <v>31</v>
      </c>
      <c r="N5" s="75" t="s">
        <v>32</v>
      </c>
      <c r="O5" s="75" t="s">
        <v>33</v>
      </c>
      <c r="P5" s="75" t="s">
        <v>35</v>
      </c>
      <c r="Q5" s="75" t="s">
        <v>36</v>
      </c>
      <c r="R5" s="75" t="s">
        <v>36</v>
      </c>
      <c r="S5" s="75" t="s">
        <v>34</v>
      </c>
      <c r="T5" s="75" t="s">
        <v>33</v>
      </c>
      <c r="U5" s="75" t="s">
        <v>34</v>
      </c>
      <c r="V5" s="75" t="s">
        <v>62</v>
      </c>
      <c r="W5" s="75" t="s">
        <v>34</v>
      </c>
      <c r="X5" s="75" t="s">
        <v>33</v>
      </c>
      <c r="Y5" s="75" t="s">
        <v>35</v>
      </c>
      <c r="Z5" s="75" t="s">
        <v>33</v>
      </c>
      <c r="AA5" s="75" t="s">
        <v>34</v>
      </c>
      <c r="AB5" s="75" t="s">
        <v>33</v>
      </c>
      <c r="AC5" s="75" t="s">
        <v>33</v>
      </c>
      <c r="AD5" s="75" t="s">
        <v>35</v>
      </c>
      <c r="AE5" s="75" t="s">
        <v>34</v>
      </c>
      <c r="AF5" s="75" t="s">
        <v>33</v>
      </c>
      <c r="AG5" s="75" t="s">
        <v>35</v>
      </c>
      <c r="AH5" s="75" t="s">
        <v>34</v>
      </c>
      <c r="AI5" s="75" t="s">
        <v>34</v>
      </c>
      <c r="AJ5" s="75" t="s">
        <v>34</v>
      </c>
      <c r="AK5" s="75" t="s">
        <v>34</v>
      </c>
      <c r="AL5" s="75" t="s">
        <v>34</v>
      </c>
      <c r="AM5" s="75" t="s">
        <v>34</v>
      </c>
      <c r="AN5" s="75" t="s">
        <v>34</v>
      </c>
      <c r="AO5" s="75" t="s">
        <v>34</v>
      </c>
      <c r="AP5" s="75" t="s">
        <v>34</v>
      </c>
      <c r="AQ5" s="75" t="s">
        <v>103</v>
      </c>
      <c r="AR5" s="75" t="s">
        <v>109</v>
      </c>
    </row>
    <row r="6" spans="1:45" x14ac:dyDescent="0.25">
      <c r="C6" s="45"/>
      <c r="F6" s="33" t="s">
        <v>67</v>
      </c>
      <c r="G6" s="57">
        <v>14.61</v>
      </c>
      <c r="H6" s="45" t="s">
        <v>28</v>
      </c>
      <c r="I6" t="s">
        <v>115</v>
      </c>
      <c r="J6" s="77">
        <v>1</v>
      </c>
      <c r="K6" s="83">
        <v>0</v>
      </c>
      <c r="L6" s="82" t="s">
        <v>120</v>
      </c>
      <c r="M6" s="81" t="s">
        <v>65</v>
      </c>
      <c r="N6" s="77">
        <v>9</v>
      </c>
      <c r="O6" s="76">
        <v>0</v>
      </c>
      <c r="P6" s="76">
        <v>2</v>
      </c>
      <c r="Q6" s="77">
        <v>0</v>
      </c>
      <c r="R6" s="77" t="e">
        <f>IF(Q6&lt;&gt;0,Q6-5,NA())</f>
        <v>#N/A</v>
      </c>
      <c r="S6" s="85">
        <v>0.5</v>
      </c>
      <c r="T6" s="77">
        <v>0</v>
      </c>
      <c r="U6" s="94">
        <v>0.02</v>
      </c>
      <c r="V6" s="78">
        <v>0</v>
      </c>
      <c r="W6" s="85">
        <v>0.5</v>
      </c>
      <c r="X6" s="91">
        <v>0</v>
      </c>
      <c r="Y6" s="77">
        <v>0</v>
      </c>
      <c r="Z6" s="77">
        <v>0</v>
      </c>
      <c r="AA6" s="77">
        <v>1</v>
      </c>
      <c r="AB6" s="77">
        <v>0</v>
      </c>
      <c r="AC6" s="76">
        <v>1</v>
      </c>
      <c r="AD6" s="76">
        <v>10047.545726038323</v>
      </c>
      <c r="AE6" s="93">
        <v>0.3</v>
      </c>
      <c r="AF6" s="76">
        <v>0</v>
      </c>
      <c r="AG6" s="76">
        <v>0</v>
      </c>
      <c r="AH6" s="76">
        <v>0</v>
      </c>
      <c r="AI6" s="76">
        <v>0</v>
      </c>
      <c r="AJ6" s="77">
        <v>0</v>
      </c>
      <c r="AK6" s="77">
        <v>1</v>
      </c>
      <c r="AL6" s="77">
        <v>1</v>
      </c>
      <c r="AM6" s="77">
        <v>1</v>
      </c>
      <c r="AN6" s="77">
        <v>1</v>
      </c>
      <c r="AO6" s="77">
        <v>1</v>
      </c>
      <c r="AP6" s="77">
        <v>1</v>
      </c>
      <c r="AQ6" s="77">
        <v>0</v>
      </c>
      <c r="AR6" s="77">
        <v>0</v>
      </c>
      <c r="AS6" s="79">
        <v>1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t="s">
        <v>116</v>
      </c>
      <c r="J7" s="77">
        <v>2</v>
      </c>
      <c r="K7" s="83">
        <v>-3.5</v>
      </c>
      <c r="L7" s="82" t="s">
        <v>120</v>
      </c>
      <c r="M7" s="81" t="s">
        <v>65</v>
      </c>
      <c r="N7" s="77">
        <v>9</v>
      </c>
      <c r="O7" s="76">
        <v>7</v>
      </c>
      <c r="P7" s="76">
        <v>2</v>
      </c>
      <c r="Q7" s="77">
        <v>0</v>
      </c>
      <c r="R7" s="77" t="e">
        <f>IF(Q7&lt;&gt;0,Q7-5,NA())</f>
        <v>#N/A</v>
      </c>
      <c r="S7" s="85">
        <v>0.5</v>
      </c>
      <c r="T7" s="77">
        <v>0</v>
      </c>
      <c r="U7" s="94">
        <v>0.02</v>
      </c>
      <c r="V7" s="78">
        <v>0</v>
      </c>
      <c r="W7" s="85">
        <v>0.5</v>
      </c>
      <c r="X7" s="91">
        <v>0</v>
      </c>
      <c r="Y7" s="77">
        <v>0</v>
      </c>
      <c r="Z7" s="77">
        <v>0</v>
      </c>
      <c r="AA7" s="77">
        <v>1</v>
      </c>
      <c r="AB7" s="77">
        <v>0</v>
      </c>
      <c r="AC7" s="76">
        <v>23107.621935285839</v>
      </c>
      <c r="AD7" s="76">
        <v>5966.0838789081363</v>
      </c>
      <c r="AE7" s="93">
        <v>0.3</v>
      </c>
      <c r="AF7" s="76">
        <v>0</v>
      </c>
      <c r="AG7" s="76">
        <v>0</v>
      </c>
      <c r="AH7" s="76">
        <v>0</v>
      </c>
      <c r="AI7" s="76">
        <v>0</v>
      </c>
      <c r="AJ7" s="77">
        <v>0</v>
      </c>
      <c r="AK7" s="77">
        <v>1</v>
      </c>
      <c r="AL7" s="77">
        <v>1</v>
      </c>
      <c r="AM7" s="77">
        <v>1</v>
      </c>
      <c r="AN7" s="77">
        <v>1</v>
      </c>
      <c r="AO7" s="77">
        <v>1</v>
      </c>
      <c r="AP7" s="77">
        <v>1</v>
      </c>
      <c r="AQ7" s="77">
        <v>0</v>
      </c>
      <c r="AR7" s="77">
        <v>0</v>
      </c>
      <c r="AS7" s="79">
        <v>1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89">
        <v>10010.629999999999</v>
      </c>
      <c r="H8" s="45" t="s">
        <v>53</v>
      </c>
      <c r="I8" t="s">
        <v>116</v>
      </c>
      <c r="J8" s="77">
        <v>3</v>
      </c>
      <c r="K8" s="83">
        <v>-7</v>
      </c>
      <c r="L8" s="82" t="s">
        <v>120</v>
      </c>
      <c r="M8" s="81" t="s">
        <v>65</v>
      </c>
      <c r="N8" s="77">
        <v>9</v>
      </c>
      <c r="O8" s="76">
        <v>14</v>
      </c>
      <c r="P8" s="76">
        <v>2</v>
      </c>
      <c r="Q8" s="77">
        <v>0</v>
      </c>
      <c r="R8" s="77" t="e">
        <f>IF(Q8&lt;&gt;0,Q8-5,NA())</f>
        <v>#N/A</v>
      </c>
      <c r="S8" s="85">
        <v>0.5</v>
      </c>
      <c r="T8" s="77">
        <v>0</v>
      </c>
      <c r="U8" s="94">
        <v>0.02</v>
      </c>
      <c r="V8" s="78">
        <v>0</v>
      </c>
      <c r="W8" s="85">
        <v>0.5</v>
      </c>
      <c r="X8" s="91">
        <v>0</v>
      </c>
      <c r="Y8" s="77">
        <v>0</v>
      </c>
      <c r="Z8" s="77">
        <v>0</v>
      </c>
      <c r="AA8" s="77">
        <v>1</v>
      </c>
      <c r="AB8" s="77">
        <v>0</v>
      </c>
      <c r="AC8" s="76">
        <v>30490.689942758916</v>
      </c>
      <c r="AD8" s="76">
        <v>6882.4511699574896</v>
      </c>
      <c r="AE8" s="93">
        <v>0.3</v>
      </c>
      <c r="AF8" s="76">
        <v>0</v>
      </c>
      <c r="AG8" s="76">
        <v>0</v>
      </c>
      <c r="AH8" s="76">
        <v>0</v>
      </c>
      <c r="AI8" s="76">
        <v>0</v>
      </c>
      <c r="AJ8" s="77">
        <v>0</v>
      </c>
      <c r="AK8" s="77">
        <v>1</v>
      </c>
      <c r="AL8" s="77">
        <v>1</v>
      </c>
      <c r="AM8" s="77">
        <v>1</v>
      </c>
      <c r="AN8" s="77">
        <v>1</v>
      </c>
      <c r="AO8" s="77">
        <v>1</v>
      </c>
      <c r="AP8" s="77">
        <v>1</v>
      </c>
      <c r="AQ8" s="77">
        <v>0</v>
      </c>
      <c r="AR8" s="77">
        <v>0</v>
      </c>
      <c r="AS8" s="79">
        <v>1</v>
      </c>
    </row>
    <row r="9" spans="1:45" x14ac:dyDescent="0.25">
      <c r="A9" s="33" t="s">
        <v>68</v>
      </c>
      <c r="B9" s="57">
        <v>45.7</v>
      </c>
      <c r="C9" s="45" t="s">
        <v>28</v>
      </c>
      <c r="D9" s="57">
        <v>28</v>
      </c>
      <c r="F9" s="33" t="s">
        <v>96</v>
      </c>
      <c r="G9" s="90">
        <v>-195957.77720000001</v>
      </c>
      <c r="H9" s="45" t="s">
        <v>54</v>
      </c>
      <c r="I9" t="s">
        <v>115</v>
      </c>
      <c r="J9" s="77">
        <v>4</v>
      </c>
      <c r="K9" s="83">
        <v>-10</v>
      </c>
      <c r="L9" s="82" t="s">
        <v>120</v>
      </c>
      <c r="M9" s="81" t="s">
        <v>65</v>
      </c>
      <c r="N9" s="77">
        <v>8.5</v>
      </c>
      <c r="O9" s="76">
        <v>20</v>
      </c>
      <c r="P9" s="76">
        <v>1.7333333333333334</v>
      </c>
      <c r="Q9" s="77">
        <v>0</v>
      </c>
      <c r="R9" s="77" t="e">
        <f t="shared" ref="R9:R15" si="0">IF(Q9&lt;&gt;0,Q9-5,NA())</f>
        <v>#N/A</v>
      </c>
      <c r="S9" s="85">
        <v>0.5</v>
      </c>
      <c r="T9" s="77">
        <v>0</v>
      </c>
      <c r="U9" s="94">
        <v>0.02</v>
      </c>
      <c r="V9" s="78">
        <v>0</v>
      </c>
      <c r="W9" s="85">
        <v>0.5</v>
      </c>
      <c r="X9" s="91">
        <v>0</v>
      </c>
      <c r="Y9" s="77">
        <v>0</v>
      </c>
      <c r="Z9" s="77" t="e">
        <f>VLOOKUP(R9,$AE$39:$AF$59,2)</f>
        <v>#N/A</v>
      </c>
      <c r="AA9" s="77">
        <v>1</v>
      </c>
      <c r="AB9" s="77" t="e">
        <f>VLOOKUP(R9,$AE$39:$AG$59,3)</f>
        <v>#N/A</v>
      </c>
      <c r="AC9" s="76">
        <v>31924.197039502076</v>
      </c>
      <c r="AD9" s="76">
        <v>778.10024064598542</v>
      </c>
      <c r="AE9" s="93">
        <v>0.3</v>
      </c>
      <c r="AF9" s="76">
        <v>0</v>
      </c>
      <c r="AG9" s="76">
        <v>0</v>
      </c>
      <c r="AH9" s="76">
        <v>0</v>
      </c>
      <c r="AI9" s="76">
        <v>0</v>
      </c>
      <c r="AJ9" s="77" t="e">
        <f>VLOOKUP(R9,$AE$39:$AH$59,4)</f>
        <v>#N/A</v>
      </c>
      <c r="AK9" s="77">
        <v>1</v>
      </c>
      <c r="AL9" s="77">
        <v>1</v>
      </c>
      <c r="AM9" s="77">
        <v>1</v>
      </c>
      <c r="AN9" s="77">
        <v>1</v>
      </c>
      <c r="AO9" s="77">
        <v>1</v>
      </c>
      <c r="AP9" s="77">
        <v>1</v>
      </c>
      <c r="AQ9" s="77">
        <v>0</v>
      </c>
      <c r="AR9" s="77">
        <v>0</v>
      </c>
      <c r="AS9" s="79">
        <v>1</v>
      </c>
    </row>
    <row r="10" spans="1:45" s="56" customFormat="1" x14ac:dyDescent="0.25">
      <c r="A10" s="56" t="s">
        <v>69</v>
      </c>
      <c r="B10" s="58">
        <v>45.7</v>
      </c>
      <c r="C10" s="45" t="s">
        <v>28</v>
      </c>
      <c r="D10" s="58">
        <v>28</v>
      </c>
      <c r="F10" s="33" t="s">
        <v>51</v>
      </c>
      <c r="G10" s="89">
        <v>11261.7253846154</v>
      </c>
      <c r="H10" s="45" t="s">
        <v>53</v>
      </c>
      <c r="I10" t="s">
        <v>114</v>
      </c>
      <c r="J10" s="77">
        <v>5</v>
      </c>
      <c r="K10" s="83">
        <v>-17.5</v>
      </c>
      <c r="L10" s="82" t="s">
        <v>120</v>
      </c>
      <c r="M10" s="81" t="s">
        <v>65</v>
      </c>
      <c r="N10" s="77">
        <v>8.5</v>
      </c>
      <c r="O10" s="76">
        <v>33</v>
      </c>
      <c r="P10" s="76">
        <v>1.875</v>
      </c>
      <c r="Q10" s="77">
        <v>0</v>
      </c>
      <c r="R10" s="77" t="e">
        <f t="shared" si="0"/>
        <v>#N/A</v>
      </c>
      <c r="S10" s="85">
        <v>0.5</v>
      </c>
      <c r="T10" s="77">
        <v>0</v>
      </c>
      <c r="U10" s="94">
        <v>0.01</v>
      </c>
      <c r="V10" s="78">
        <v>0</v>
      </c>
      <c r="W10" s="85">
        <v>0.5</v>
      </c>
      <c r="X10" s="91">
        <v>0</v>
      </c>
      <c r="Y10" s="77">
        <v>0</v>
      </c>
      <c r="Z10" s="77" t="e">
        <f>VLOOKUP(R10,$AE$39:$AF$59,2)</f>
        <v>#N/A</v>
      </c>
      <c r="AA10" s="77">
        <v>1</v>
      </c>
      <c r="AB10" s="77" t="e">
        <f>VLOOKUP(R10,$AE$39:$AG$59,3)</f>
        <v>#N/A</v>
      </c>
      <c r="AC10" s="76">
        <v>37759.948844346967</v>
      </c>
      <c r="AD10" s="76">
        <v>564.3621757716619</v>
      </c>
      <c r="AE10" s="93">
        <v>0.3</v>
      </c>
      <c r="AF10" s="76">
        <v>0</v>
      </c>
      <c r="AG10" s="76">
        <v>0</v>
      </c>
      <c r="AH10" s="76">
        <v>0</v>
      </c>
      <c r="AI10" s="76">
        <v>0</v>
      </c>
      <c r="AJ10" s="77" t="e">
        <f>VLOOKUP(R10,$AE$39:$AH$59,4)</f>
        <v>#N/A</v>
      </c>
      <c r="AK10" s="77">
        <v>1</v>
      </c>
      <c r="AL10" s="77">
        <v>1</v>
      </c>
      <c r="AM10" s="77">
        <v>1</v>
      </c>
      <c r="AN10" s="77">
        <v>1</v>
      </c>
      <c r="AO10" s="77">
        <v>1</v>
      </c>
      <c r="AP10" s="77">
        <v>1</v>
      </c>
      <c r="AQ10" s="77">
        <v>0</v>
      </c>
      <c r="AR10" s="77">
        <v>0</v>
      </c>
      <c r="AS10" s="79">
        <v>1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89">
        <v>0</v>
      </c>
      <c r="H11" s="45" t="s">
        <v>53</v>
      </c>
      <c r="I11" t="s">
        <v>118</v>
      </c>
      <c r="J11" s="77">
        <v>6</v>
      </c>
      <c r="K11" s="83">
        <v>-25.5</v>
      </c>
      <c r="L11" s="82" t="s">
        <v>120</v>
      </c>
      <c r="M11" s="81" t="s">
        <v>65</v>
      </c>
      <c r="N11" s="77">
        <v>9</v>
      </c>
      <c r="O11" s="76">
        <v>50</v>
      </c>
      <c r="P11" s="76">
        <v>2.1621621621621627</v>
      </c>
      <c r="Q11" s="77">
        <v>0</v>
      </c>
      <c r="R11" s="77" t="e">
        <f t="shared" si="0"/>
        <v>#N/A</v>
      </c>
      <c r="S11" s="85">
        <v>0.5</v>
      </c>
      <c r="T11" s="77">
        <v>0</v>
      </c>
      <c r="U11" s="94">
        <v>7.0000000000000001E-3</v>
      </c>
      <c r="V11" s="78">
        <v>0</v>
      </c>
      <c r="W11" s="85">
        <v>0.5</v>
      </c>
      <c r="X11" s="91">
        <v>0</v>
      </c>
      <c r="Y11" s="77">
        <v>0</v>
      </c>
      <c r="Z11" s="77" t="e">
        <f>VLOOKUP(R11,$AE$39:$AF$59,2)</f>
        <v>#N/A</v>
      </c>
      <c r="AA11" s="77">
        <v>1</v>
      </c>
      <c r="AB11" s="77" t="e">
        <f>VLOOKUP(R11,$AE$39:$AG$59,3)</f>
        <v>#N/A</v>
      </c>
      <c r="AC11" s="76">
        <v>51138.043452631384</v>
      </c>
      <c r="AD11" s="76">
        <v>769.71885587541658</v>
      </c>
      <c r="AE11" s="93">
        <v>0.3</v>
      </c>
      <c r="AF11" s="76">
        <v>0</v>
      </c>
      <c r="AG11" s="76">
        <v>0</v>
      </c>
      <c r="AH11" s="76">
        <v>0</v>
      </c>
      <c r="AI11" s="76">
        <v>0</v>
      </c>
      <c r="AJ11" s="77" t="e">
        <f>VLOOKUP(R11,$AE$39:$AH$59,4)</f>
        <v>#N/A</v>
      </c>
      <c r="AK11" s="77">
        <v>1</v>
      </c>
      <c r="AL11" s="77">
        <v>1</v>
      </c>
      <c r="AM11" s="77">
        <v>1</v>
      </c>
      <c r="AN11" s="77">
        <v>1</v>
      </c>
      <c r="AO11" s="77">
        <v>1</v>
      </c>
      <c r="AP11" s="77">
        <v>1</v>
      </c>
      <c r="AQ11" s="77">
        <v>0</v>
      </c>
      <c r="AR11" s="77">
        <v>0</v>
      </c>
      <c r="AS11" s="79">
        <v>1</v>
      </c>
    </row>
    <row r="12" spans="1:45" x14ac:dyDescent="0.25">
      <c r="A12" s="33" t="s">
        <v>74</v>
      </c>
      <c r="B12" s="88">
        <v>7.5</v>
      </c>
      <c r="C12" s="45" t="s">
        <v>28</v>
      </c>
      <c r="E12" s="59"/>
      <c r="F12" s="56" t="s">
        <v>97</v>
      </c>
      <c r="G12" s="89">
        <v>1413.74</v>
      </c>
      <c r="H12" s="45" t="s">
        <v>53</v>
      </c>
      <c r="I12" t="s">
        <v>117</v>
      </c>
      <c r="J12" s="77">
        <v>7</v>
      </c>
      <c r="K12" s="83">
        <v>-29.2</v>
      </c>
      <c r="L12" s="82" t="s">
        <v>64</v>
      </c>
      <c r="M12" s="81" t="s">
        <v>64</v>
      </c>
      <c r="N12" s="77">
        <v>9.5</v>
      </c>
      <c r="O12" s="76">
        <v>0</v>
      </c>
      <c r="P12" s="76">
        <v>0</v>
      </c>
      <c r="Q12" s="77">
        <v>31</v>
      </c>
      <c r="R12" s="77">
        <f t="shared" si="0"/>
        <v>26</v>
      </c>
      <c r="S12" s="85">
        <v>0.5</v>
      </c>
      <c r="T12" s="77">
        <v>0</v>
      </c>
      <c r="U12" s="94">
        <v>0</v>
      </c>
      <c r="V12" s="78">
        <v>0</v>
      </c>
      <c r="W12" s="85">
        <v>0</v>
      </c>
      <c r="X12" s="91">
        <v>0</v>
      </c>
      <c r="Y12" s="77">
        <v>0</v>
      </c>
      <c r="Z12" s="77">
        <f>VLOOKUP(R12,$AE$39:$AF$59,2)</f>
        <v>83.999999999999972</v>
      </c>
      <c r="AA12" s="77">
        <v>1</v>
      </c>
      <c r="AB12" s="77">
        <f>VLOOKUP(R12,$AE$39:$AG$59,3)</f>
        <v>5760</v>
      </c>
      <c r="AC12" s="76">
        <v>63291.106946983207</v>
      </c>
      <c r="AD12" s="76">
        <v>635.2412831941474</v>
      </c>
      <c r="AE12" s="93">
        <v>0.3</v>
      </c>
      <c r="AF12" s="76">
        <v>0</v>
      </c>
      <c r="AG12" s="76">
        <v>0</v>
      </c>
      <c r="AH12" s="76">
        <v>0</v>
      </c>
      <c r="AI12" s="76">
        <v>0</v>
      </c>
      <c r="AJ12" s="77">
        <f>VLOOKUP(R12,$AE$39:$AH$59,4)</f>
        <v>24.000000000000007</v>
      </c>
      <c r="AK12" s="77">
        <v>1</v>
      </c>
      <c r="AL12" s="77">
        <v>1</v>
      </c>
      <c r="AM12" s="77">
        <v>1</v>
      </c>
      <c r="AN12" s="77">
        <v>1</v>
      </c>
      <c r="AO12" s="77">
        <v>1</v>
      </c>
      <c r="AP12" s="77">
        <v>1</v>
      </c>
      <c r="AQ12" s="77">
        <v>0</v>
      </c>
      <c r="AR12" s="77">
        <v>50</v>
      </c>
      <c r="AS12" s="79">
        <v>1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t="s">
        <v>118</v>
      </c>
      <c r="J13" s="77">
        <v>8</v>
      </c>
      <c r="K13" s="83">
        <v>-31.2</v>
      </c>
      <c r="L13" s="82" t="s">
        <v>120</v>
      </c>
      <c r="M13" s="81" t="s">
        <v>65</v>
      </c>
      <c r="N13" s="77">
        <v>9</v>
      </c>
      <c r="O13" s="76">
        <v>81</v>
      </c>
      <c r="P13" s="76">
        <v>2.4528301886792447</v>
      </c>
      <c r="Q13" s="77">
        <v>0</v>
      </c>
      <c r="R13" s="77" t="e">
        <f t="shared" si="0"/>
        <v>#N/A</v>
      </c>
      <c r="S13" s="85">
        <v>0.5</v>
      </c>
      <c r="T13" s="77">
        <v>0</v>
      </c>
      <c r="U13" s="94">
        <v>7.0000000000000001E-3</v>
      </c>
      <c r="V13" s="78">
        <v>0</v>
      </c>
      <c r="W13" s="85">
        <v>0.5</v>
      </c>
      <c r="X13" s="91">
        <v>0</v>
      </c>
      <c r="Y13" s="77">
        <v>0</v>
      </c>
      <c r="Z13" s="77" t="e">
        <f>VLOOKUP(R13,$AE$39:$AF$59,2)</f>
        <v>#N/A</v>
      </c>
      <c r="AA13" s="77">
        <v>1</v>
      </c>
      <c r="AB13" s="77" t="e">
        <f>VLOOKUP(R13,$AE$39:$AG$59,3)</f>
        <v>#N/A</v>
      </c>
      <c r="AC13" s="76">
        <v>56140.512620323054</v>
      </c>
      <c r="AD13" s="76">
        <v>510.49251945620671</v>
      </c>
      <c r="AE13" s="93">
        <v>0.3</v>
      </c>
      <c r="AF13" s="76">
        <v>0</v>
      </c>
      <c r="AG13" s="76">
        <v>0</v>
      </c>
      <c r="AH13" s="76">
        <v>0</v>
      </c>
      <c r="AI13" s="76">
        <v>0</v>
      </c>
      <c r="AJ13" s="77" t="e">
        <f>VLOOKUP(R13,$AE$39:$AH$59,4)</f>
        <v>#N/A</v>
      </c>
      <c r="AK13" s="77">
        <v>1</v>
      </c>
      <c r="AL13" s="77">
        <v>1</v>
      </c>
      <c r="AM13" s="77">
        <v>1</v>
      </c>
      <c r="AN13" s="77">
        <v>1</v>
      </c>
      <c r="AO13" s="77">
        <v>1</v>
      </c>
      <c r="AP13" s="77">
        <v>1</v>
      </c>
      <c r="AQ13" s="77">
        <v>0</v>
      </c>
      <c r="AR13" s="77">
        <v>0</v>
      </c>
      <c r="AS13" s="79">
        <v>1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77">
        <v>9</v>
      </c>
      <c r="K14" s="83">
        <v>-36.5</v>
      </c>
      <c r="L14" s="82" t="s">
        <v>64</v>
      </c>
      <c r="M14" s="81" t="s">
        <v>64</v>
      </c>
      <c r="N14" s="77">
        <v>10</v>
      </c>
      <c r="O14" s="76">
        <v>0</v>
      </c>
      <c r="P14" s="76">
        <v>0</v>
      </c>
      <c r="Q14" s="77">
        <v>31</v>
      </c>
      <c r="R14" s="77">
        <f t="shared" si="0"/>
        <v>26</v>
      </c>
      <c r="S14" s="85">
        <v>0.5</v>
      </c>
      <c r="T14" s="77">
        <v>0</v>
      </c>
      <c r="U14" s="94">
        <v>0</v>
      </c>
      <c r="V14" s="78">
        <v>0</v>
      </c>
      <c r="W14" s="85">
        <v>0</v>
      </c>
      <c r="X14" s="91">
        <v>0</v>
      </c>
      <c r="Y14" s="77">
        <v>0</v>
      </c>
      <c r="Z14" s="77">
        <v>0</v>
      </c>
      <c r="AA14" s="77">
        <v>1</v>
      </c>
      <c r="AB14" s="77">
        <v>0</v>
      </c>
      <c r="AC14" s="76">
        <v>67673.041419457091</v>
      </c>
      <c r="AD14" s="76">
        <v>533.76450738518099</v>
      </c>
      <c r="AE14" s="93">
        <v>0.3</v>
      </c>
      <c r="AF14" s="76">
        <v>0</v>
      </c>
      <c r="AG14" s="76">
        <v>0</v>
      </c>
      <c r="AH14" s="76">
        <v>0</v>
      </c>
      <c r="AI14" s="76">
        <v>0</v>
      </c>
      <c r="AJ14" s="77">
        <v>0</v>
      </c>
      <c r="AK14" s="77">
        <v>1</v>
      </c>
      <c r="AL14" s="77">
        <v>1</v>
      </c>
      <c r="AM14" s="77">
        <v>1</v>
      </c>
      <c r="AN14" s="77">
        <v>1</v>
      </c>
      <c r="AO14" s="77">
        <v>1</v>
      </c>
      <c r="AP14" s="77">
        <v>1</v>
      </c>
      <c r="AQ14" s="77">
        <v>0</v>
      </c>
      <c r="AR14" s="77">
        <v>50</v>
      </c>
      <c r="AS14" s="79">
        <v>1</v>
      </c>
    </row>
    <row r="15" spans="1:45" x14ac:dyDescent="0.25">
      <c r="A15" s="33" t="s">
        <v>44</v>
      </c>
      <c r="B15" s="61">
        <v>207000000</v>
      </c>
      <c r="C15" s="45" t="s">
        <v>47</v>
      </c>
      <c r="J15" s="77">
        <v>10</v>
      </c>
      <c r="K15" s="83">
        <v>-41</v>
      </c>
      <c r="L15" s="82" t="s">
        <v>120</v>
      </c>
      <c r="M15" s="81" t="s">
        <v>65</v>
      </c>
      <c r="N15" s="91">
        <v>9</v>
      </c>
      <c r="O15" s="76">
        <v>106</v>
      </c>
      <c r="P15" s="76">
        <v>2.5714285714285716</v>
      </c>
      <c r="Q15" s="77">
        <v>0</v>
      </c>
      <c r="R15" s="77" t="e">
        <f t="shared" si="0"/>
        <v>#N/A</v>
      </c>
      <c r="S15" s="85">
        <v>0.5</v>
      </c>
      <c r="T15" s="77">
        <v>0</v>
      </c>
      <c r="U15" s="94">
        <v>5.0000000000000001E-3</v>
      </c>
      <c r="V15" s="78">
        <v>0</v>
      </c>
      <c r="W15" s="85">
        <v>0.5</v>
      </c>
      <c r="X15" s="91">
        <v>0</v>
      </c>
      <c r="Y15" s="77">
        <v>0</v>
      </c>
      <c r="Z15" s="77" t="e">
        <f>VLOOKUP(R15,$AE$39:$AF$59,2)</f>
        <v>#N/A</v>
      </c>
      <c r="AA15" s="77">
        <v>1</v>
      </c>
      <c r="AB15" s="77" t="e">
        <f>VLOOKUP(R15,$AE$39:$AG$59,3)</f>
        <v>#N/A</v>
      </c>
      <c r="AC15" s="76">
        <v>60934.766697991661</v>
      </c>
      <c r="AD15" s="76">
        <v>1486.2138219022356</v>
      </c>
      <c r="AE15" s="93">
        <v>0.3</v>
      </c>
      <c r="AF15" s="76">
        <v>0</v>
      </c>
      <c r="AG15" s="76">
        <v>0</v>
      </c>
      <c r="AH15" s="76">
        <v>0</v>
      </c>
      <c r="AI15" s="76">
        <v>0</v>
      </c>
      <c r="AJ15" s="77" t="e">
        <f>VLOOKUP(R15,$AE$39:$AH$59,4)</f>
        <v>#N/A</v>
      </c>
      <c r="AK15" s="77">
        <v>1</v>
      </c>
      <c r="AL15" s="77">
        <v>1</v>
      </c>
      <c r="AM15" s="77">
        <v>1</v>
      </c>
      <c r="AN15" s="77">
        <v>1</v>
      </c>
      <c r="AO15" s="77">
        <v>1</v>
      </c>
      <c r="AP15" s="77">
        <v>1</v>
      </c>
      <c r="AQ15" s="77">
        <v>0</v>
      </c>
      <c r="AR15" s="77">
        <v>0</v>
      </c>
      <c r="AS15" s="79">
        <v>1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I16" s="56"/>
      <c r="J16" s="77"/>
      <c r="K16" s="83"/>
      <c r="L16" s="81"/>
      <c r="M16" s="81"/>
      <c r="N16" s="91"/>
      <c r="O16" s="76"/>
      <c r="P16" s="76"/>
      <c r="Q16" s="77"/>
      <c r="R16" s="77"/>
      <c r="S16" s="85"/>
      <c r="T16" s="77"/>
      <c r="U16" s="94"/>
      <c r="V16" s="78"/>
      <c r="W16" s="85"/>
      <c r="X16" s="91"/>
      <c r="Y16" s="77"/>
      <c r="Z16" s="77"/>
      <c r="AA16" s="77"/>
      <c r="AB16" s="77"/>
      <c r="AC16" s="96"/>
      <c r="AD16" s="96"/>
      <c r="AE16" s="93"/>
      <c r="AF16" s="76"/>
      <c r="AG16" s="76"/>
      <c r="AH16" s="76"/>
      <c r="AI16" s="76"/>
      <c r="AJ16" s="77"/>
      <c r="AK16" s="77"/>
      <c r="AL16" s="77"/>
      <c r="AM16" s="77"/>
      <c r="AN16" s="77"/>
      <c r="AO16" s="77"/>
      <c r="AP16" s="77"/>
      <c r="AQ16" s="77"/>
      <c r="AR16" s="77"/>
      <c r="AS16" s="79"/>
    </row>
    <row r="17" spans="1:45" s="56" customFormat="1" x14ac:dyDescent="0.25">
      <c r="A17" s="33" t="s">
        <v>98</v>
      </c>
      <c r="B17" s="57">
        <v>0.53</v>
      </c>
      <c r="C17" s="45"/>
      <c r="D17" s="75"/>
      <c r="E17" s="75"/>
      <c r="J17" s="77"/>
      <c r="K17" s="83"/>
      <c r="L17" s="81"/>
      <c r="M17" s="81"/>
      <c r="N17" s="91"/>
      <c r="O17" s="76"/>
      <c r="P17" s="76"/>
      <c r="Q17" s="77"/>
      <c r="R17" s="77"/>
      <c r="S17" s="85"/>
      <c r="T17" s="77"/>
      <c r="U17" s="95"/>
      <c r="V17" s="78"/>
      <c r="W17" s="85"/>
      <c r="X17" s="92"/>
      <c r="Y17" s="77"/>
      <c r="Z17" s="77"/>
      <c r="AA17" s="77"/>
      <c r="AB17" s="77"/>
      <c r="AC17" s="96"/>
      <c r="AD17" s="96"/>
      <c r="AE17" s="93"/>
      <c r="AF17" s="76"/>
      <c r="AG17" s="76"/>
      <c r="AH17" s="76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9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7"/>
      <c r="K18" s="83"/>
      <c r="L18" s="81"/>
      <c r="M18" s="81"/>
      <c r="N18" s="91"/>
      <c r="O18" s="76"/>
      <c r="P18" s="76"/>
      <c r="Q18" s="77"/>
      <c r="R18" s="77"/>
      <c r="S18" s="85"/>
      <c r="T18" s="77"/>
      <c r="U18" s="91"/>
      <c r="V18" s="78"/>
      <c r="W18" s="85"/>
      <c r="X18" s="91"/>
      <c r="Y18" s="77"/>
      <c r="Z18" s="77"/>
      <c r="AA18" s="77"/>
      <c r="AB18" s="77"/>
      <c r="AC18" s="97"/>
      <c r="AD18" s="97"/>
      <c r="AE18" s="93"/>
      <c r="AF18" s="76"/>
      <c r="AG18" s="76"/>
      <c r="AH18" s="76"/>
      <c r="AI18" s="76"/>
      <c r="AJ18" s="77"/>
      <c r="AK18" s="77"/>
      <c r="AL18" s="77"/>
      <c r="AM18" s="77"/>
      <c r="AN18" s="77"/>
      <c r="AO18" s="77"/>
      <c r="AP18" s="77"/>
      <c r="AQ18" s="77"/>
      <c r="AR18" s="77"/>
      <c r="AS18" s="79"/>
    </row>
    <row r="19" spans="1:45" x14ac:dyDescent="0.25">
      <c r="A19" s="75" t="s">
        <v>38</v>
      </c>
      <c r="B19" s="75" t="s">
        <v>30</v>
      </c>
      <c r="C19" s="75" t="s">
        <v>59</v>
      </c>
      <c r="D19" s="43"/>
      <c r="E19" s="35"/>
      <c r="J19" s="77"/>
      <c r="K19" s="84"/>
      <c r="L19" s="82"/>
      <c r="M19" s="82"/>
      <c r="N19" s="77"/>
      <c r="O19" s="77"/>
      <c r="P19" s="77"/>
      <c r="Q19" s="77"/>
      <c r="R19" s="80"/>
      <c r="S19" s="77"/>
      <c r="T19" s="77"/>
      <c r="U19" s="77"/>
      <c r="V19" s="77"/>
      <c r="W19" s="91"/>
      <c r="X19" s="77"/>
      <c r="Y19" s="77"/>
      <c r="Z19" s="77"/>
      <c r="AA19" s="77"/>
      <c r="AB19" s="77"/>
      <c r="AC19" s="77"/>
      <c r="AD19" s="77"/>
      <c r="AE19" s="79"/>
      <c r="AF19" s="79"/>
      <c r="AG19" s="79"/>
      <c r="AH19" s="79"/>
      <c r="AI19" s="77"/>
      <c r="AJ19" s="77"/>
      <c r="AK19" s="77"/>
      <c r="AL19" s="77"/>
      <c r="AM19" s="77"/>
      <c r="AN19" s="77"/>
      <c r="AO19" s="77"/>
      <c r="AP19" s="77"/>
      <c r="AQ19" s="79"/>
      <c r="AR19" s="79"/>
      <c r="AS19" s="79"/>
    </row>
    <row r="20" spans="1:45" x14ac:dyDescent="0.25">
      <c r="A20" s="66">
        <v>1</v>
      </c>
      <c r="B20" s="66">
        <v>0</v>
      </c>
      <c r="C20" s="67">
        <v>6.6000000000000003E-2</v>
      </c>
      <c r="D20" s="43"/>
      <c r="J20" s="84"/>
      <c r="K20" s="84"/>
      <c r="L20" s="82"/>
      <c r="M20" s="82"/>
      <c r="N20" s="77"/>
      <c r="O20" s="77"/>
      <c r="P20" s="77"/>
      <c r="Q20" s="77"/>
      <c r="R20" s="80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9"/>
      <c r="AF20" s="79"/>
      <c r="AG20" s="79"/>
      <c r="AH20" s="79"/>
      <c r="AI20" s="77"/>
      <c r="AJ20" s="77"/>
      <c r="AK20" s="77"/>
      <c r="AL20" s="77"/>
      <c r="AM20" s="77"/>
      <c r="AN20" s="77"/>
      <c r="AO20" s="77"/>
      <c r="AP20" s="77"/>
      <c r="AQ20" s="79"/>
      <c r="AR20" s="79"/>
      <c r="AS20" s="79"/>
    </row>
    <row r="21" spans="1:45" x14ac:dyDescent="0.25">
      <c r="A21" s="66"/>
      <c r="B21" s="66"/>
      <c r="C21" s="67"/>
      <c r="D21" s="43"/>
      <c r="J21" s="84"/>
      <c r="K21" s="84"/>
      <c r="L21" s="82"/>
      <c r="M21" s="82"/>
      <c r="N21" s="77"/>
      <c r="O21" s="77"/>
      <c r="P21" s="77"/>
      <c r="Q21" s="77"/>
      <c r="R21" s="79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0"/>
      <c r="AE21" s="79"/>
      <c r="AF21" s="79"/>
      <c r="AG21" s="79"/>
      <c r="AH21" s="79"/>
      <c r="AI21" s="77"/>
      <c r="AJ21" s="77"/>
      <c r="AK21" s="77"/>
      <c r="AL21" s="77"/>
      <c r="AM21" s="77"/>
      <c r="AN21" s="77"/>
      <c r="AO21" s="77"/>
      <c r="AP21" s="77"/>
      <c r="AQ21" s="79"/>
      <c r="AR21" s="79"/>
      <c r="AS21" s="79"/>
    </row>
    <row r="22" spans="1:45" x14ac:dyDescent="0.25">
      <c r="A22" s="66"/>
      <c r="B22" s="66"/>
      <c r="C22" s="67"/>
      <c r="D22" s="35"/>
      <c r="J22" s="84"/>
      <c r="K22" s="84"/>
      <c r="L22" s="82"/>
      <c r="M22" s="82"/>
      <c r="N22" s="77"/>
      <c r="O22" s="77"/>
      <c r="P22" s="77"/>
      <c r="Q22" s="77"/>
      <c r="R22" s="79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80"/>
      <c r="AE22" s="79"/>
      <c r="AF22" s="79"/>
      <c r="AG22" s="79"/>
      <c r="AH22" s="79"/>
      <c r="AI22" s="77"/>
      <c r="AJ22" s="77"/>
      <c r="AK22" s="77"/>
      <c r="AL22" s="77"/>
      <c r="AM22" s="77"/>
      <c r="AN22" s="77"/>
      <c r="AO22" s="77"/>
      <c r="AP22" s="77"/>
      <c r="AQ22" s="79"/>
      <c r="AR22" s="79"/>
      <c r="AS22" s="79"/>
    </row>
    <row r="23" spans="1:45" x14ac:dyDescent="0.25">
      <c r="A23" s="66"/>
      <c r="B23" s="66"/>
      <c r="C23" s="67"/>
      <c r="D23" s="35"/>
      <c r="J23" s="84"/>
      <c r="K23" s="84"/>
      <c r="L23" s="82"/>
      <c r="M23" s="82"/>
      <c r="N23" s="77"/>
      <c r="O23" s="77"/>
      <c r="P23" s="77"/>
      <c r="Q23" s="77"/>
      <c r="R23" s="79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80"/>
      <c r="AE23" s="79"/>
      <c r="AF23" s="79"/>
      <c r="AG23" s="79"/>
      <c r="AH23" s="79"/>
      <c r="AI23" s="77"/>
      <c r="AJ23" s="77"/>
      <c r="AK23" s="77"/>
      <c r="AL23" s="77"/>
      <c r="AM23" s="77"/>
      <c r="AN23" s="77"/>
      <c r="AO23" s="77"/>
      <c r="AP23" s="77"/>
      <c r="AQ23" s="79"/>
      <c r="AR23" s="79"/>
      <c r="AS23" s="79"/>
    </row>
    <row r="24" spans="1:45" x14ac:dyDescent="0.25">
      <c r="A24" s="66"/>
      <c r="B24" s="66"/>
      <c r="C24" s="67"/>
      <c r="D24" s="35"/>
      <c r="J24" s="84"/>
      <c r="K24" s="84"/>
      <c r="L24" s="82"/>
      <c r="M24" s="82"/>
      <c r="N24" s="77"/>
      <c r="O24" s="77"/>
      <c r="P24" s="77"/>
      <c r="Q24" s="77"/>
      <c r="R24" s="79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80"/>
      <c r="AE24" s="79"/>
      <c r="AF24" s="79"/>
      <c r="AG24" s="79"/>
      <c r="AH24" s="79"/>
      <c r="AI24" s="77"/>
      <c r="AJ24" s="77"/>
      <c r="AK24" s="77"/>
      <c r="AL24" s="77"/>
      <c r="AM24" s="77"/>
      <c r="AN24" s="77"/>
      <c r="AO24" s="77"/>
      <c r="AP24" s="77"/>
      <c r="AQ24" s="79"/>
      <c r="AR24" s="79"/>
      <c r="AS24" s="79"/>
    </row>
    <row r="25" spans="1:45" x14ac:dyDescent="0.25">
      <c r="A25" s="66"/>
      <c r="B25" s="66"/>
      <c r="C25" s="67"/>
      <c r="D25" s="35"/>
      <c r="J25" s="84"/>
      <c r="K25" s="84"/>
      <c r="L25" s="82"/>
      <c r="M25" s="82"/>
      <c r="N25" s="77"/>
      <c r="O25" s="77"/>
      <c r="P25" s="77"/>
      <c r="Q25" s="77"/>
      <c r="R25" s="79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80"/>
      <c r="AE25" s="79"/>
      <c r="AF25" s="79"/>
      <c r="AG25" s="79"/>
      <c r="AH25" s="79"/>
      <c r="AI25" s="77"/>
      <c r="AJ25" s="77"/>
      <c r="AK25" s="77"/>
      <c r="AL25" s="77"/>
      <c r="AM25" s="77"/>
      <c r="AN25" s="77"/>
      <c r="AO25" s="77"/>
      <c r="AP25" s="77"/>
      <c r="AQ25" s="79"/>
      <c r="AR25" s="79"/>
      <c r="AS25" s="79"/>
    </row>
    <row r="26" spans="1:45" x14ac:dyDescent="0.25">
      <c r="A26" s="66"/>
      <c r="B26" s="66"/>
      <c r="C26" s="67"/>
      <c r="D26" s="35"/>
      <c r="J26" s="84"/>
      <c r="K26" s="84"/>
      <c r="L26" s="82"/>
      <c r="M26" s="82"/>
      <c r="N26" s="77"/>
      <c r="O26" s="77"/>
      <c r="P26" s="77"/>
      <c r="Q26" s="77"/>
      <c r="R26" s="79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80"/>
      <c r="AE26" s="79"/>
      <c r="AF26" s="79"/>
      <c r="AG26" s="79"/>
      <c r="AH26" s="79"/>
      <c r="AI26" s="77"/>
      <c r="AJ26" s="77"/>
      <c r="AK26" s="77"/>
      <c r="AL26" s="77"/>
      <c r="AM26" s="77"/>
      <c r="AN26" s="77"/>
      <c r="AO26" s="77"/>
      <c r="AP26" s="77"/>
      <c r="AQ26" s="79"/>
      <c r="AR26" s="79"/>
      <c r="AS26" s="79"/>
    </row>
    <row r="27" spans="1:45" x14ac:dyDescent="0.25">
      <c r="A27" s="66"/>
      <c r="B27" s="66"/>
      <c r="C27" s="67"/>
      <c r="D27" s="35"/>
      <c r="J27" s="84"/>
      <c r="K27" s="84"/>
      <c r="L27" s="82"/>
      <c r="M27" s="82"/>
      <c r="N27" s="77"/>
      <c r="O27" s="77"/>
      <c r="P27" s="77"/>
      <c r="Q27" s="77"/>
      <c r="R27" s="79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80"/>
      <c r="AE27" s="79"/>
      <c r="AF27" s="79"/>
      <c r="AG27" s="79"/>
      <c r="AH27" s="79"/>
      <c r="AI27" s="77"/>
      <c r="AJ27" s="77"/>
      <c r="AK27" s="77"/>
      <c r="AL27" s="77"/>
      <c r="AM27" s="77"/>
      <c r="AN27" s="77"/>
      <c r="AO27" s="77"/>
      <c r="AP27" s="77"/>
      <c r="AQ27" s="79"/>
      <c r="AR27" s="79"/>
      <c r="AS27" s="79"/>
    </row>
    <row r="28" spans="1:45" x14ac:dyDescent="0.25">
      <c r="A28" s="66"/>
      <c r="B28" s="66"/>
      <c r="C28" s="67"/>
      <c r="D28" s="35"/>
      <c r="J28" s="84"/>
      <c r="K28" s="84"/>
      <c r="L28" s="82"/>
      <c r="M28" s="82"/>
      <c r="N28" s="77"/>
      <c r="O28" s="77"/>
      <c r="P28" s="77"/>
      <c r="Q28" s="77"/>
      <c r="R28" s="79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80"/>
      <c r="AE28" s="79"/>
      <c r="AF28" s="79"/>
      <c r="AG28" s="79"/>
      <c r="AH28" s="79"/>
      <c r="AI28" s="77"/>
      <c r="AJ28" s="77"/>
      <c r="AK28" s="77"/>
      <c r="AL28" s="77"/>
      <c r="AM28" s="77"/>
      <c r="AN28" s="77"/>
      <c r="AO28" s="77"/>
      <c r="AP28" s="77"/>
      <c r="AQ28" s="79"/>
      <c r="AR28" s="79"/>
      <c r="AS28" s="79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7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7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7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7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Y37" s="77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1">AF40+3.8</f>
        <v>55.599999999999994</v>
      </c>
      <c r="AG41" s="33">
        <f t="shared" ref="AG41:AG43" si="2">AG40+200</f>
        <v>2300</v>
      </c>
      <c r="AH41" s="33">
        <f t="shared" ref="AH41:AH44" si="3">AH40+0.8</f>
        <v>9.6000000000000014</v>
      </c>
    </row>
    <row r="42" spans="1:42" x14ac:dyDescent="0.25">
      <c r="L42" s="49"/>
      <c r="AE42" s="33">
        <v>18</v>
      </c>
      <c r="AF42" s="33">
        <f t="shared" si="1"/>
        <v>59.399999999999991</v>
      </c>
      <c r="AG42" s="33">
        <f t="shared" si="2"/>
        <v>2500</v>
      </c>
      <c r="AH42" s="33">
        <f t="shared" si="3"/>
        <v>10.400000000000002</v>
      </c>
    </row>
    <row r="43" spans="1:42" x14ac:dyDescent="0.25">
      <c r="L43" s="49"/>
      <c r="AE43" s="33">
        <v>19</v>
      </c>
      <c r="AF43" s="33">
        <f t="shared" si="1"/>
        <v>63.199999999999989</v>
      </c>
      <c r="AG43" s="33">
        <f t="shared" si="2"/>
        <v>2700</v>
      </c>
      <c r="AH43" s="33">
        <f t="shared" si="3"/>
        <v>11.200000000000003</v>
      </c>
    </row>
    <row r="44" spans="1:42" x14ac:dyDescent="0.25">
      <c r="L44" s="49"/>
      <c r="AE44" s="33">
        <v>20</v>
      </c>
      <c r="AF44" s="33">
        <f t="shared" si="1"/>
        <v>66.999999999999986</v>
      </c>
      <c r="AG44" s="33">
        <f>AG43+200</f>
        <v>2900</v>
      </c>
      <c r="AH44" s="33">
        <f t="shared" si="3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4">AF45+2.8</f>
        <v>72.59999999999998</v>
      </c>
      <c r="AG46" s="33">
        <f t="shared" ref="AG46:AG48" si="5">AG45+380</f>
        <v>3660</v>
      </c>
      <c r="AH46" s="33">
        <f t="shared" ref="AH46:AH49" si="6">AH45+1.6</f>
        <v>15.200000000000003</v>
      </c>
    </row>
    <row r="47" spans="1:42" x14ac:dyDescent="0.25">
      <c r="L47" s="49"/>
      <c r="AE47" s="33">
        <v>23</v>
      </c>
      <c r="AF47" s="33">
        <f t="shared" si="4"/>
        <v>75.399999999999977</v>
      </c>
      <c r="AG47" s="33">
        <f t="shared" si="5"/>
        <v>4040</v>
      </c>
      <c r="AH47" s="33">
        <f t="shared" si="6"/>
        <v>16.800000000000004</v>
      </c>
    </row>
    <row r="48" spans="1:42" x14ac:dyDescent="0.25">
      <c r="L48" s="49"/>
      <c r="AE48" s="33">
        <v>24</v>
      </c>
      <c r="AF48" s="33">
        <f t="shared" si="4"/>
        <v>78.199999999999974</v>
      </c>
      <c r="AG48" s="33">
        <f t="shared" si="5"/>
        <v>4420</v>
      </c>
      <c r="AH48" s="33">
        <f t="shared" si="6"/>
        <v>18.400000000000006</v>
      </c>
    </row>
    <row r="49" spans="12:35" x14ac:dyDescent="0.25">
      <c r="L49" s="49"/>
      <c r="AE49" s="33">
        <v>25</v>
      </c>
      <c r="AF49" s="33">
        <f t="shared" si="4"/>
        <v>80.999999999999972</v>
      </c>
      <c r="AG49" s="33">
        <v>4800</v>
      </c>
      <c r="AH49" s="33">
        <f t="shared" si="6"/>
        <v>20.000000000000007</v>
      </c>
    </row>
    <row r="50" spans="12:35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5" x14ac:dyDescent="0.25">
      <c r="L51" s="49"/>
      <c r="AE51" s="33">
        <v>27</v>
      </c>
      <c r="AF51" s="33">
        <f t="shared" ref="AF51:AF54" si="7">AF50+3</f>
        <v>86.999999999999972</v>
      </c>
      <c r="AG51" s="33">
        <f t="shared" ref="AG51:AG54" si="8">AG50+960</f>
        <v>6720</v>
      </c>
      <c r="AH51" s="33">
        <f t="shared" ref="AH51:AH54" si="9">AH50+4</f>
        <v>28.000000000000007</v>
      </c>
    </row>
    <row r="52" spans="12:35" x14ac:dyDescent="0.25">
      <c r="L52" s="49"/>
      <c r="AE52" s="33">
        <v>28</v>
      </c>
      <c r="AF52" s="33">
        <f t="shared" si="7"/>
        <v>89.999999999999972</v>
      </c>
      <c r="AG52" s="33">
        <f t="shared" si="8"/>
        <v>7680</v>
      </c>
      <c r="AH52" s="33">
        <f t="shared" si="9"/>
        <v>32.000000000000007</v>
      </c>
    </row>
    <row r="53" spans="12:35" x14ac:dyDescent="0.25">
      <c r="L53" s="49"/>
      <c r="AE53" s="33">
        <v>29</v>
      </c>
      <c r="AF53" s="33">
        <f t="shared" si="7"/>
        <v>92.999999999999972</v>
      </c>
      <c r="AG53" s="33">
        <f t="shared" si="8"/>
        <v>8640</v>
      </c>
      <c r="AH53" s="33">
        <f t="shared" si="9"/>
        <v>36.000000000000007</v>
      </c>
    </row>
    <row r="54" spans="12:35" x14ac:dyDescent="0.25">
      <c r="L54" s="49"/>
      <c r="AE54" s="33">
        <v>30</v>
      </c>
      <c r="AF54" s="33">
        <f t="shared" si="7"/>
        <v>95.999999999999972</v>
      </c>
      <c r="AG54" s="33">
        <f t="shared" si="8"/>
        <v>9600</v>
      </c>
      <c r="AH54" s="33">
        <f t="shared" si="9"/>
        <v>40.000000000000007</v>
      </c>
    </row>
    <row r="55" spans="12:35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5" x14ac:dyDescent="0.25">
      <c r="L56" s="49"/>
      <c r="AE56" s="33">
        <v>32</v>
      </c>
      <c r="AF56" s="33">
        <f t="shared" ref="AF56:AF59" si="10">AF55+3.8</f>
        <v>103.59999999999997</v>
      </c>
      <c r="AG56" s="33">
        <f t="shared" ref="AG56:AG59" si="11">AG55+480</f>
        <v>10560</v>
      </c>
      <c r="AH56" s="33">
        <f t="shared" ref="AH56:AH59" si="12">AH55+2</f>
        <v>44.000000000000007</v>
      </c>
    </row>
    <row r="57" spans="12:35" x14ac:dyDescent="0.25">
      <c r="L57" s="49"/>
      <c r="AE57" s="33">
        <v>33</v>
      </c>
      <c r="AF57" s="33">
        <f t="shared" si="10"/>
        <v>107.39999999999996</v>
      </c>
      <c r="AG57" s="33">
        <f t="shared" si="11"/>
        <v>11040</v>
      </c>
      <c r="AH57" s="33">
        <f t="shared" si="12"/>
        <v>46.000000000000007</v>
      </c>
    </row>
    <row r="58" spans="12:35" x14ac:dyDescent="0.25">
      <c r="L58" s="49"/>
      <c r="AE58" s="33">
        <v>34</v>
      </c>
      <c r="AF58" s="33">
        <f t="shared" si="10"/>
        <v>111.19999999999996</v>
      </c>
      <c r="AG58" s="33">
        <f t="shared" si="11"/>
        <v>11520</v>
      </c>
      <c r="AH58" s="33">
        <f t="shared" si="12"/>
        <v>48.000000000000007</v>
      </c>
    </row>
    <row r="59" spans="12:35" x14ac:dyDescent="0.25">
      <c r="L59" s="49"/>
      <c r="AE59" s="33">
        <v>35</v>
      </c>
      <c r="AF59" s="33">
        <f t="shared" si="10"/>
        <v>114.99999999999996</v>
      </c>
      <c r="AG59" s="33">
        <f t="shared" si="11"/>
        <v>12000</v>
      </c>
      <c r="AH59" s="33">
        <f t="shared" si="12"/>
        <v>50.000000000000007</v>
      </c>
    </row>
    <row r="60" spans="12:35" x14ac:dyDescent="0.25">
      <c r="L60" s="49"/>
    </row>
    <row r="61" spans="12:35" x14ac:dyDescent="0.25">
      <c r="L61" s="49"/>
      <c r="AE61" s="77">
        <v>14</v>
      </c>
      <c r="AF61" s="77">
        <v>0.4</v>
      </c>
      <c r="AG61" s="77">
        <f t="shared" ref="AG61:AG68" si="13">1000*(AE61*(-K6)^AF61)</f>
        <v>0</v>
      </c>
      <c r="AH61" s="77">
        <f>1000*(AE61*(-K9)^AF61)</f>
        <v>35166.410041134128</v>
      </c>
      <c r="AI61" s="77">
        <f>(AH61-AG61)/(-K7+K6)</f>
        <v>10047.545726038323</v>
      </c>
    </row>
    <row r="62" spans="12:35" x14ac:dyDescent="0.25">
      <c r="L62" s="49"/>
      <c r="AE62" s="77">
        <v>14</v>
      </c>
      <c r="AF62" s="77">
        <v>0.4</v>
      </c>
      <c r="AG62" s="77">
        <f t="shared" ref="AG62:AG63" si="14">1000*(AE62*(-K7)^AF62)</f>
        <v>23107.621935285839</v>
      </c>
      <c r="AH62" s="77">
        <f t="shared" ref="AH62:AH63" si="15">1000*(AE62*(-K10)^AF62)</f>
        <v>43988.915511464314</v>
      </c>
      <c r="AI62" s="77">
        <f t="shared" ref="AI62:AI70" si="16">(AH62-AG62)/(-K8+K7)</f>
        <v>5966.0838789081363</v>
      </c>
    </row>
    <row r="63" spans="12:35" x14ac:dyDescent="0.25">
      <c r="L63" s="49"/>
      <c r="AE63" s="77">
        <v>14</v>
      </c>
      <c r="AF63" s="77">
        <v>0.4</v>
      </c>
      <c r="AG63" s="77">
        <f t="shared" si="14"/>
        <v>30490.689942758916</v>
      </c>
      <c r="AH63" s="77">
        <f t="shared" si="15"/>
        <v>51138.043452631384</v>
      </c>
      <c r="AI63" s="77">
        <f t="shared" si="16"/>
        <v>6882.4511699574896</v>
      </c>
    </row>
    <row r="64" spans="12:35" x14ac:dyDescent="0.25">
      <c r="L64" s="49"/>
      <c r="AE64" s="77">
        <v>16</v>
      </c>
      <c r="AF64" s="77">
        <v>0.3</v>
      </c>
      <c r="AG64" s="77">
        <f>1000*(AE64*(-K9)^AF64)</f>
        <v>31924.197039502076</v>
      </c>
      <c r="AH64" s="77">
        <f>1000*(AE64*(-K10)^AF64)</f>
        <v>37759.948844346967</v>
      </c>
      <c r="AI64" s="77">
        <f t="shared" si="16"/>
        <v>778.10024064598542</v>
      </c>
    </row>
    <row r="65" spans="12:35" x14ac:dyDescent="0.25">
      <c r="L65" s="49"/>
      <c r="AE65" s="77">
        <v>16</v>
      </c>
      <c r="AF65" s="77">
        <v>0.3</v>
      </c>
      <c r="AG65" s="77">
        <f>1000*(AE65*(-K10)^AF65)</f>
        <v>37759.948844346967</v>
      </c>
      <c r="AH65" s="77">
        <f>1000*(AE65*(-K11)^AF65)</f>
        <v>42274.846250520262</v>
      </c>
      <c r="AI65" s="77">
        <f t="shared" si="16"/>
        <v>564.3621757716619</v>
      </c>
    </row>
    <row r="66" spans="12:35" x14ac:dyDescent="0.25">
      <c r="L66" s="49"/>
      <c r="AE66" s="77">
        <v>14</v>
      </c>
      <c r="AF66" s="77">
        <v>0.4</v>
      </c>
      <c r="AG66" s="77">
        <f>1000*(AE66*(-K11)^AF66)</f>
        <v>51138.043452631384</v>
      </c>
      <c r="AH66" s="77">
        <f>1000*(AE66*(-K12)^AF66)</f>
        <v>53986.003219370425</v>
      </c>
      <c r="AI66" s="77">
        <f t="shared" si="16"/>
        <v>769.71885587541658</v>
      </c>
    </row>
    <row r="67" spans="12:35" x14ac:dyDescent="0.25">
      <c r="L67" s="49"/>
      <c r="AE67" s="77">
        <v>23</v>
      </c>
      <c r="AF67" s="77">
        <v>0.3</v>
      </c>
      <c r="AG67" s="77">
        <f>1000*(AE67*(-K12)^AF67)</f>
        <v>63291.106946983207</v>
      </c>
      <c r="AH67" s="77">
        <f>1000*(AE67*(-K13)^AF67)</f>
        <v>64561.589513371502</v>
      </c>
      <c r="AI67" s="77">
        <f t="shared" si="16"/>
        <v>635.2412831941474</v>
      </c>
    </row>
    <row r="68" spans="12:35" x14ac:dyDescent="0.25">
      <c r="L68" s="49"/>
      <c r="AE68" s="77">
        <v>20</v>
      </c>
      <c r="AF68" s="77">
        <v>0.3</v>
      </c>
      <c r="AG68" s="77">
        <f>1000*(AE68*(-K13)^AF68)</f>
        <v>56140.512620323054</v>
      </c>
      <c r="AH68" s="77">
        <f>1000*(AE68*(-K14)^AF68)</f>
        <v>58846.12297344095</v>
      </c>
      <c r="AI68" s="77">
        <f t="shared" si="16"/>
        <v>510.49251945620671</v>
      </c>
    </row>
    <row r="69" spans="12:35" x14ac:dyDescent="0.25">
      <c r="L69" s="49"/>
      <c r="AE69" s="77">
        <v>23</v>
      </c>
      <c r="AF69" s="77">
        <v>0.3</v>
      </c>
      <c r="AG69" s="77">
        <f>1000*(AE69*(-K14)^AF69)</f>
        <v>67673.041419457091</v>
      </c>
      <c r="AH69" s="77">
        <f>1000*(AE69*(-K15)^AF69)</f>
        <v>70074.981702690406</v>
      </c>
      <c r="AI69" s="77">
        <f t="shared" si="16"/>
        <v>533.76450738518099</v>
      </c>
    </row>
    <row r="70" spans="12:35" x14ac:dyDescent="0.25">
      <c r="L70" s="49"/>
      <c r="AE70" s="77">
        <v>20</v>
      </c>
      <c r="AF70" s="77">
        <v>0.3</v>
      </c>
      <c r="AG70" s="77">
        <f>1000*(AE70*(-K15)^AF70)</f>
        <v>60934.766697991661</v>
      </c>
      <c r="AH70" s="77">
        <v>65248.745231864064</v>
      </c>
      <c r="AI70" s="77">
        <v>410.85509846403841</v>
      </c>
    </row>
    <row r="71" spans="12:35" x14ac:dyDescent="0.25">
      <c r="L71" s="49"/>
      <c r="AE71" s="77"/>
      <c r="AF71" s="77"/>
      <c r="AG71" s="77"/>
      <c r="AH71" s="77"/>
      <c r="AI71" s="77"/>
    </row>
    <row r="72" spans="12:35" x14ac:dyDescent="0.25">
      <c r="L72" s="49"/>
      <c r="AE72" s="47"/>
      <c r="AF72" s="47"/>
      <c r="AG72" s="77"/>
      <c r="AH72" s="77"/>
      <c r="AI72" s="77"/>
    </row>
    <row r="73" spans="12:35" x14ac:dyDescent="0.25">
      <c r="L73" s="49"/>
      <c r="AE73" s="77"/>
      <c r="AF73" s="77"/>
      <c r="AG73" s="77"/>
      <c r="AH73" s="77"/>
      <c r="AI73" s="77"/>
    </row>
    <row r="74" spans="12:35" x14ac:dyDescent="0.25">
      <c r="L74" s="49"/>
      <c r="AE74" s="77"/>
      <c r="AF74" s="77"/>
      <c r="AG74" s="77"/>
      <c r="AH74" s="77"/>
      <c r="AI74" s="77"/>
    </row>
    <row r="75" spans="12:35" x14ac:dyDescent="0.25">
      <c r="L75" s="49"/>
    </row>
    <row r="76" spans="12:35" x14ac:dyDescent="0.25">
      <c r="L76" s="49"/>
    </row>
    <row r="77" spans="12:35" x14ac:dyDescent="0.25">
      <c r="L77" s="49"/>
    </row>
    <row r="78" spans="12:35" x14ac:dyDescent="0.25">
      <c r="L78" s="49"/>
    </row>
    <row r="79" spans="12:35" x14ac:dyDescent="0.25">
      <c r="L79" s="49"/>
    </row>
    <row r="80" spans="12:35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AM29:AP36">
    <cfRule type="expression" dxfId="1057" priority="40">
      <formula>$L29="API sand"</formula>
    </cfRule>
  </conditionalFormatting>
  <conditionalFormatting sqref="R29:S36 AB29:AB35">
    <cfRule type="expression" dxfId="1056" priority="39">
      <formula>$M29="API sand"</formula>
    </cfRule>
  </conditionalFormatting>
  <conditionalFormatting sqref="R29:T36 AB29:AB35 Z36:AB36">
    <cfRule type="expression" dxfId="1055" priority="38">
      <formula>$M29="API clay"</formula>
    </cfRule>
  </conditionalFormatting>
  <conditionalFormatting sqref="U29:W36 AM29:AP36">
    <cfRule type="expression" dxfId="1054" priority="35">
      <formula>$L29="Stiff clay w/o free water"</formula>
    </cfRule>
    <cfRule type="expression" dxfId="1053" priority="37">
      <formula>$L29="API clay"</formula>
    </cfRule>
  </conditionalFormatting>
  <conditionalFormatting sqref="U29:Y32 AM29:AP36 U33:X36">
    <cfRule type="expression" dxfId="1052" priority="36">
      <formula>$L29="Kirsch soft clay"</formula>
    </cfRule>
  </conditionalFormatting>
  <conditionalFormatting sqref="U29:Y32 AM29:AP36 U33:X36">
    <cfRule type="expression" dxfId="1051" priority="34">
      <formula>$L29="Kirsch stiff clay"</formula>
    </cfRule>
  </conditionalFormatting>
  <conditionalFormatting sqref="AM29:AP36">
    <cfRule type="expression" dxfId="1050" priority="33">
      <formula>$L29="Kirsch sand"</formula>
    </cfRule>
  </conditionalFormatting>
  <conditionalFormatting sqref="AM29:AP36">
    <cfRule type="expression" dxfId="1049" priority="32">
      <formula>$L29="Modified Weak rock"</formula>
    </cfRule>
  </conditionalFormatting>
  <conditionalFormatting sqref="U29:V36 AM29:AP36">
    <cfRule type="expression" dxfId="1048" priority="31">
      <formula>$L29="Reese stiff clay"</formula>
    </cfRule>
  </conditionalFormatting>
  <conditionalFormatting sqref="N30:N36 Q29:Q36">
    <cfRule type="expression" dxfId="1047" priority="30">
      <formula>$L29="API sand"</formula>
    </cfRule>
  </conditionalFormatting>
  <conditionalFormatting sqref="N30:N36 AB36 AJ29:AL36 Z29:Z36">
    <cfRule type="expression" dxfId="1046" priority="29">
      <formula>$M29="API sand"</formula>
    </cfRule>
  </conditionalFormatting>
  <conditionalFormatting sqref="AK29:AL36 N30:N36 Z29:AA35">
    <cfRule type="expression" dxfId="1045" priority="28">
      <formula>$M29="API clay"</formula>
    </cfRule>
  </conditionalFormatting>
  <conditionalFormatting sqref="N30:P36 O29:P29">
    <cfRule type="expression" dxfId="1044" priority="25">
      <formula>$L29="Stiff clay w/o free water"</formula>
    </cfRule>
    <cfRule type="expression" dxfId="1043" priority="27">
      <formula>$L29="API clay"</formula>
    </cfRule>
  </conditionalFormatting>
  <conditionalFormatting sqref="N30:P36 O29:P29">
    <cfRule type="expression" dxfId="1042" priority="26">
      <formula>$L29="Kirsch soft clay"</formula>
    </cfRule>
  </conditionalFormatting>
  <conditionalFormatting sqref="N30:P36 O29:P29">
    <cfRule type="expression" dxfId="1041" priority="24">
      <formula>$L29="Kirsch stiff clay"</formula>
    </cfRule>
  </conditionalFormatting>
  <conditionalFormatting sqref="N30:N36 Q29:Q36 X29:Y32 X33:X36">
    <cfRule type="expression" dxfId="1040" priority="23">
      <formula>$L29="Kirsch sand"</formula>
    </cfRule>
  </conditionalFormatting>
  <conditionalFormatting sqref="N30:N36 AC29:AD36 AI29:AI36">
    <cfRule type="expression" dxfId="1039" priority="22">
      <formula>$L29="Modified Weak rock"</formula>
    </cfRule>
  </conditionalFormatting>
  <conditionalFormatting sqref="N30:P36 O29:P29">
    <cfRule type="expression" dxfId="1038" priority="21">
      <formula>$L29="Reese stiff clay"</formula>
    </cfRule>
  </conditionalFormatting>
  <conditionalFormatting sqref="AE37:AH37">
    <cfRule type="expression" dxfId="1037" priority="41">
      <formula>$L19="Modified Weak rock"</formula>
    </cfRule>
  </conditionalFormatting>
  <conditionalFormatting sqref="AD17">
    <cfRule type="expression" dxfId="1036" priority="18">
      <formula>$L17="Stiff clay w/o free water"</formula>
    </cfRule>
    <cfRule type="expression" dxfId="1035" priority="20">
      <formula>$L17="API clay"</formula>
    </cfRule>
  </conditionalFormatting>
  <conditionalFormatting sqref="AD17">
    <cfRule type="expression" dxfId="1034" priority="19">
      <formula>$L17="Kirsch soft clay"</formula>
    </cfRule>
  </conditionalFormatting>
  <conditionalFormatting sqref="AD17">
    <cfRule type="expression" dxfId="1033" priority="17">
      <formula>$L17="Kirsch stiff clay"</formula>
    </cfRule>
  </conditionalFormatting>
  <conditionalFormatting sqref="AD17">
    <cfRule type="expression" dxfId="1032" priority="16">
      <formula>$L17="Reese stiff clay"</formula>
    </cfRule>
  </conditionalFormatting>
  <conditionalFormatting sqref="AD17">
    <cfRule type="expression" dxfId="1031" priority="15">
      <formula>$L17="PISA clay"</formula>
    </cfRule>
  </conditionalFormatting>
  <conditionalFormatting sqref="AC17">
    <cfRule type="expression" dxfId="1030" priority="12">
      <formula>$L17="Stiff clay w/o free water"</formula>
    </cfRule>
    <cfRule type="expression" dxfId="1029" priority="14">
      <formula>$L17="API clay"</formula>
    </cfRule>
  </conditionalFormatting>
  <conditionalFormatting sqref="AC17">
    <cfRule type="expression" dxfId="1028" priority="13">
      <formula>$L17="Kirsch soft clay"</formula>
    </cfRule>
  </conditionalFormatting>
  <conditionalFormatting sqref="AC17">
    <cfRule type="expression" dxfId="1027" priority="11">
      <formula>$L17="Kirsch stiff clay"</formula>
    </cfRule>
  </conditionalFormatting>
  <conditionalFormatting sqref="AC17">
    <cfRule type="expression" dxfId="1026" priority="10">
      <formula>$L17="Reese stiff clay"</formula>
    </cfRule>
  </conditionalFormatting>
  <conditionalFormatting sqref="AC17">
    <cfRule type="expression" dxfId="1025" priority="9">
      <formula>$L17="PISA clay"</formula>
    </cfRule>
  </conditionalFormatting>
  <conditionalFormatting sqref="X17">
    <cfRule type="expression" dxfId="1024" priority="8">
      <formula>$L17="API sand"</formula>
    </cfRule>
  </conditionalFormatting>
  <conditionalFormatting sqref="X17">
    <cfRule type="expression" dxfId="1023" priority="7">
      <formula>$L17="Kirsch sand"</formula>
    </cfRule>
  </conditionalFormatting>
  <conditionalFormatting sqref="U17">
    <cfRule type="expression" dxfId="1022" priority="4">
      <formula>$L17="Stiff clay w/o free water"</formula>
    </cfRule>
    <cfRule type="expression" dxfId="1021" priority="6">
      <formula>$L17="API clay"</formula>
    </cfRule>
  </conditionalFormatting>
  <conditionalFormatting sqref="U17">
    <cfRule type="expression" dxfId="1020" priority="5">
      <formula>$L17="Kirsch soft clay"</formula>
    </cfRule>
  </conditionalFormatting>
  <conditionalFormatting sqref="U17">
    <cfRule type="expression" dxfId="1019" priority="3">
      <formula>$L17="Kirsch stiff clay"</formula>
    </cfRule>
  </conditionalFormatting>
  <conditionalFormatting sqref="U17">
    <cfRule type="expression" dxfId="1018" priority="2">
      <formula>$L17="Reese stiff clay"</formula>
    </cfRule>
  </conditionalFormatting>
  <conditionalFormatting sqref="U17">
    <cfRule type="expression" dxfId="1017" priority="1">
      <formula>$L17="PISA clay"</formula>
    </cfRule>
  </conditionalFormatting>
  <conditionalFormatting sqref="AE72:AF72">
    <cfRule type="expression" dxfId="1016" priority="42">
      <formula>$L17="Stiff clay w/o free water"</formula>
    </cfRule>
    <cfRule type="expression" dxfId="1015" priority="43">
      <formula>$L17="API clay"</formula>
    </cfRule>
  </conditionalFormatting>
  <conditionalFormatting sqref="AE72:AF72">
    <cfRule type="expression" dxfId="1014" priority="44">
      <formula>$L17="Kirsch soft clay"</formula>
    </cfRule>
  </conditionalFormatting>
  <conditionalFormatting sqref="AE72:AF72">
    <cfRule type="expression" dxfId="1013" priority="45">
      <formula>$L17="Kirsch stiff clay"</formula>
    </cfRule>
  </conditionalFormatting>
  <conditionalFormatting sqref="AE72:AF72">
    <cfRule type="expression" dxfId="1012" priority="46">
      <formula>$L17="Reese stiff clay"</formula>
    </cfRule>
  </conditionalFormatting>
  <conditionalFormatting sqref="AE72:AF72">
    <cfRule type="expression" dxfId="1011" priority="47">
      <formula>$L17="PISA clay"</formula>
    </cfRule>
  </conditionalFormatting>
  <dataValidations count="4">
    <dataValidation type="list" showInputMessage="1" showErrorMessage="1" sqref="M19:M36" xr:uid="{6E234E98-FA0D-44AA-97E7-F4E9560EF3C5}">
      <formula1>"',API sand,API clay"</formula1>
    </dataValidation>
    <dataValidation type="list" showInputMessage="1" showErrorMessage="1" sqref="L19:L255" xr:uid="{1F613AEA-DBF1-45BD-A2B9-772AEDEEB91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L16:L18 M6:M18" xr:uid="{D6CBBA95-198F-4F17-9DA7-15EBA3155A51}">
      <formula1>"Zero soil,API sand,API clay"</formula1>
    </dataValidation>
    <dataValidation type="list" showInputMessage="1" showErrorMessage="1" sqref="L6:L15" xr:uid="{07771555-3093-4716-9C28-C64B2582D6AD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7EA-2CB2-494B-AE6C-54318414A5FE}">
  <sheetPr>
    <tabColor theme="2"/>
  </sheetPr>
  <dimension ref="A1:AO255"/>
  <sheetViews>
    <sheetView topLeftCell="Q1" zoomScaleNormal="100" workbookViewId="0">
      <selection activeCell="AE19" sqref="AE19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8"/>
      <c r="S3" s="98"/>
      <c r="T3" s="72"/>
      <c r="U3" s="98"/>
      <c r="V3" s="98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45</v>
      </c>
      <c r="R6" s="50">
        <f>Q6-5</f>
        <v>40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123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f>VLOOKUP(R6,$AE$39:$AF$59,2)</f>
        <v>114.99999999999996</v>
      </c>
      <c r="AB7" s="50"/>
      <c r="AC7" s="51">
        <v>77860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44</v>
      </c>
      <c r="R8" s="50">
        <f>Q8-5</f>
        <v>39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114.99999999999996</v>
      </c>
      <c r="AA8" s="53"/>
      <c r="AB8" s="50">
        <f t="shared" ref="AB8:AB9" si="0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ref="AJ8:AJ11" si="1">VLOOKUP(R8,$AE$39:$AH$59,4)</f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43</v>
      </c>
      <c r="R9" s="50">
        <f>Q9-5</f>
        <v>38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2">VLOOKUP(R9,$AE$39:$AF$59,2)</f>
        <v>114.99999999999996</v>
      </c>
      <c r="AA9" s="53"/>
      <c r="AB9" s="50">
        <f t="shared" si="0"/>
        <v>12000</v>
      </c>
      <c r="AC9" s="51"/>
      <c r="AD9" s="51"/>
      <c r="AE9" s="51"/>
      <c r="AF9" s="51"/>
      <c r="AG9" s="51"/>
      <c r="AH9" s="51"/>
      <c r="AI9" s="51"/>
      <c r="AJ9" s="50">
        <f t="shared" si="1"/>
        <v>50.000000000000007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483.2</v>
      </c>
      <c r="P10" s="51">
        <v>-0.93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>
        <f t="shared" ref="AA10:AA12" si="3">VLOOKUP(R9,$AE$39:$AF$59,2)</f>
        <v>114.99999999999996</v>
      </c>
      <c r="AB10" s="50"/>
      <c r="AC10" s="51">
        <v>602500</v>
      </c>
      <c r="AD10" s="51">
        <v>0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42</v>
      </c>
      <c r="R11" s="50">
        <f t="shared" ref="R11" si="4">Q11-5</f>
        <v>37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2"/>
        <v>114.99999999999996</v>
      </c>
      <c r="AA11" s="53"/>
      <c r="AB11" s="50">
        <v>0</v>
      </c>
      <c r="AC11" s="51"/>
      <c r="AD11" s="51"/>
      <c r="AE11" s="51"/>
      <c r="AF11" s="51"/>
      <c r="AG11" s="51"/>
      <c r="AH11" s="51"/>
      <c r="AI11" s="51"/>
      <c r="AJ11" s="50">
        <f t="shared" si="1"/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720.1</v>
      </c>
      <c r="P12" s="51">
        <v>26.83</v>
      </c>
      <c r="Q12" s="50">
        <v>0</v>
      </c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f t="shared" si="3"/>
        <v>114.99999999999996</v>
      </c>
      <c r="AB12" s="50"/>
      <c r="AC12" s="51">
        <v>1021000</v>
      </c>
      <c r="AD12" s="51">
        <v>49333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AB6:AB15 N6:N14 AM6:AO14 S10:T13 Q6:R14 Z6:Z15 AJ6:AJ15">
    <cfRule type="expression" dxfId="1010" priority="202">
      <formula>$L6="API sand"</formula>
    </cfRule>
  </conditionalFormatting>
  <conditionalFormatting sqref="R18:S20 R29:S36 S21:S28 AD21:AD28 AB18:AB35 AK6:AL14 N6:N14">
    <cfRule type="expression" dxfId="1009" priority="201">
      <formula>$M6="API sand"</formula>
    </cfRule>
  </conditionalFormatting>
  <conditionalFormatting sqref="R18:T20 R29:T36 S21:T28 AD21:AD28 AB18:AB35 AK6:AL14 N6:N14">
    <cfRule type="expression" dxfId="1008" priority="200">
      <formula>$M6="API clay"</formula>
    </cfRule>
  </conditionalFormatting>
  <conditionalFormatting sqref="U18:W36 AM6:AN14 N6:P14 AC6:AI13 U6:V14 AA6:AA14">
    <cfRule type="expression" dxfId="1007" priority="197">
      <formula>$L6="Stiff clay w/o free water"</formula>
    </cfRule>
    <cfRule type="expression" dxfId="1006" priority="199">
      <formula>$L6="API clay"</formula>
    </cfRule>
  </conditionalFormatting>
  <conditionalFormatting sqref="U18:Y36 AM6:AN14 N6:P14 AC6:AI13 U6:V14 AA6:AA14">
    <cfRule type="expression" dxfId="1005" priority="198">
      <formula>$L6="Kirsch soft clay"</formula>
    </cfRule>
  </conditionalFormatting>
  <conditionalFormatting sqref="U18:Y36 AM6:AN14 N6:P14 AC6:AI13 U6:V14 AA6:AA14">
    <cfRule type="expression" dxfId="1004" priority="196">
      <formula>$L6="Kirsch stiff clay"</formula>
    </cfRule>
  </conditionalFormatting>
  <conditionalFormatting sqref="W10:Y13 AB6:AB15 N6:N14 AM6:AO14 S10:T13 Q6:R14 Z6:Z15 AJ6:AJ15">
    <cfRule type="expression" dxfId="1003" priority="195">
      <formula>$L6="Kirsch sand"</formula>
    </cfRule>
  </conditionalFormatting>
  <conditionalFormatting sqref="AC18:AI18 AC19:AD19 AI19 AM6:AN14 N6:N14">
    <cfRule type="expression" dxfId="1002" priority="194">
      <formula>$L6="Modified Weak rock"</formula>
    </cfRule>
  </conditionalFormatting>
  <conditionalFormatting sqref="U18:V36 AM6:AN14 N6:P14 AC6:AI13 U6:V14 AA6:AA14">
    <cfRule type="expression" dxfId="1001" priority="193">
      <formula>$L6="Reese stiff clay"</formula>
    </cfRule>
  </conditionalFormatting>
  <conditionalFormatting sqref="N18:N36 Q18:Q36 AM18:AN36">
    <cfRule type="expression" dxfId="1000" priority="192">
      <formula>$L18="API sand"</formula>
    </cfRule>
  </conditionalFormatting>
  <conditionalFormatting sqref="N18:N36 AB36 AJ18:AL36 Z18:Z36">
    <cfRule type="expression" dxfId="999" priority="191">
      <formula>$M18="API sand"</formula>
    </cfRule>
  </conditionalFormatting>
  <conditionalFormatting sqref="Z36:AB36 AK18:AL36 N18:N36 Z18:AA35">
    <cfRule type="expression" dxfId="998" priority="190">
      <formula>$M18="API clay"</formula>
    </cfRule>
  </conditionalFormatting>
  <conditionalFormatting sqref="N18:P18 AM18:AN36 N29:P36 N19:N28 P19:P28">
    <cfRule type="expression" dxfId="997" priority="187">
      <formula>$L18="Stiff clay w/o free water"</formula>
    </cfRule>
    <cfRule type="expression" dxfId="996" priority="189">
      <formula>$L18="API clay"</formula>
    </cfRule>
  </conditionalFormatting>
  <conditionalFormatting sqref="N18:P18 AM18:AN36 N29:P36 N19:N28 P19:P28">
    <cfRule type="expression" dxfId="995" priority="188">
      <formula>$L18="Kirsch soft clay"</formula>
    </cfRule>
  </conditionalFormatting>
  <conditionalFormatting sqref="N18:P18 AM18:AN36 N29:P36 N19:N28 P19:P28">
    <cfRule type="expression" dxfId="994" priority="186">
      <formula>$L18="Kirsch stiff clay"</formula>
    </cfRule>
  </conditionalFormatting>
  <conditionalFormatting sqref="N18:N36 Q18:Q36 X18:Y36 AM18:AN36">
    <cfRule type="expression" dxfId="993" priority="185">
      <formula>$L18="Kirsch sand"</formula>
    </cfRule>
  </conditionalFormatting>
  <conditionalFormatting sqref="N18:N36 AM18:AN36 AC20:AD36 AI20:AI36">
    <cfRule type="expression" dxfId="992" priority="184">
      <formula>$L18="Modified Weak rock"</formula>
    </cfRule>
  </conditionalFormatting>
  <conditionalFormatting sqref="N18:P18 AM18:AN36 N29:P36 N19:N28 P19:P28">
    <cfRule type="expression" dxfId="991" priority="183">
      <formula>$L18="Reese stiff clay"</formula>
    </cfRule>
  </conditionalFormatting>
  <conditionalFormatting sqref="AM6:AN14 N6:P14 AC6:AI13 U6:V14 AA6:AA14">
    <cfRule type="expression" dxfId="990" priority="182">
      <formula>$L6="PISA clay"</formula>
    </cfRule>
  </conditionalFormatting>
  <conditionalFormatting sqref="AM6:AN14 N6:N14">
    <cfRule type="expression" dxfId="989" priority="181">
      <formula>$L6="PISA sand"</formula>
    </cfRule>
  </conditionalFormatting>
  <conditionalFormatting sqref="O19:O21">
    <cfRule type="expression" dxfId="988" priority="180">
      <formula>$L19="API sand"</formula>
    </cfRule>
  </conditionalFormatting>
  <conditionalFormatting sqref="O19:O21">
    <cfRule type="expression" dxfId="987" priority="179">
      <formula>$L19="Kirsch sand"</formula>
    </cfRule>
  </conditionalFormatting>
  <conditionalFormatting sqref="O22:O28">
    <cfRule type="expression" dxfId="986" priority="178">
      <formula>$L22="API sand"</formula>
    </cfRule>
  </conditionalFormatting>
  <conditionalFormatting sqref="O22:O28">
    <cfRule type="expression" dxfId="985" priority="177">
      <formula>$L22="Kirsch sand"</formula>
    </cfRule>
  </conditionalFormatting>
  <conditionalFormatting sqref="S6:T9 W6:Y9">
    <cfRule type="expression" dxfId="984" priority="176">
      <formula>$L6="API sand"</formula>
    </cfRule>
  </conditionalFormatting>
  <conditionalFormatting sqref="S6:T9 W6:Y9">
    <cfRule type="expression" dxfId="983" priority="175">
      <formula>$L6="Kirsch sand"</formula>
    </cfRule>
  </conditionalFormatting>
  <conditionalFormatting sqref="AE37:AH37">
    <cfRule type="expression" dxfId="982" priority="203">
      <formula>$L19="Modified Weak rock"</formula>
    </cfRule>
  </conditionalFormatting>
  <conditionalFormatting sqref="S14:T14 W14:Y14">
    <cfRule type="expression" dxfId="981" priority="174">
      <formula>$L14="API sand"</formula>
    </cfRule>
  </conditionalFormatting>
  <conditionalFormatting sqref="S14:T14 W14:Y14">
    <cfRule type="expression" dxfId="980" priority="173">
      <formula>$L14="Kirsch sand"</formula>
    </cfRule>
  </conditionalFormatting>
  <conditionalFormatting sqref="AD14:AI14">
    <cfRule type="expression" dxfId="979" priority="170">
      <formula>$L14="Stiff clay w/o free water"</formula>
    </cfRule>
    <cfRule type="expression" dxfId="978" priority="172">
      <formula>$L14="API clay"</formula>
    </cfRule>
  </conditionalFormatting>
  <conditionalFormatting sqref="AD14:AI14">
    <cfRule type="expression" dxfId="977" priority="171">
      <formula>$L14="Kirsch soft clay"</formula>
    </cfRule>
  </conditionalFormatting>
  <conditionalFormatting sqref="AD14:AI14">
    <cfRule type="expression" dxfId="976" priority="169">
      <formula>$L14="Kirsch stiff clay"</formula>
    </cfRule>
  </conditionalFormatting>
  <conditionalFormatting sqref="AD14:AI14">
    <cfRule type="expression" dxfId="975" priority="168">
      <formula>$L14="Reese stiff clay"</formula>
    </cfRule>
  </conditionalFormatting>
  <conditionalFormatting sqref="AD14:AI14">
    <cfRule type="expression" dxfId="974" priority="167">
      <formula>$L14="PISA clay"</formula>
    </cfRule>
  </conditionalFormatting>
  <conditionalFormatting sqref="AM15:AN15">
    <cfRule type="expression" dxfId="973" priority="166">
      <formula>$L15="API sand"</formula>
    </cfRule>
  </conditionalFormatting>
  <conditionalFormatting sqref="AK15:AL15">
    <cfRule type="expression" dxfId="972" priority="165">
      <formula>$M15="API sand"</formula>
    </cfRule>
  </conditionalFormatting>
  <conditionalFormatting sqref="AK15:AL15">
    <cfRule type="expression" dxfId="971" priority="164">
      <formula>$M15="API clay"</formula>
    </cfRule>
  </conditionalFormatting>
  <conditionalFormatting sqref="AM15:AN15">
    <cfRule type="expression" dxfId="970" priority="161">
      <formula>$L15="Stiff clay w/o free water"</formula>
    </cfRule>
    <cfRule type="expression" dxfId="969" priority="163">
      <formula>$L15="API clay"</formula>
    </cfRule>
  </conditionalFormatting>
  <conditionalFormatting sqref="AM15:AN15">
    <cfRule type="expression" dxfId="968" priority="162">
      <formula>$L15="Kirsch soft clay"</formula>
    </cfRule>
  </conditionalFormatting>
  <conditionalFormatting sqref="AM15:AN15">
    <cfRule type="expression" dxfId="967" priority="160">
      <formula>$L15="Kirsch stiff clay"</formula>
    </cfRule>
  </conditionalFormatting>
  <conditionalFormatting sqref="AM15:AN15">
    <cfRule type="expression" dxfId="966" priority="159">
      <formula>$L15="Kirsch sand"</formula>
    </cfRule>
  </conditionalFormatting>
  <conditionalFormatting sqref="AM15:AN15">
    <cfRule type="expression" dxfId="965" priority="158">
      <formula>$L15="Modified Weak rock"</formula>
    </cfRule>
  </conditionalFormatting>
  <conditionalFormatting sqref="AM15:AN15">
    <cfRule type="expression" dxfId="964" priority="157">
      <formula>$L15="Reese stiff clay"</formula>
    </cfRule>
  </conditionalFormatting>
  <conditionalFormatting sqref="AM15:AN15">
    <cfRule type="expression" dxfId="963" priority="156">
      <formula>$L15="PISA clay"</formula>
    </cfRule>
  </conditionalFormatting>
  <conditionalFormatting sqref="AM15:AN15">
    <cfRule type="expression" dxfId="962" priority="155">
      <formula>$L15="PISA sand"</formula>
    </cfRule>
  </conditionalFormatting>
  <conditionalFormatting sqref="N15 Q15 S15:T15 W15 Y15">
    <cfRule type="expression" dxfId="961" priority="154">
      <formula>$L15="API sand"</formula>
    </cfRule>
  </conditionalFormatting>
  <conditionalFormatting sqref="N15">
    <cfRule type="expression" dxfId="960" priority="153">
      <formula>$M15="API sand"</formula>
    </cfRule>
  </conditionalFormatting>
  <conditionalFormatting sqref="N15">
    <cfRule type="expression" dxfId="959" priority="152">
      <formula>$M15="API clay"</formula>
    </cfRule>
  </conditionalFormatting>
  <conditionalFormatting sqref="N15:P15">
    <cfRule type="expression" dxfId="958" priority="149">
      <formula>$L15="Stiff clay w/o free water"</formula>
    </cfRule>
    <cfRule type="expression" dxfId="957" priority="151">
      <formula>$L15="API clay"</formula>
    </cfRule>
  </conditionalFormatting>
  <conditionalFormatting sqref="N15:P15">
    <cfRule type="expression" dxfId="956" priority="150">
      <formula>$L15="Kirsch soft clay"</formula>
    </cfRule>
  </conditionalFormatting>
  <conditionalFormatting sqref="N15:P15">
    <cfRule type="expression" dxfId="955" priority="148">
      <formula>$L15="Kirsch stiff clay"</formula>
    </cfRule>
  </conditionalFormatting>
  <conditionalFormatting sqref="N15 Q15 S15:T15 W15 Y15">
    <cfRule type="expression" dxfId="954" priority="147">
      <formula>$L15="Kirsch sand"</formula>
    </cfRule>
  </conditionalFormatting>
  <conditionalFormatting sqref="N15">
    <cfRule type="expression" dxfId="953" priority="146">
      <formula>$L15="Modified Weak rock"</formula>
    </cfRule>
  </conditionalFormatting>
  <conditionalFormatting sqref="N15:P15">
    <cfRule type="expression" dxfId="952" priority="145">
      <formula>$L15="Reese stiff clay"</formula>
    </cfRule>
  </conditionalFormatting>
  <conditionalFormatting sqref="N15:P15">
    <cfRule type="expression" dxfId="951" priority="144">
      <formula>$L15="PISA clay"</formula>
    </cfRule>
  </conditionalFormatting>
  <conditionalFormatting sqref="N15">
    <cfRule type="expression" dxfId="950" priority="143">
      <formula>$L15="PISA sand"</formula>
    </cfRule>
  </conditionalFormatting>
  <conditionalFormatting sqref="R15">
    <cfRule type="expression" dxfId="949" priority="142">
      <formula>$L15="API sand"</formula>
    </cfRule>
  </conditionalFormatting>
  <conditionalFormatting sqref="R15">
    <cfRule type="expression" dxfId="948" priority="141">
      <formula>$L15="Kirsch sand"</formula>
    </cfRule>
  </conditionalFormatting>
  <conditionalFormatting sqref="AD15:AI15">
    <cfRule type="expression" dxfId="947" priority="138">
      <formula>$L15="Stiff clay w/o free water"</formula>
    </cfRule>
    <cfRule type="expression" dxfId="946" priority="140">
      <formula>$L15="API clay"</formula>
    </cfRule>
  </conditionalFormatting>
  <conditionalFormatting sqref="AD15:AI15">
    <cfRule type="expression" dxfId="945" priority="139">
      <formula>$L15="Kirsch soft clay"</formula>
    </cfRule>
  </conditionalFormatting>
  <conditionalFormatting sqref="AD15:AI15">
    <cfRule type="expression" dxfId="944" priority="137">
      <formula>$L15="Kirsch stiff clay"</formula>
    </cfRule>
  </conditionalFormatting>
  <conditionalFormatting sqref="AD15:AI15">
    <cfRule type="expression" dxfId="943" priority="136">
      <formula>$L15="Reese stiff clay"</formula>
    </cfRule>
  </conditionalFormatting>
  <conditionalFormatting sqref="AD15:AI15">
    <cfRule type="expression" dxfId="942" priority="135">
      <formula>$L15="PISA clay"</formula>
    </cfRule>
  </conditionalFormatting>
  <conditionalFormatting sqref="AA15">
    <cfRule type="expression" dxfId="941" priority="132">
      <formula>$L15="Stiff clay w/o free water"</formula>
    </cfRule>
    <cfRule type="expression" dxfId="940" priority="134">
      <formula>$L15="API clay"</formula>
    </cfRule>
  </conditionalFormatting>
  <conditionalFormatting sqref="AA15">
    <cfRule type="expression" dxfId="939" priority="133">
      <formula>$L15="Kirsch soft clay"</formula>
    </cfRule>
  </conditionalFormatting>
  <conditionalFormatting sqref="AA15">
    <cfRule type="expression" dxfId="938" priority="131">
      <formula>$L15="Kirsch stiff clay"</formula>
    </cfRule>
  </conditionalFormatting>
  <conditionalFormatting sqref="AA15">
    <cfRule type="expression" dxfId="937" priority="130">
      <formula>$L15="Reese stiff clay"</formula>
    </cfRule>
  </conditionalFormatting>
  <conditionalFormatting sqref="AA15">
    <cfRule type="expression" dxfId="936" priority="129">
      <formula>$L15="PISA clay"</formula>
    </cfRule>
  </conditionalFormatting>
  <conditionalFormatting sqref="AC15">
    <cfRule type="expression" dxfId="935" priority="126">
      <formula>$L15="Stiff clay w/o free water"</formula>
    </cfRule>
    <cfRule type="expression" dxfId="934" priority="128">
      <formula>$L15="API clay"</formula>
    </cfRule>
  </conditionalFormatting>
  <conditionalFormatting sqref="AC15">
    <cfRule type="expression" dxfId="933" priority="127">
      <formula>$L15="Kirsch soft clay"</formula>
    </cfRule>
  </conditionalFormatting>
  <conditionalFormatting sqref="AC15">
    <cfRule type="expression" dxfId="932" priority="125">
      <formula>$L15="Kirsch stiff clay"</formula>
    </cfRule>
  </conditionalFormatting>
  <conditionalFormatting sqref="AC15">
    <cfRule type="expression" dxfId="931" priority="124">
      <formula>$L15="Reese stiff clay"</formula>
    </cfRule>
  </conditionalFormatting>
  <conditionalFormatting sqref="AC15">
    <cfRule type="expression" dxfId="930" priority="123">
      <formula>$L15="PISA clay"</formula>
    </cfRule>
  </conditionalFormatting>
  <conditionalFormatting sqref="X15">
    <cfRule type="expression" dxfId="929" priority="122">
      <formula>$L15="API sand"</formula>
    </cfRule>
  </conditionalFormatting>
  <conditionalFormatting sqref="X15">
    <cfRule type="expression" dxfId="928" priority="121">
      <formula>$L15="Kirsch sand"</formula>
    </cfRule>
  </conditionalFormatting>
  <conditionalFormatting sqref="AM16:AN16">
    <cfRule type="expression" dxfId="927" priority="120">
      <formula>$L16="API sand"</formula>
    </cfRule>
  </conditionalFormatting>
  <conditionalFormatting sqref="AK16:AL16">
    <cfRule type="expression" dxfId="926" priority="119">
      <formula>$M16="API sand"</formula>
    </cfRule>
  </conditionalFormatting>
  <conditionalFormatting sqref="AK16:AL16">
    <cfRule type="expression" dxfId="925" priority="118">
      <formula>$M16="API clay"</formula>
    </cfRule>
  </conditionalFormatting>
  <conditionalFormatting sqref="AM16:AN16">
    <cfRule type="expression" dxfId="924" priority="115">
      <formula>$L16="Stiff clay w/o free water"</formula>
    </cfRule>
    <cfRule type="expression" dxfId="923" priority="117">
      <formula>$L16="API clay"</formula>
    </cfRule>
  </conditionalFormatting>
  <conditionalFormatting sqref="AM16:AN16">
    <cfRule type="expression" dxfId="922" priority="116">
      <formula>$L16="Kirsch soft clay"</formula>
    </cfRule>
  </conditionalFormatting>
  <conditionalFormatting sqref="AM16:AN16">
    <cfRule type="expression" dxfId="921" priority="114">
      <formula>$L16="Kirsch stiff clay"</formula>
    </cfRule>
  </conditionalFormatting>
  <conditionalFormatting sqref="AM16:AN16">
    <cfRule type="expression" dxfId="920" priority="113">
      <formula>$L16="Kirsch sand"</formula>
    </cfRule>
  </conditionalFormatting>
  <conditionalFormatting sqref="AM16:AN16">
    <cfRule type="expression" dxfId="919" priority="112">
      <formula>$L16="Modified Weak rock"</formula>
    </cfRule>
  </conditionalFormatting>
  <conditionalFormatting sqref="AM16:AN16">
    <cfRule type="expression" dxfId="918" priority="111">
      <formula>$L16="Reese stiff clay"</formula>
    </cfRule>
  </conditionalFormatting>
  <conditionalFormatting sqref="AM16:AN16">
    <cfRule type="expression" dxfId="917" priority="110">
      <formula>$L16="PISA clay"</formula>
    </cfRule>
  </conditionalFormatting>
  <conditionalFormatting sqref="AM16:AN16">
    <cfRule type="expression" dxfId="916" priority="109">
      <formula>$L16="PISA sand"</formula>
    </cfRule>
  </conditionalFormatting>
  <conditionalFormatting sqref="N16 Q16 S16:T16 W16:Y16">
    <cfRule type="expression" dxfId="915" priority="108">
      <formula>$L16="API sand"</formula>
    </cfRule>
  </conditionalFormatting>
  <conditionalFormatting sqref="N16">
    <cfRule type="expression" dxfId="914" priority="107">
      <formula>$M16="API sand"</formula>
    </cfRule>
  </conditionalFormatting>
  <conditionalFormatting sqref="N16">
    <cfRule type="expression" dxfId="913" priority="106">
      <formula>$M16="API clay"</formula>
    </cfRule>
  </conditionalFormatting>
  <conditionalFormatting sqref="N16:P16">
    <cfRule type="expression" dxfId="912" priority="103">
      <formula>$L16="Stiff clay w/o free water"</formula>
    </cfRule>
    <cfRule type="expression" dxfId="911" priority="105">
      <formula>$L16="API clay"</formula>
    </cfRule>
  </conditionalFormatting>
  <conditionalFormatting sqref="N16:P16">
    <cfRule type="expression" dxfId="910" priority="104">
      <formula>$L16="Kirsch soft clay"</formula>
    </cfRule>
  </conditionalFormatting>
  <conditionalFormatting sqref="N16:P16">
    <cfRule type="expression" dxfId="909" priority="102">
      <formula>$L16="Kirsch stiff clay"</formula>
    </cfRule>
  </conditionalFormatting>
  <conditionalFormatting sqref="N16 Q16 S16:T16 W16:Y16">
    <cfRule type="expression" dxfId="908" priority="101">
      <formula>$L16="Kirsch sand"</formula>
    </cfRule>
  </conditionalFormatting>
  <conditionalFormatting sqref="N16">
    <cfRule type="expression" dxfId="907" priority="100">
      <formula>$L16="Modified Weak rock"</formula>
    </cfRule>
  </conditionalFormatting>
  <conditionalFormatting sqref="N16:P16">
    <cfRule type="expression" dxfId="906" priority="99">
      <formula>$L16="Reese stiff clay"</formula>
    </cfRule>
  </conditionalFormatting>
  <conditionalFormatting sqref="N16:P16">
    <cfRule type="expression" dxfId="905" priority="98">
      <formula>$L16="PISA clay"</formula>
    </cfRule>
  </conditionalFormatting>
  <conditionalFormatting sqref="N16">
    <cfRule type="expression" dxfId="904" priority="97">
      <formula>$L16="PISA sand"</formula>
    </cfRule>
  </conditionalFormatting>
  <conditionalFormatting sqref="R16">
    <cfRule type="expression" dxfId="903" priority="96">
      <formula>$L16="API sand"</formula>
    </cfRule>
  </conditionalFormatting>
  <conditionalFormatting sqref="R16">
    <cfRule type="expression" dxfId="902" priority="95">
      <formula>$L16="Kirsch sand"</formula>
    </cfRule>
  </conditionalFormatting>
  <conditionalFormatting sqref="AC16:AI16">
    <cfRule type="expression" dxfId="901" priority="92">
      <formula>$L16="Stiff clay w/o free water"</formula>
    </cfRule>
    <cfRule type="expression" dxfId="900" priority="94">
      <formula>$L16="API clay"</formula>
    </cfRule>
  </conditionalFormatting>
  <conditionalFormatting sqref="AC16:AI16">
    <cfRule type="expression" dxfId="899" priority="93">
      <formula>$L16="Kirsch soft clay"</formula>
    </cfRule>
  </conditionalFormatting>
  <conditionalFormatting sqref="AC16:AI16">
    <cfRule type="expression" dxfId="898" priority="91">
      <formula>$L16="Kirsch stiff clay"</formula>
    </cfRule>
  </conditionalFormatting>
  <conditionalFormatting sqref="AC16:AI16">
    <cfRule type="expression" dxfId="897" priority="90">
      <formula>$L16="Reese stiff clay"</formula>
    </cfRule>
  </conditionalFormatting>
  <conditionalFormatting sqref="AC16:AI16">
    <cfRule type="expression" dxfId="896" priority="89">
      <formula>$L16="PISA clay"</formula>
    </cfRule>
  </conditionalFormatting>
  <conditionalFormatting sqref="AA16">
    <cfRule type="expression" dxfId="895" priority="86">
      <formula>$L16="Stiff clay w/o free water"</formula>
    </cfRule>
    <cfRule type="expression" dxfId="894" priority="88">
      <formula>$L16="API clay"</formula>
    </cfRule>
  </conditionalFormatting>
  <conditionalFormatting sqref="AA16">
    <cfRule type="expression" dxfId="893" priority="87">
      <formula>$L16="Kirsch soft clay"</formula>
    </cfRule>
  </conditionalFormatting>
  <conditionalFormatting sqref="AA16">
    <cfRule type="expression" dxfId="892" priority="85">
      <formula>$L16="Kirsch stiff clay"</formula>
    </cfRule>
  </conditionalFormatting>
  <conditionalFormatting sqref="AA16">
    <cfRule type="expression" dxfId="891" priority="84">
      <formula>$L16="Reese stiff clay"</formula>
    </cfRule>
  </conditionalFormatting>
  <conditionalFormatting sqref="AA16">
    <cfRule type="expression" dxfId="890" priority="83">
      <formula>$L16="PISA clay"</formula>
    </cfRule>
  </conditionalFormatting>
  <conditionalFormatting sqref="AM17:AN17">
    <cfRule type="expression" dxfId="889" priority="82">
      <formula>$L17="API sand"</formula>
    </cfRule>
  </conditionalFormatting>
  <conditionalFormatting sqref="AK17:AL17">
    <cfRule type="expression" dxfId="888" priority="81">
      <formula>$M17="API sand"</formula>
    </cfRule>
  </conditionalFormatting>
  <conditionalFormatting sqref="AK17:AL17">
    <cfRule type="expression" dxfId="887" priority="80">
      <formula>$M17="API clay"</formula>
    </cfRule>
  </conditionalFormatting>
  <conditionalFormatting sqref="AM17:AN17">
    <cfRule type="expression" dxfId="886" priority="77">
      <formula>$L17="Stiff clay w/o free water"</formula>
    </cfRule>
    <cfRule type="expression" dxfId="885" priority="79">
      <formula>$L17="API clay"</formula>
    </cfRule>
  </conditionalFormatting>
  <conditionalFormatting sqref="AM17:AN17">
    <cfRule type="expression" dxfId="884" priority="78">
      <formula>$L17="Kirsch soft clay"</formula>
    </cfRule>
  </conditionalFormatting>
  <conditionalFormatting sqref="AM17:AN17">
    <cfRule type="expression" dxfId="883" priority="76">
      <formula>$L17="Kirsch stiff clay"</formula>
    </cfRule>
  </conditionalFormatting>
  <conditionalFormatting sqref="AM17:AN17">
    <cfRule type="expression" dxfId="882" priority="75">
      <formula>$L17="Kirsch sand"</formula>
    </cfRule>
  </conditionalFormatting>
  <conditionalFormatting sqref="AM17:AN17">
    <cfRule type="expression" dxfId="881" priority="74">
      <formula>$L17="Modified Weak rock"</formula>
    </cfRule>
  </conditionalFormatting>
  <conditionalFormatting sqref="AM17:AN17">
    <cfRule type="expression" dxfId="880" priority="73">
      <formula>$L17="Reese stiff clay"</formula>
    </cfRule>
  </conditionalFormatting>
  <conditionalFormatting sqref="AM17:AN17">
    <cfRule type="expression" dxfId="879" priority="72">
      <formula>$L17="PISA clay"</formula>
    </cfRule>
  </conditionalFormatting>
  <conditionalFormatting sqref="AM17:AN17">
    <cfRule type="expression" dxfId="878" priority="71">
      <formula>$L17="PISA sand"</formula>
    </cfRule>
  </conditionalFormatting>
  <conditionalFormatting sqref="N17 Q17 S17:T17 W17 Y17">
    <cfRule type="expression" dxfId="877" priority="70">
      <formula>$L17="API sand"</formula>
    </cfRule>
  </conditionalFormatting>
  <conditionalFormatting sqref="N17">
    <cfRule type="expression" dxfId="876" priority="69">
      <formula>$M17="API sand"</formula>
    </cfRule>
  </conditionalFormatting>
  <conditionalFormatting sqref="N17">
    <cfRule type="expression" dxfId="875" priority="68">
      <formula>$M17="API clay"</formula>
    </cfRule>
  </conditionalFormatting>
  <conditionalFormatting sqref="N17:P17">
    <cfRule type="expression" dxfId="874" priority="65">
      <formula>$L17="Stiff clay w/o free water"</formula>
    </cfRule>
    <cfRule type="expression" dxfId="873" priority="67">
      <formula>$L17="API clay"</formula>
    </cfRule>
  </conditionalFormatting>
  <conditionalFormatting sqref="N17:P17">
    <cfRule type="expression" dxfId="872" priority="66">
      <formula>$L17="Kirsch soft clay"</formula>
    </cfRule>
  </conditionalFormatting>
  <conditionalFormatting sqref="N17:P17">
    <cfRule type="expression" dxfId="871" priority="64">
      <formula>$L17="Kirsch stiff clay"</formula>
    </cfRule>
  </conditionalFormatting>
  <conditionalFormatting sqref="N17 Q17 S17:T17 W17 Y17">
    <cfRule type="expression" dxfId="870" priority="63">
      <formula>$L17="Kirsch sand"</formula>
    </cfRule>
  </conditionalFormatting>
  <conditionalFormatting sqref="N17">
    <cfRule type="expression" dxfId="869" priority="62">
      <formula>$L17="Modified Weak rock"</formula>
    </cfRule>
  </conditionalFormatting>
  <conditionalFormatting sqref="N17:P17">
    <cfRule type="expression" dxfId="868" priority="61">
      <formula>$L17="Reese stiff clay"</formula>
    </cfRule>
  </conditionalFormatting>
  <conditionalFormatting sqref="N17:P17">
    <cfRule type="expression" dxfId="867" priority="60">
      <formula>$L17="PISA clay"</formula>
    </cfRule>
  </conditionalFormatting>
  <conditionalFormatting sqref="N17">
    <cfRule type="expression" dxfId="866" priority="59">
      <formula>$L17="PISA sand"</formula>
    </cfRule>
  </conditionalFormatting>
  <conditionalFormatting sqref="R17">
    <cfRule type="expression" dxfId="865" priority="58">
      <formula>$L17="API sand"</formula>
    </cfRule>
  </conditionalFormatting>
  <conditionalFormatting sqref="R17">
    <cfRule type="expression" dxfId="864" priority="57">
      <formula>$L17="Kirsch sand"</formula>
    </cfRule>
  </conditionalFormatting>
  <conditionalFormatting sqref="AD17:AI17">
    <cfRule type="expression" dxfId="863" priority="54">
      <formula>$L17="Stiff clay w/o free water"</formula>
    </cfRule>
    <cfRule type="expression" dxfId="862" priority="56">
      <formula>$L17="API clay"</formula>
    </cfRule>
  </conditionalFormatting>
  <conditionalFormatting sqref="AD17:AI17">
    <cfRule type="expression" dxfId="861" priority="55">
      <formula>$L17="Kirsch soft clay"</formula>
    </cfRule>
  </conditionalFormatting>
  <conditionalFormatting sqref="AD17:AI17">
    <cfRule type="expression" dxfId="860" priority="53">
      <formula>$L17="Kirsch stiff clay"</formula>
    </cfRule>
  </conditionalFormatting>
  <conditionalFormatting sqref="AD17:AI17">
    <cfRule type="expression" dxfId="859" priority="52">
      <formula>$L17="Reese stiff clay"</formula>
    </cfRule>
  </conditionalFormatting>
  <conditionalFormatting sqref="AD17:AI17">
    <cfRule type="expression" dxfId="858" priority="51">
      <formula>$L17="PISA clay"</formula>
    </cfRule>
  </conditionalFormatting>
  <conditionalFormatting sqref="AA17">
    <cfRule type="expression" dxfId="857" priority="48">
      <formula>$L17="Stiff clay w/o free water"</formula>
    </cfRule>
    <cfRule type="expression" dxfId="856" priority="50">
      <formula>$L17="API clay"</formula>
    </cfRule>
  </conditionalFormatting>
  <conditionalFormatting sqref="AA17">
    <cfRule type="expression" dxfId="855" priority="49">
      <formula>$L17="Kirsch soft clay"</formula>
    </cfRule>
  </conditionalFormatting>
  <conditionalFormatting sqref="AA17">
    <cfRule type="expression" dxfId="854" priority="47">
      <formula>$L17="Kirsch stiff clay"</formula>
    </cfRule>
  </conditionalFormatting>
  <conditionalFormatting sqref="AA17">
    <cfRule type="expression" dxfId="853" priority="46">
      <formula>$L17="Reese stiff clay"</formula>
    </cfRule>
  </conditionalFormatting>
  <conditionalFormatting sqref="AA17">
    <cfRule type="expression" dxfId="852" priority="45">
      <formula>$L17="PISA clay"</formula>
    </cfRule>
  </conditionalFormatting>
  <conditionalFormatting sqref="AC17">
    <cfRule type="expression" dxfId="851" priority="42">
      <formula>$L17="Stiff clay w/o free water"</formula>
    </cfRule>
    <cfRule type="expression" dxfId="850" priority="44">
      <formula>$L17="API clay"</formula>
    </cfRule>
  </conditionalFormatting>
  <conditionalFormatting sqref="AC17">
    <cfRule type="expression" dxfId="849" priority="43">
      <formula>$L17="Kirsch soft clay"</formula>
    </cfRule>
  </conditionalFormatting>
  <conditionalFormatting sqref="AC17">
    <cfRule type="expression" dxfId="848" priority="41">
      <formula>$L17="Kirsch stiff clay"</formula>
    </cfRule>
  </conditionalFormatting>
  <conditionalFormatting sqref="AC17">
    <cfRule type="expression" dxfId="847" priority="40">
      <formula>$L17="Reese stiff clay"</formula>
    </cfRule>
  </conditionalFormatting>
  <conditionalFormatting sqref="AC17">
    <cfRule type="expression" dxfId="846" priority="39">
      <formula>$L17="PISA clay"</formula>
    </cfRule>
  </conditionalFormatting>
  <conditionalFormatting sqref="X17">
    <cfRule type="expression" dxfId="845" priority="38">
      <formula>$L17="API sand"</formula>
    </cfRule>
  </conditionalFormatting>
  <conditionalFormatting sqref="X17">
    <cfRule type="expression" dxfId="844" priority="37">
      <formula>$L17="Kirsch sand"</formula>
    </cfRule>
  </conditionalFormatting>
  <conditionalFormatting sqref="Z16:Z17">
    <cfRule type="expression" dxfId="843" priority="36">
      <formula>$L16="API sand"</formula>
    </cfRule>
  </conditionalFormatting>
  <conditionalFormatting sqref="Z16:Z17">
    <cfRule type="expression" dxfId="842" priority="35">
      <formula>$L16="Kirsch sand"</formula>
    </cfRule>
  </conditionalFormatting>
  <conditionalFormatting sqref="AB16:AB17">
    <cfRule type="expression" dxfId="841" priority="34">
      <formula>$L16="API sand"</formula>
    </cfRule>
  </conditionalFormatting>
  <conditionalFormatting sqref="AB16:AB17">
    <cfRule type="expression" dxfId="840" priority="33">
      <formula>$L16="Kirsch sand"</formula>
    </cfRule>
  </conditionalFormatting>
  <conditionalFormatting sqref="AJ16:AJ17">
    <cfRule type="expression" dxfId="839" priority="32">
      <formula>$L16="API sand"</formula>
    </cfRule>
  </conditionalFormatting>
  <conditionalFormatting sqref="AJ16:AJ17">
    <cfRule type="expression" dxfId="838" priority="31">
      <formula>$L16="Kirsch sand"</formula>
    </cfRule>
  </conditionalFormatting>
  <conditionalFormatting sqref="U15:V15">
    <cfRule type="expression" dxfId="837" priority="28">
      <formula>$L15="Stiff clay w/o free water"</formula>
    </cfRule>
    <cfRule type="expression" dxfId="836" priority="30">
      <formula>$L15="API clay"</formula>
    </cfRule>
  </conditionalFormatting>
  <conditionalFormatting sqref="U15:V15">
    <cfRule type="expression" dxfId="835" priority="29">
      <formula>$L15="Kirsch soft clay"</formula>
    </cfRule>
  </conditionalFormatting>
  <conditionalFormatting sqref="U15:V15">
    <cfRule type="expression" dxfId="834" priority="27">
      <formula>$L15="Kirsch stiff clay"</formula>
    </cfRule>
  </conditionalFormatting>
  <conditionalFormatting sqref="U15:V15">
    <cfRule type="expression" dxfId="833" priority="26">
      <formula>$L15="Reese stiff clay"</formula>
    </cfRule>
  </conditionalFormatting>
  <conditionalFormatting sqref="U15:V15">
    <cfRule type="expression" dxfId="832" priority="25">
      <formula>$L15="PISA clay"</formula>
    </cfRule>
  </conditionalFormatting>
  <conditionalFormatting sqref="U16:V16">
    <cfRule type="expression" dxfId="831" priority="22">
      <formula>$L16="Stiff clay w/o free water"</formula>
    </cfRule>
    <cfRule type="expression" dxfId="830" priority="24">
      <formula>$L16="API clay"</formula>
    </cfRule>
  </conditionalFormatting>
  <conditionalFormatting sqref="U16:V16">
    <cfRule type="expression" dxfId="829" priority="23">
      <formula>$L16="Kirsch soft clay"</formula>
    </cfRule>
  </conditionalFormatting>
  <conditionalFormatting sqref="U16:V16">
    <cfRule type="expression" dxfId="828" priority="21">
      <formula>$L16="Kirsch stiff clay"</formula>
    </cfRule>
  </conditionalFormatting>
  <conditionalFormatting sqref="U16:V16">
    <cfRule type="expression" dxfId="827" priority="20">
      <formula>$L16="Reese stiff clay"</formula>
    </cfRule>
  </conditionalFormatting>
  <conditionalFormatting sqref="U16:V16">
    <cfRule type="expression" dxfId="826" priority="19">
      <formula>$L16="PISA clay"</formula>
    </cfRule>
  </conditionalFormatting>
  <conditionalFormatting sqref="U17:V17">
    <cfRule type="expression" dxfId="825" priority="16">
      <formula>$L17="Stiff clay w/o free water"</formula>
    </cfRule>
    <cfRule type="expression" dxfId="824" priority="18">
      <formula>$L17="API clay"</formula>
    </cfRule>
  </conditionalFormatting>
  <conditionalFormatting sqref="U17:V17">
    <cfRule type="expression" dxfId="823" priority="17">
      <formula>$L17="Kirsch soft clay"</formula>
    </cfRule>
  </conditionalFormatting>
  <conditionalFormatting sqref="U17:V17">
    <cfRule type="expression" dxfId="822" priority="15">
      <formula>$L17="Kirsch stiff clay"</formula>
    </cfRule>
  </conditionalFormatting>
  <conditionalFormatting sqref="U17:V17">
    <cfRule type="expression" dxfId="821" priority="14">
      <formula>$L17="Reese stiff clay"</formula>
    </cfRule>
  </conditionalFormatting>
  <conditionalFormatting sqref="U17:V17">
    <cfRule type="expression" dxfId="820" priority="13">
      <formula>$L17="PISA clay"</formula>
    </cfRule>
  </conditionalFormatting>
  <conditionalFormatting sqref="AO15">
    <cfRule type="expression" dxfId="819" priority="12">
      <formula>$L15="API sand"</formula>
    </cfRule>
  </conditionalFormatting>
  <conditionalFormatting sqref="AO15">
    <cfRule type="expression" dxfId="818" priority="11">
      <formula>$L15="Kirsch sand"</formula>
    </cfRule>
  </conditionalFormatting>
  <conditionalFormatting sqref="AO16">
    <cfRule type="expression" dxfId="817" priority="10">
      <formula>$L16="API sand"</formula>
    </cfRule>
  </conditionalFormatting>
  <conditionalFormatting sqref="AO16">
    <cfRule type="expression" dxfId="816" priority="9">
      <formula>$L16="Kirsch sand"</formula>
    </cfRule>
  </conditionalFormatting>
  <conditionalFormatting sqref="AO17">
    <cfRule type="expression" dxfId="815" priority="8">
      <formula>$L17="API sand"</formula>
    </cfRule>
  </conditionalFormatting>
  <conditionalFormatting sqref="AO17">
    <cfRule type="expression" dxfId="814" priority="7">
      <formula>$L17="Kirsch sand"</formula>
    </cfRule>
  </conditionalFormatting>
  <conditionalFormatting sqref="AC14">
    <cfRule type="expression" dxfId="813" priority="4">
      <formula>$L14="Stiff clay w/o free water"</formula>
    </cfRule>
    <cfRule type="expression" dxfId="812" priority="6">
      <formula>$L14="API clay"</formula>
    </cfRule>
  </conditionalFormatting>
  <conditionalFormatting sqref="AC14">
    <cfRule type="expression" dxfId="811" priority="5">
      <formula>$L14="Kirsch soft clay"</formula>
    </cfRule>
  </conditionalFormatting>
  <conditionalFormatting sqref="AC14">
    <cfRule type="expression" dxfId="810" priority="3">
      <formula>$L14="Kirsch stiff clay"</formula>
    </cfRule>
  </conditionalFormatting>
  <conditionalFormatting sqref="AC14">
    <cfRule type="expression" dxfId="809" priority="2">
      <formula>$L14="Reese stiff clay"</formula>
    </cfRule>
  </conditionalFormatting>
  <conditionalFormatting sqref="AC14">
    <cfRule type="expression" dxfId="808" priority="1">
      <formula>$L14="PISA clay"</formula>
    </cfRule>
  </conditionalFormatting>
  <dataValidations count="3">
    <dataValidation type="list" showInputMessage="1" showErrorMessage="1" sqref="M18:M36" xr:uid="{49EA9D71-1B1E-4C6C-9CC2-643478A526F6}">
      <formula1>"',API sand,API clay"</formula1>
    </dataValidation>
    <dataValidation type="list" showInputMessage="1" showErrorMessage="1" sqref="L6:L255" xr:uid="{ADE8C7DB-A996-4675-9B25-8DC0B473837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66A34587-41EF-4EA7-A8B7-45A9F999B667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C7F-DFC9-46C2-988C-C4784AFAE0A5}">
  <sheetPr>
    <tabColor theme="2"/>
  </sheetPr>
  <dimension ref="A1:AO255"/>
  <sheetViews>
    <sheetView topLeftCell="K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8"/>
      <c r="S3" s="98"/>
      <c r="T3" s="72"/>
      <c r="U3" s="98"/>
      <c r="V3" s="98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32</v>
      </c>
      <c r="R6" s="50">
        <f>Q6-5</f>
        <v>27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86.999999999999972</v>
      </c>
      <c r="AA6" s="53"/>
      <c r="AB6" s="50">
        <f>VLOOKUP(R6,$AE$39:$AG$59,3)</f>
        <v>6720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28.000000000000007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f>AVERAGE(20.7,25.6)</f>
        <v>23.15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11380</v>
      </c>
      <c r="AD7" s="51">
        <v>7326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26.1</v>
      </c>
      <c r="P8" s="51">
        <v>54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14510</v>
      </c>
      <c r="AD8" s="51">
        <v>43560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3</v>
      </c>
      <c r="K9" s="47">
        <v>-3</v>
      </c>
      <c r="L9" s="70" t="s">
        <v>107</v>
      </c>
      <c r="M9" s="49" t="s">
        <v>65</v>
      </c>
      <c r="N9" s="50">
        <v>9.5</v>
      </c>
      <c r="O9" s="51">
        <v>80.099999999999994</v>
      </c>
      <c r="P9" s="51">
        <v>4.46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58400</v>
      </c>
      <c r="AD9" s="51">
        <v>5076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ref="R10:R11" si="1">Q10-5</f>
        <v>29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2">VLOOKUP(R10,$AE$39:$AF$59,2)</f>
        <v>92.999999999999972</v>
      </c>
      <c r="AA10" s="53"/>
      <c r="AB10" s="50">
        <f t="shared" ref="AB10:AB11" si="3">VLOOKUP(R10,$AE$39:$AG$59,3)</f>
        <v>8640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34</v>
      </c>
      <c r="R11" s="50">
        <f t="shared" si="1"/>
        <v>29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2"/>
        <v>92.999999999999972</v>
      </c>
      <c r="AA11" s="53"/>
      <c r="AB11" s="50">
        <f t="shared" si="3"/>
        <v>8640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36.000000000000007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266.5</v>
      </c>
      <c r="P12" s="51">
        <v>7.38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464700</v>
      </c>
      <c r="AD12" s="51">
        <v>25000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2:Y13 S11:T13 Q11:R14 Z12:Z15 N6:N14 AM6:AO14 AJ6:AJ15 Q6:T10 W6:Z11 AB6:AB15">
    <cfRule type="expression" dxfId="807" priority="202">
      <formula>$L6="API sand"</formula>
    </cfRule>
  </conditionalFormatting>
  <conditionalFormatting sqref="R18:S20 R29:S36 S21:S28 AD21:AD28 AB18:AB35 AK6:AL14 N6:N14">
    <cfRule type="expression" dxfId="806" priority="201">
      <formula>$M6="API sand"</formula>
    </cfRule>
  </conditionalFormatting>
  <conditionalFormatting sqref="R18:T20 R29:T36 S21:T28 AD21:AD28 AB18:AB35 AK6:AL14 N6:N14">
    <cfRule type="expression" dxfId="805" priority="200">
      <formula>$M6="API clay"</formula>
    </cfRule>
  </conditionalFormatting>
  <conditionalFormatting sqref="U18:W36 AM6:AN14 N6:P14 AC6:AI13 AA6:AA14 U6:V14">
    <cfRule type="expression" dxfId="804" priority="197">
      <formula>$L6="Stiff clay w/o free water"</formula>
    </cfRule>
    <cfRule type="expression" dxfId="803" priority="199">
      <formula>$L6="API clay"</formula>
    </cfRule>
  </conditionalFormatting>
  <conditionalFormatting sqref="U18:Y36 AM6:AN14 N6:P14 AC6:AI13 AA6:AA14 U6:V14">
    <cfRule type="expression" dxfId="802" priority="198">
      <formula>$L6="Kirsch soft clay"</formula>
    </cfRule>
  </conditionalFormatting>
  <conditionalFormatting sqref="U18:Y36 AM6:AN14 N6:P14 AC6:AI13 AA6:AA14 U6:V14">
    <cfRule type="expression" dxfId="801" priority="196">
      <formula>$L6="Kirsch stiff clay"</formula>
    </cfRule>
  </conditionalFormatting>
  <conditionalFormatting sqref="W12:Y13 S11:T13 Q11:R14 Z12:Z15 N6:N14 AM6:AO14 AJ6:AJ15 Q6:T10 W6:Z11 AB6:AB15">
    <cfRule type="expression" dxfId="800" priority="195">
      <formula>$L6="Kirsch sand"</formula>
    </cfRule>
  </conditionalFormatting>
  <conditionalFormatting sqref="AC18:AI18 AC19:AD19 AI19 AM6:AN14 N6:N14">
    <cfRule type="expression" dxfId="799" priority="194">
      <formula>$L6="Modified Weak rock"</formula>
    </cfRule>
  </conditionalFormatting>
  <conditionalFormatting sqref="U18:V36 AM6:AN14 N6:P14 AC6:AI13 AA6:AA14 U6:V14">
    <cfRule type="expression" dxfId="798" priority="193">
      <formula>$L6="Reese stiff clay"</formula>
    </cfRule>
  </conditionalFormatting>
  <conditionalFormatting sqref="N18:N36 Q18:Q36 AM18:AN36">
    <cfRule type="expression" dxfId="797" priority="192">
      <formula>$L18="API sand"</formula>
    </cfRule>
  </conditionalFormatting>
  <conditionalFormatting sqref="N18:N36 AB36 AJ18:AL36 Z18:Z36">
    <cfRule type="expression" dxfId="796" priority="191">
      <formula>$M18="API sand"</formula>
    </cfRule>
  </conditionalFormatting>
  <conditionalFormatting sqref="Z36:AB36 AK18:AL36 N18:N36 Z18:AA35">
    <cfRule type="expression" dxfId="795" priority="190">
      <formula>$M18="API clay"</formula>
    </cfRule>
  </conditionalFormatting>
  <conditionalFormatting sqref="N18:P18 AM18:AN36 N29:P36 N19:N28 P19:P28">
    <cfRule type="expression" dxfId="794" priority="187">
      <formula>$L18="Stiff clay w/o free water"</formula>
    </cfRule>
    <cfRule type="expression" dxfId="793" priority="189">
      <formula>$L18="API clay"</formula>
    </cfRule>
  </conditionalFormatting>
  <conditionalFormatting sqref="N18:P18 AM18:AN36 N29:P36 N19:N28 P19:P28">
    <cfRule type="expression" dxfId="792" priority="188">
      <formula>$L18="Kirsch soft clay"</formula>
    </cfRule>
  </conditionalFormatting>
  <conditionalFormatting sqref="N18:P18 AM18:AN36 N29:P36 N19:N28 P19:P28">
    <cfRule type="expression" dxfId="791" priority="186">
      <formula>$L18="Kirsch stiff clay"</formula>
    </cfRule>
  </conditionalFormatting>
  <conditionalFormatting sqref="N18:N36 Q18:Q36 X18:Y36 AM18:AN36">
    <cfRule type="expression" dxfId="790" priority="185">
      <formula>$L18="Kirsch sand"</formula>
    </cfRule>
  </conditionalFormatting>
  <conditionalFormatting sqref="N18:N36 AM18:AN36 AC20:AD36 AI20:AI36">
    <cfRule type="expression" dxfId="789" priority="184">
      <formula>$L18="Modified Weak rock"</formula>
    </cfRule>
  </conditionalFormatting>
  <conditionalFormatting sqref="N18:P18 AM18:AN36 N29:P36 N19:N28 P19:P28">
    <cfRule type="expression" dxfId="788" priority="183">
      <formula>$L18="Reese stiff clay"</formula>
    </cfRule>
  </conditionalFormatting>
  <conditionalFormatting sqref="AM6:AN14 N6:P14 AC6:AI13 AA6:AA14 U6:V14">
    <cfRule type="expression" dxfId="787" priority="182">
      <formula>$L6="PISA clay"</formula>
    </cfRule>
  </conditionalFormatting>
  <conditionalFormatting sqref="AM6:AN14 N6:N14">
    <cfRule type="expression" dxfId="786" priority="181">
      <formula>$L6="PISA sand"</formula>
    </cfRule>
  </conditionalFormatting>
  <conditionalFormatting sqref="O19:O21">
    <cfRule type="expression" dxfId="785" priority="180">
      <formula>$L19="API sand"</formula>
    </cfRule>
  </conditionalFormatting>
  <conditionalFormatting sqref="O19:O21">
    <cfRule type="expression" dxfId="784" priority="179">
      <formula>$L19="Kirsch sand"</formula>
    </cfRule>
  </conditionalFormatting>
  <conditionalFormatting sqref="O22:O28">
    <cfRule type="expression" dxfId="783" priority="178">
      <formula>$L22="API sand"</formula>
    </cfRule>
  </conditionalFormatting>
  <conditionalFormatting sqref="O22:O28">
    <cfRule type="expression" dxfId="782" priority="177">
      <formula>$L22="Kirsch sand"</formula>
    </cfRule>
  </conditionalFormatting>
  <conditionalFormatting sqref="AE37:AH37">
    <cfRule type="expression" dxfId="781" priority="203">
      <formula>$L19="Modified Weak rock"</formula>
    </cfRule>
  </conditionalFormatting>
  <conditionalFormatting sqref="S14:T14 W14:Y14">
    <cfRule type="expression" dxfId="780" priority="174">
      <formula>$L14="API sand"</formula>
    </cfRule>
  </conditionalFormatting>
  <conditionalFormatting sqref="S14:T14 W14:Y14">
    <cfRule type="expression" dxfId="779" priority="173">
      <formula>$L14="Kirsch sand"</formula>
    </cfRule>
  </conditionalFormatting>
  <conditionalFormatting sqref="AD14:AI14">
    <cfRule type="expression" dxfId="778" priority="170">
      <formula>$L14="Stiff clay w/o free water"</formula>
    </cfRule>
    <cfRule type="expression" dxfId="777" priority="172">
      <formula>$L14="API clay"</formula>
    </cfRule>
  </conditionalFormatting>
  <conditionalFormatting sqref="AD14:AI14">
    <cfRule type="expression" dxfId="776" priority="171">
      <formula>$L14="Kirsch soft clay"</formula>
    </cfRule>
  </conditionalFormatting>
  <conditionalFormatting sqref="AD14:AI14">
    <cfRule type="expression" dxfId="775" priority="169">
      <formula>$L14="Kirsch stiff clay"</formula>
    </cfRule>
  </conditionalFormatting>
  <conditionalFormatting sqref="AD14:AI14">
    <cfRule type="expression" dxfId="774" priority="168">
      <formula>$L14="Reese stiff clay"</formula>
    </cfRule>
  </conditionalFormatting>
  <conditionalFormatting sqref="AD14:AI14">
    <cfRule type="expression" dxfId="773" priority="167">
      <formula>$L14="PISA clay"</formula>
    </cfRule>
  </conditionalFormatting>
  <conditionalFormatting sqref="AM15:AN15">
    <cfRule type="expression" dxfId="772" priority="166">
      <formula>$L15="API sand"</formula>
    </cfRule>
  </conditionalFormatting>
  <conditionalFormatting sqref="AK15:AL15">
    <cfRule type="expression" dxfId="771" priority="165">
      <formula>$M15="API sand"</formula>
    </cfRule>
  </conditionalFormatting>
  <conditionalFormatting sqref="AK15:AL15">
    <cfRule type="expression" dxfId="770" priority="164">
      <formula>$M15="API clay"</formula>
    </cfRule>
  </conditionalFormatting>
  <conditionalFormatting sqref="AM15:AN15">
    <cfRule type="expression" dxfId="769" priority="161">
      <formula>$L15="Stiff clay w/o free water"</formula>
    </cfRule>
    <cfRule type="expression" dxfId="768" priority="163">
      <formula>$L15="API clay"</formula>
    </cfRule>
  </conditionalFormatting>
  <conditionalFormatting sqref="AM15:AN15">
    <cfRule type="expression" dxfId="767" priority="162">
      <formula>$L15="Kirsch soft clay"</formula>
    </cfRule>
  </conditionalFormatting>
  <conditionalFormatting sqref="AM15:AN15">
    <cfRule type="expression" dxfId="766" priority="160">
      <formula>$L15="Kirsch stiff clay"</formula>
    </cfRule>
  </conditionalFormatting>
  <conditionalFormatting sqref="AM15:AN15">
    <cfRule type="expression" dxfId="765" priority="159">
      <formula>$L15="Kirsch sand"</formula>
    </cfRule>
  </conditionalFormatting>
  <conditionalFormatting sqref="AM15:AN15">
    <cfRule type="expression" dxfId="764" priority="158">
      <formula>$L15="Modified Weak rock"</formula>
    </cfRule>
  </conditionalFormatting>
  <conditionalFormatting sqref="AM15:AN15">
    <cfRule type="expression" dxfId="763" priority="157">
      <formula>$L15="Reese stiff clay"</formula>
    </cfRule>
  </conditionalFormatting>
  <conditionalFormatting sqref="AM15:AN15">
    <cfRule type="expression" dxfId="762" priority="156">
      <formula>$L15="PISA clay"</formula>
    </cfRule>
  </conditionalFormatting>
  <conditionalFormatting sqref="AM15:AN15">
    <cfRule type="expression" dxfId="761" priority="155">
      <formula>$L15="PISA sand"</formula>
    </cfRule>
  </conditionalFormatting>
  <conditionalFormatting sqref="N15 Q15 S15:T15 W15 Y15">
    <cfRule type="expression" dxfId="760" priority="154">
      <formula>$L15="API sand"</formula>
    </cfRule>
  </conditionalFormatting>
  <conditionalFormatting sqref="N15">
    <cfRule type="expression" dxfId="759" priority="153">
      <formula>$M15="API sand"</formula>
    </cfRule>
  </conditionalFormatting>
  <conditionalFormatting sqref="N15">
    <cfRule type="expression" dxfId="758" priority="152">
      <formula>$M15="API clay"</formula>
    </cfRule>
  </conditionalFormatting>
  <conditionalFormatting sqref="N15:P15">
    <cfRule type="expression" dxfId="757" priority="149">
      <formula>$L15="Stiff clay w/o free water"</formula>
    </cfRule>
    <cfRule type="expression" dxfId="756" priority="151">
      <formula>$L15="API clay"</formula>
    </cfRule>
  </conditionalFormatting>
  <conditionalFormatting sqref="N15:P15">
    <cfRule type="expression" dxfId="755" priority="150">
      <formula>$L15="Kirsch soft clay"</formula>
    </cfRule>
  </conditionalFormatting>
  <conditionalFormatting sqref="N15:P15">
    <cfRule type="expression" dxfId="754" priority="148">
      <formula>$L15="Kirsch stiff clay"</formula>
    </cfRule>
  </conditionalFormatting>
  <conditionalFormatting sqref="N15 Q15 S15:T15 W15 Y15">
    <cfRule type="expression" dxfId="753" priority="147">
      <formula>$L15="Kirsch sand"</formula>
    </cfRule>
  </conditionalFormatting>
  <conditionalFormatting sqref="N15">
    <cfRule type="expression" dxfId="752" priority="146">
      <formula>$L15="Modified Weak rock"</formula>
    </cfRule>
  </conditionalFormatting>
  <conditionalFormatting sqref="N15:P15">
    <cfRule type="expression" dxfId="751" priority="145">
      <formula>$L15="Reese stiff clay"</formula>
    </cfRule>
  </conditionalFormatting>
  <conditionalFormatting sqref="N15:P15">
    <cfRule type="expression" dxfId="750" priority="144">
      <formula>$L15="PISA clay"</formula>
    </cfRule>
  </conditionalFormatting>
  <conditionalFormatting sqref="N15">
    <cfRule type="expression" dxfId="749" priority="143">
      <formula>$L15="PISA sand"</formula>
    </cfRule>
  </conditionalFormatting>
  <conditionalFormatting sqref="R15">
    <cfRule type="expression" dxfId="748" priority="142">
      <formula>$L15="API sand"</formula>
    </cfRule>
  </conditionalFormatting>
  <conditionalFormatting sqref="R15">
    <cfRule type="expression" dxfId="747" priority="141">
      <formula>$L15="Kirsch sand"</formula>
    </cfRule>
  </conditionalFormatting>
  <conditionalFormatting sqref="AD15:AI15">
    <cfRule type="expression" dxfId="746" priority="138">
      <formula>$L15="Stiff clay w/o free water"</formula>
    </cfRule>
    <cfRule type="expression" dxfId="745" priority="140">
      <formula>$L15="API clay"</formula>
    </cfRule>
  </conditionalFormatting>
  <conditionalFormatting sqref="AD15:AI15">
    <cfRule type="expression" dxfId="744" priority="139">
      <formula>$L15="Kirsch soft clay"</formula>
    </cfRule>
  </conditionalFormatting>
  <conditionalFormatting sqref="AD15:AI15">
    <cfRule type="expression" dxfId="743" priority="137">
      <formula>$L15="Kirsch stiff clay"</formula>
    </cfRule>
  </conditionalFormatting>
  <conditionalFormatting sqref="AD15:AI15">
    <cfRule type="expression" dxfId="742" priority="136">
      <formula>$L15="Reese stiff clay"</formula>
    </cfRule>
  </conditionalFormatting>
  <conditionalFormatting sqref="AD15:AI15">
    <cfRule type="expression" dxfId="741" priority="135">
      <formula>$L15="PISA clay"</formula>
    </cfRule>
  </conditionalFormatting>
  <conditionalFormatting sqref="AA15">
    <cfRule type="expression" dxfId="740" priority="132">
      <formula>$L15="Stiff clay w/o free water"</formula>
    </cfRule>
    <cfRule type="expression" dxfId="739" priority="134">
      <formula>$L15="API clay"</formula>
    </cfRule>
  </conditionalFormatting>
  <conditionalFormatting sqref="AA15">
    <cfRule type="expression" dxfId="738" priority="133">
      <formula>$L15="Kirsch soft clay"</formula>
    </cfRule>
  </conditionalFormatting>
  <conditionalFormatting sqref="AA15">
    <cfRule type="expression" dxfId="737" priority="131">
      <formula>$L15="Kirsch stiff clay"</formula>
    </cfRule>
  </conditionalFormatting>
  <conditionalFormatting sqref="AA15">
    <cfRule type="expression" dxfId="736" priority="130">
      <formula>$L15="Reese stiff clay"</formula>
    </cfRule>
  </conditionalFormatting>
  <conditionalFormatting sqref="AA15">
    <cfRule type="expression" dxfId="735" priority="129">
      <formula>$L15="PISA clay"</formula>
    </cfRule>
  </conditionalFormatting>
  <conditionalFormatting sqref="AC15">
    <cfRule type="expression" dxfId="734" priority="126">
      <formula>$L15="Stiff clay w/o free water"</formula>
    </cfRule>
    <cfRule type="expression" dxfId="733" priority="128">
      <formula>$L15="API clay"</formula>
    </cfRule>
  </conditionalFormatting>
  <conditionalFormatting sqref="AC15">
    <cfRule type="expression" dxfId="732" priority="127">
      <formula>$L15="Kirsch soft clay"</formula>
    </cfRule>
  </conditionalFormatting>
  <conditionalFormatting sqref="AC15">
    <cfRule type="expression" dxfId="731" priority="125">
      <formula>$L15="Kirsch stiff clay"</formula>
    </cfRule>
  </conditionalFormatting>
  <conditionalFormatting sqref="AC15">
    <cfRule type="expression" dxfId="730" priority="124">
      <formula>$L15="Reese stiff clay"</formula>
    </cfRule>
  </conditionalFormatting>
  <conditionalFormatting sqref="AC15">
    <cfRule type="expression" dxfId="729" priority="123">
      <formula>$L15="PISA clay"</formula>
    </cfRule>
  </conditionalFormatting>
  <conditionalFormatting sqref="X15">
    <cfRule type="expression" dxfId="728" priority="122">
      <formula>$L15="API sand"</formula>
    </cfRule>
  </conditionalFormatting>
  <conditionalFormatting sqref="X15">
    <cfRule type="expression" dxfId="727" priority="121">
      <formula>$L15="Kirsch sand"</formula>
    </cfRule>
  </conditionalFormatting>
  <conditionalFormatting sqref="AM16:AN16">
    <cfRule type="expression" dxfId="726" priority="120">
      <formula>$L16="API sand"</formula>
    </cfRule>
  </conditionalFormatting>
  <conditionalFormatting sqref="AK16:AL16">
    <cfRule type="expression" dxfId="725" priority="119">
      <formula>$M16="API sand"</formula>
    </cfRule>
  </conditionalFormatting>
  <conditionalFormatting sqref="AK16:AL16">
    <cfRule type="expression" dxfId="724" priority="118">
      <formula>$M16="API clay"</formula>
    </cfRule>
  </conditionalFormatting>
  <conditionalFormatting sqref="AM16:AN16">
    <cfRule type="expression" dxfId="723" priority="115">
      <formula>$L16="Stiff clay w/o free water"</formula>
    </cfRule>
    <cfRule type="expression" dxfId="722" priority="117">
      <formula>$L16="API clay"</formula>
    </cfRule>
  </conditionalFormatting>
  <conditionalFormatting sqref="AM16:AN16">
    <cfRule type="expression" dxfId="721" priority="116">
      <formula>$L16="Kirsch soft clay"</formula>
    </cfRule>
  </conditionalFormatting>
  <conditionalFormatting sqref="AM16:AN16">
    <cfRule type="expression" dxfId="720" priority="114">
      <formula>$L16="Kirsch stiff clay"</formula>
    </cfRule>
  </conditionalFormatting>
  <conditionalFormatting sqref="AM16:AN16">
    <cfRule type="expression" dxfId="719" priority="113">
      <formula>$L16="Kirsch sand"</formula>
    </cfRule>
  </conditionalFormatting>
  <conditionalFormatting sqref="AM16:AN16">
    <cfRule type="expression" dxfId="718" priority="112">
      <formula>$L16="Modified Weak rock"</formula>
    </cfRule>
  </conditionalFormatting>
  <conditionalFormatting sqref="AM16:AN16">
    <cfRule type="expression" dxfId="717" priority="111">
      <formula>$L16="Reese stiff clay"</formula>
    </cfRule>
  </conditionalFormatting>
  <conditionalFormatting sqref="AM16:AN16">
    <cfRule type="expression" dxfId="716" priority="110">
      <formula>$L16="PISA clay"</formula>
    </cfRule>
  </conditionalFormatting>
  <conditionalFormatting sqref="AM16:AN16">
    <cfRule type="expression" dxfId="715" priority="109">
      <formula>$L16="PISA sand"</formula>
    </cfRule>
  </conditionalFormatting>
  <conditionalFormatting sqref="N16 Q16 S16:T16 W16:Y16">
    <cfRule type="expression" dxfId="714" priority="108">
      <formula>$L16="API sand"</formula>
    </cfRule>
  </conditionalFormatting>
  <conditionalFormatting sqref="N16">
    <cfRule type="expression" dxfId="713" priority="107">
      <formula>$M16="API sand"</formula>
    </cfRule>
  </conditionalFormatting>
  <conditionalFormatting sqref="N16">
    <cfRule type="expression" dxfId="712" priority="106">
      <formula>$M16="API clay"</formula>
    </cfRule>
  </conditionalFormatting>
  <conditionalFormatting sqref="N16:P16">
    <cfRule type="expression" dxfId="711" priority="103">
      <formula>$L16="Stiff clay w/o free water"</formula>
    </cfRule>
    <cfRule type="expression" dxfId="710" priority="105">
      <formula>$L16="API clay"</formula>
    </cfRule>
  </conditionalFormatting>
  <conditionalFormatting sqref="N16:P16">
    <cfRule type="expression" dxfId="709" priority="104">
      <formula>$L16="Kirsch soft clay"</formula>
    </cfRule>
  </conditionalFormatting>
  <conditionalFormatting sqref="N16:P16">
    <cfRule type="expression" dxfId="708" priority="102">
      <formula>$L16="Kirsch stiff clay"</formula>
    </cfRule>
  </conditionalFormatting>
  <conditionalFormatting sqref="N16 Q16 S16:T16 W16:Y16">
    <cfRule type="expression" dxfId="707" priority="101">
      <formula>$L16="Kirsch sand"</formula>
    </cfRule>
  </conditionalFormatting>
  <conditionalFormatting sqref="N16">
    <cfRule type="expression" dxfId="706" priority="100">
      <formula>$L16="Modified Weak rock"</formula>
    </cfRule>
  </conditionalFormatting>
  <conditionalFormatting sqref="N16:P16">
    <cfRule type="expression" dxfId="705" priority="99">
      <formula>$L16="Reese stiff clay"</formula>
    </cfRule>
  </conditionalFormatting>
  <conditionalFormatting sqref="N16:P16">
    <cfRule type="expression" dxfId="704" priority="98">
      <formula>$L16="PISA clay"</formula>
    </cfRule>
  </conditionalFormatting>
  <conditionalFormatting sqref="N16">
    <cfRule type="expression" dxfId="703" priority="97">
      <formula>$L16="PISA sand"</formula>
    </cfRule>
  </conditionalFormatting>
  <conditionalFormatting sqref="R16">
    <cfRule type="expression" dxfId="702" priority="96">
      <formula>$L16="API sand"</formula>
    </cfRule>
  </conditionalFormatting>
  <conditionalFormatting sqref="R16">
    <cfRule type="expression" dxfId="701" priority="95">
      <formula>$L16="Kirsch sand"</formula>
    </cfRule>
  </conditionalFormatting>
  <conditionalFormatting sqref="AC16:AI16">
    <cfRule type="expression" dxfId="700" priority="92">
      <formula>$L16="Stiff clay w/o free water"</formula>
    </cfRule>
    <cfRule type="expression" dxfId="699" priority="94">
      <formula>$L16="API clay"</formula>
    </cfRule>
  </conditionalFormatting>
  <conditionalFormatting sqref="AC16:AI16">
    <cfRule type="expression" dxfId="698" priority="93">
      <formula>$L16="Kirsch soft clay"</formula>
    </cfRule>
  </conditionalFormatting>
  <conditionalFormatting sqref="AC16:AI16">
    <cfRule type="expression" dxfId="697" priority="91">
      <formula>$L16="Kirsch stiff clay"</formula>
    </cfRule>
  </conditionalFormatting>
  <conditionalFormatting sqref="AC16:AI16">
    <cfRule type="expression" dxfId="696" priority="90">
      <formula>$L16="Reese stiff clay"</formula>
    </cfRule>
  </conditionalFormatting>
  <conditionalFormatting sqref="AC16:AI16">
    <cfRule type="expression" dxfId="695" priority="89">
      <formula>$L16="PISA clay"</formula>
    </cfRule>
  </conditionalFormatting>
  <conditionalFormatting sqref="AA16">
    <cfRule type="expression" dxfId="694" priority="86">
      <formula>$L16="Stiff clay w/o free water"</formula>
    </cfRule>
    <cfRule type="expression" dxfId="693" priority="88">
      <formula>$L16="API clay"</formula>
    </cfRule>
  </conditionalFormatting>
  <conditionalFormatting sqref="AA16">
    <cfRule type="expression" dxfId="692" priority="87">
      <formula>$L16="Kirsch soft clay"</formula>
    </cfRule>
  </conditionalFormatting>
  <conditionalFormatting sqref="AA16">
    <cfRule type="expression" dxfId="691" priority="85">
      <formula>$L16="Kirsch stiff clay"</formula>
    </cfRule>
  </conditionalFormatting>
  <conditionalFormatting sqref="AA16">
    <cfRule type="expression" dxfId="690" priority="84">
      <formula>$L16="Reese stiff clay"</formula>
    </cfRule>
  </conditionalFormatting>
  <conditionalFormatting sqref="AA16">
    <cfRule type="expression" dxfId="689" priority="83">
      <formula>$L16="PISA clay"</formula>
    </cfRule>
  </conditionalFormatting>
  <conditionalFormatting sqref="AM17:AN17">
    <cfRule type="expression" dxfId="688" priority="82">
      <formula>$L17="API sand"</formula>
    </cfRule>
  </conditionalFormatting>
  <conditionalFormatting sqref="AK17:AL17">
    <cfRule type="expression" dxfId="687" priority="81">
      <formula>$M17="API sand"</formula>
    </cfRule>
  </conditionalFormatting>
  <conditionalFormatting sqref="AK17:AL17">
    <cfRule type="expression" dxfId="686" priority="80">
      <formula>$M17="API clay"</formula>
    </cfRule>
  </conditionalFormatting>
  <conditionalFormatting sqref="AM17:AN17">
    <cfRule type="expression" dxfId="685" priority="77">
      <formula>$L17="Stiff clay w/o free water"</formula>
    </cfRule>
    <cfRule type="expression" dxfId="684" priority="79">
      <formula>$L17="API clay"</formula>
    </cfRule>
  </conditionalFormatting>
  <conditionalFormatting sqref="AM17:AN17">
    <cfRule type="expression" dxfId="683" priority="78">
      <formula>$L17="Kirsch soft clay"</formula>
    </cfRule>
  </conditionalFormatting>
  <conditionalFormatting sqref="AM17:AN17">
    <cfRule type="expression" dxfId="682" priority="76">
      <formula>$L17="Kirsch stiff clay"</formula>
    </cfRule>
  </conditionalFormatting>
  <conditionalFormatting sqref="AM17:AN17">
    <cfRule type="expression" dxfId="681" priority="75">
      <formula>$L17="Kirsch sand"</formula>
    </cfRule>
  </conditionalFormatting>
  <conditionalFormatting sqref="AM17:AN17">
    <cfRule type="expression" dxfId="680" priority="74">
      <formula>$L17="Modified Weak rock"</formula>
    </cfRule>
  </conditionalFormatting>
  <conditionalFormatting sqref="AM17:AN17">
    <cfRule type="expression" dxfId="679" priority="73">
      <formula>$L17="Reese stiff clay"</formula>
    </cfRule>
  </conditionalFormatting>
  <conditionalFormatting sqref="AM17:AN17">
    <cfRule type="expression" dxfId="678" priority="72">
      <formula>$L17="PISA clay"</formula>
    </cfRule>
  </conditionalFormatting>
  <conditionalFormatting sqref="AM17:AN17">
    <cfRule type="expression" dxfId="677" priority="71">
      <formula>$L17="PISA sand"</formula>
    </cfRule>
  </conditionalFormatting>
  <conditionalFormatting sqref="N17 Q17 S17:T17 W17 Y17">
    <cfRule type="expression" dxfId="676" priority="70">
      <formula>$L17="API sand"</formula>
    </cfRule>
  </conditionalFormatting>
  <conditionalFormatting sqref="N17">
    <cfRule type="expression" dxfId="675" priority="69">
      <formula>$M17="API sand"</formula>
    </cfRule>
  </conditionalFormatting>
  <conditionalFormatting sqref="N17">
    <cfRule type="expression" dxfId="674" priority="68">
      <formula>$M17="API clay"</formula>
    </cfRule>
  </conditionalFormatting>
  <conditionalFormatting sqref="N17:P17">
    <cfRule type="expression" dxfId="673" priority="65">
      <formula>$L17="Stiff clay w/o free water"</formula>
    </cfRule>
    <cfRule type="expression" dxfId="672" priority="67">
      <formula>$L17="API clay"</formula>
    </cfRule>
  </conditionalFormatting>
  <conditionalFormatting sqref="N17:P17">
    <cfRule type="expression" dxfId="671" priority="66">
      <formula>$L17="Kirsch soft clay"</formula>
    </cfRule>
  </conditionalFormatting>
  <conditionalFormatting sqref="N17:P17">
    <cfRule type="expression" dxfId="670" priority="64">
      <formula>$L17="Kirsch stiff clay"</formula>
    </cfRule>
  </conditionalFormatting>
  <conditionalFormatting sqref="N17 Q17 S17:T17 W17 Y17">
    <cfRule type="expression" dxfId="669" priority="63">
      <formula>$L17="Kirsch sand"</formula>
    </cfRule>
  </conditionalFormatting>
  <conditionalFormatting sqref="N17">
    <cfRule type="expression" dxfId="668" priority="62">
      <formula>$L17="Modified Weak rock"</formula>
    </cfRule>
  </conditionalFormatting>
  <conditionalFormatting sqref="N17:P17">
    <cfRule type="expression" dxfId="667" priority="61">
      <formula>$L17="Reese stiff clay"</formula>
    </cfRule>
  </conditionalFormatting>
  <conditionalFormatting sqref="N17:P17">
    <cfRule type="expression" dxfId="666" priority="60">
      <formula>$L17="PISA clay"</formula>
    </cfRule>
  </conditionalFormatting>
  <conditionalFormatting sqref="N17">
    <cfRule type="expression" dxfId="665" priority="59">
      <formula>$L17="PISA sand"</formula>
    </cfRule>
  </conditionalFormatting>
  <conditionalFormatting sqref="R17">
    <cfRule type="expression" dxfId="664" priority="58">
      <formula>$L17="API sand"</formula>
    </cfRule>
  </conditionalFormatting>
  <conditionalFormatting sqref="R17">
    <cfRule type="expression" dxfId="663" priority="57">
      <formula>$L17="Kirsch sand"</formula>
    </cfRule>
  </conditionalFormatting>
  <conditionalFormatting sqref="AD17:AI17">
    <cfRule type="expression" dxfId="662" priority="54">
      <formula>$L17="Stiff clay w/o free water"</formula>
    </cfRule>
    <cfRule type="expression" dxfId="661" priority="56">
      <formula>$L17="API clay"</formula>
    </cfRule>
  </conditionalFormatting>
  <conditionalFormatting sqref="AD17:AI17">
    <cfRule type="expression" dxfId="660" priority="55">
      <formula>$L17="Kirsch soft clay"</formula>
    </cfRule>
  </conditionalFormatting>
  <conditionalFormatting sqref="AD17:AI17">
    <cfRule type="expression" dxfId="659" priority="53">
      <formula>$L17="Kirsch stiff clay"</formula>
    </cfRule>
  </conditionalFormatting>
  <conditionalFormatting sqref="AD17:AI17">
    <cfRule type="expression" dxfId="658" priority="52">
      <formula>$L17="Reese stiff clay"</formula>
    </cfRule>
  </conditionalFormatting>
  <conditionalFormatting sqref="AD17:AI17">
    <cfRule type="expression" dxfId="657" priority="51">
      <formula>$L17="PISA clay"</formula>
    </cfRule>
  </conditionalFormatting>
  <conditionalFormatting sqref="AA17">
    <cfRule type="expression" dxfId="656" priority="48">
      <formula>$L17="Stiff clay w/o free water"</formula>
    </cfRule>
    <cfRule type="expression" dxfId="655" priority="50">
      <formula>$L17="API clay"</formula>
    </cfRule>
  </conditionalFormatting>
  <conditionalFormatting sqref="AA17">
    <cfRule type="expression" dxfId="654" priority="49">
      <formula>$L17="Kirsch soft clay"</formula>
    </cfRule>
  </conditionalFormatting>
  <conditionalFormatting sqref="AA17">
    <cfRule type="expression" dxfId="653" priority="47">
      <formula>$L17="Kirsch stiff clay"</formula>
    </cfRule>
  </conditionalFormatting>
  <conditionalFormatting sqref="AA17">
    <cfRule type="expression" dxfId="652" priority="46">
      <formula>$L17="Reese stiff clay"</formula>
    </cfRule>
  </conditionalFormatting>
  <conditionalFormatting sqref="AA17">
    <cfRule type="expression" dxfId="651" priority="45">
      <formula>$L17="PISA clay"</formula>
    </cfRule>
  </conditionalFormatting>
  <conditionalFormatting sqref="AC17">
    <cfRule type="expression" dxfId="650" priority="42">
      <formula>$L17="Stiff clay w/o free water"</formula>
    </cfRule>
    <cfRule type="expression" dxfId="649" priority="44">
      <formula>$L17="API clay"</formula>
    </cfRule>
  </conditionalFormatting>
  <conditionalFormatting sqref="AC17">
    <cfRule type="expression" dxfId="648" priority="43">
      <formula>$L17="Kirsch soft clay"</formula>
    </cfRule>
  </conditionalFormatting>
  <conditionalFormatting sqref="AC17">
    <cfRule type="expression" dxfId="647" priority="41">
      <formula>$L17="Kirsch stiff clay"</formula>
    </cfRule>
  </conditionalFormatting>
  <conditionalFormatting sqref="AC17">
    <cfRule type="expression" dxfId="646" priority="40">
      <formula>$L17="Reese stiff clay"</formula>
    </cfRule>
  </conditionalFormatting>
  <conditionalFormatting sqref="AC17">
    <cfRule type="expression" dxfId="645" priority="39">
      <formula>$L17="PISA clay"</formula>
    </cfRule>
  </conditionalFormatting>
  <conditionalFormatting sqref="X17">
    <cfRule type="expression" dxfId="644" priority="38">
      <formula>$L17="API sand"</formula>
    </cfRule>
  </conditionalFormatting>
  <conditionalFormatting sqref="X17">
    <cfRule type="expression" dxfId="643" priority="37">
      <formula>$L17="Kirsch sand"</formula>
    </cfRule>
  </conditionalFormatting>
  <conditionalFormatting sqref="Z16:Z17">
    <cfRule type="expression" dxfId="642" priority="36">
      <formula>$L16="API sand"</formula>
    </cfRule>
  </conditionalFormatting>
  <conditionalFormatting sqref="Z16:Z17">
    <cfRule type="expression" dxfId="641" priority="35">
      <formula>$L16="Kirsch sand"</formula>
    </cfRule>
  </conditionalFormatting>
  <conditionalFormatting sqref="AB16:AB17">
    <cfRule type="expression" dxfId="640" priority="34">
      <formula>$L16="API sand"</formula>
    </cfRule>
  </conditionalFormatting>
  <conditionalFormatting sqref="AB16:AB17">
    <cfRule type="expression" dxfId="639" priority="33">
      <formula>$L16="Kirsch sand"</formula>
    </cfRule>
  </conditionalFormatting>
  <conditionalFormatting sqref="AJ16:AJ17">
    <cfRule type="expression" dxfId="638" priority="32">
      <formula>$L16="API sand"</formula>
    </cfRule>
  </conditionalFormatting>
  <conditionalFormatting sqref="AJ16:AJ17">
    <cfRule type="expression" dxfId="637" priority="31">
      <formula>$L16="Kirsch sand"</formula>
    </cfRule>
  </conditionalFormatting>
  <conditionalFormatting sqref="U15:V15">
    <cfRule type="expression" dxfId="636" priority="28">
      <formula>$L15="Stiff clay w/o free water"</formula>
    </cfRule>
    <cfRule type="expression" dxfId="635" priority="30">
      <formula>$L15="API clay"</formula>
    </cfRule>
  </conditionalFormatting>
  <conditionalFormatting sqref="U15:V15">
    <cfRule type="expression" dxfId="634" priority="29">
      <formula>$L15="Kirsch soft clay"</formula>
    </cfRule>
  </conditionalFormatting>
  <conditionalFormatting sqref="U15:V15">
    <cfRule type="expression" dxfId="633" priority="27">
      <formula>$L15="Kirsch stiff clay"</formula>
    </cfRule>
  </conditionalFormatting>
  <conditionalFormatting sqref="U15:V15">
    <cfRule type="expression" dxfId="632" priority="26">
      <formula>$L15="Reese stiff clay"</formula>
    </cfRule>
  </conditionalFormatting>
  <conditionalFormatting sqref="U15:V15">
    <cfRule type="expression" dxfId="631" priority="25">
      <formula>$L15="PISA clay"</formula>
    </cfRule>
  </conditionalFormatting>
  <conditionalFormatting sqref="U16:V16">
    <cfRule type="expression" dxfId="630" priority="22">
      <formula>$L16="Stiff clay w/o free water"</formula>
    </cfRule>
    <cfRule type="expression" dxfId="629" priority="24">
      <formula>$L16="API clay"</formula>
    </cfRule>
  </conditionalFormatting>
  <conditionalFormatting sqref="U16:V16">
    <cfRule type="expression" dxfId="628" priority="23">
      <formula>$L16="Kirsch soft clay"</formula>
    </cfRule>
  </conditionalFormatting>
  <conditionalFormatting sqref="U16:V16">
    <cfRule type="expression" dxfId="627" priority="21">
      <formula>$L16="Kirsch stiff clay"</formula>
    </cfRule>
  </conditionalFormatting>
  <conditionalFormatting sqref="U16:V16">
    <cfRule type="expression" dxfId="626" priority="20">
      <formula>$L16="Reese stiff clay"</formula>
    </cfRule>
  </conditionalFormatting>
  <conditionalFormatting sqref="U16:V16">
    <cfRule type="expression" dxfId="625" priority="19">
      <formula>$L16="PISA clay"</formula>
    </cfRule>
  </conditionalFormatting>
  <conditionalFormatting sqref="U17:V17">
    <cfRule type="expression" dxfId="624" priority="16">
      <formula>$L17="Stiff clay w/o free water"</formula>
    </cfRule>
    <cfRule type="expression" dxfId="623" priority="18">
      <formula>$L17="API clay"</formula>
    </cfRule>
  </conditionalFormatting>
  <conditionalFormatting sqref="U17:V17">
    <cfRule type="expression" dxfId="622" priority="17">
      <formula>$L17="Kirsch soft clay"</formula>
    </cfRule>
  </conditionalFormatting>
  <conditionalFormatting sqref="U17:V17">
    <cfRule type="expression" dxfId="621" priority="15">
      <formula>$L17="Kirsch stiff clay"</formula>
    </cfRule>
  </conditionalFormatting>
  <conditionalFormatting sqref="U17:V17">
    <cfRule type="expression" dxfId="620" priority="14">
      <formula>$L17="Reese stiff clay"</formula>
    </cfRule>
  </conditionalFormatting>
  <conditionalFormatting sqref="U17:V17">
    <cfRule type="expression" dxfId="619" priority="13">
      <formula>$L17="PISA clay"</formula>
    </cfRule>
  </conditionalFormatting>
  <conditionalFormatting sqref="AO15">
    <cfRule type="expression" dxfId="618" priority="12">
      <formula>$L15="API sand"</formula>
    </cfRule>
  </conditionalFormatting>
  <conditionalFormatting sqref="AO15">
    <cfRule type="expression" dxfId="617" priority="11">
      <formula>$L15="Kirsch sand"</formula>
    </cfRule>
  </conditionalFormatting>
  <conditionalFormatting sqref="AO16">
    <cfRule type="expression" dxfId="616" priority="10">
      <formula>$L16="API sand"</formula>
    </cfRule>
  </conditionalFormatting>
  <conditionalFormatting sqref="AO16">
    <cfRule type="expression" dxfId="615" priority="9">
      <formula>$L16="Kirsch sand"</formula>
    </cfRule>
  </conditionalFormatting>
  <conditionalFormatting sqref="AO17">
    <cfRule type="expression" dxfId="614" priority="8">
      <formula>$L17="API sand"</formula>
    </cfRule>
  </conditionalFormatting>
  <conditionalFormatting sqref="AO17">
    <cfRule type="expression" dxfId="613" priority="7">
      <formula>$L17="Kirsch sand"</formula>
    </cfRule>
  </conditionalFormatting>
  <conditionalFormatting sqref="AC14">
    <cfRule type="expression" dxfId="612" priority="4">
      <formula>$L14="Stiff clay w/o free water"</formula>
    </cfRule>
    <cfRule type="expression" dxfId="611" priority="6">
      <formula>$L14="API clay"</formula>
    </cfRule>
  </conditionalFormatting>
  <conditionalFormatting sqref="AC14">
    <cfRule type="expression" dxfId="610" priority="5">
      <formula>$L14="Kirsch soft clay"</formula>
    </cfRule>
  </conditionalFormatting>
  <conditionalFormatting sqref="AC14">
    <cfRule type="expression" dxfId="609" priority="3">
      <formula>$L14="Kirsch stiff clay"</formula>
    </cfRule>
  </conditionalFormatting>
  <conditionalFormatting sqref="AC14">
    <cfRule type="expression" dxfId="608" priority="2">
      <formula>$L14="Reese stiff clay"</formula>
    </cfRule>
  </conditionalFormatting>
  <conditionalFormatting sqref="AC14">
    <cfRule type="expression" dxfId="607" priority="1">
      <formula>$L14="PISA clay"</formula>
    </cfRule>
  </conditionalFormatting>
  <dataValidations count="3">
    <dataValidation type="list" showInputMessage="1" showErrorMessage="1" sqref="M18:M36" xr:uid="{87390816-112D-4A75-B5E9-CEB74A5096A5}">
      <formula1>"',API sand,API clay"</formula1>
    </dataValidation>
    <dataValidation type="list" showInputMessage="1" showErrorMessage="1" sqref="L6:L255" xr:uid="{7FBEA95A-5A2D-494E-925B-146BF17684B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3FACA08C-27E7-4DB6-976F-1A1565ED8D12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35DC-BEDA-4C6D-A42A-10AE79DAC7B3}">
  <sheetPr>
    <tabColor theme="2"/>
  </sheetPr>
  <dimension ref="A1:AO255"/>
  <sheetViews>
    <sheetView topLeftCell="H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8"/>
      <c r="S3" s="98"/>
      <c r="T3" s="72"/>
      <c r="U3" s="98"/>
      <c r="V3" s="98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109.2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85220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111.7</v>
      </c>
      <c r="P8" s="51">
        <v>273.89999999999998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80880</v>
      </c>
      <c r="AD8" s="51">
        <v>315620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-3</v>
      </c>
      <c r="L9" s="70" t="s">
        <v>107</v>
      </c>
      <c r="M9" s="49" t="s">
        <v>65</v>
      </c>
      <c r="N9" s="50">
        <v>9.5</v>
      </c>
      <c r="O9" s="51">
        <v>385.7</v>
      </c>
      <c r="P9" s="51">
        <v>10.02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403900</v>
      </c>
      <c r="AD9" s="51">
        <v>14660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45</v>
      </c>
      <c r="R10" s="50">
        <f>Q10-5</f>
        <v>40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1">VLOOKUP(R10,$AE$39:$AF$59,2)</f>
        <v>114.99999999999996</v>
      </c>
      <c r="AA10" s="53"/>
      <c r="AB10" s="50">
        <f>VLOOKUP(R10,$AE$39:$AG$59,3)</f>
        <v>12000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46</v>
      </c>
      <c r="R11" s="50">
        <f>Q11-5</f>
        <v>41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1"/>
        <v>114.99999999999996</v>
      </c>
      <c r="AA11" s="53"/>
      <c r="AB11" s="50">
        <f>VLOOKUP(R11,$AE$39:$AG$59,3)</f>
        <v>12000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566.6</v>
      </c>
      <c r="P12" s="51">
        <v>15.71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773500</v>
      </c>
      <c r="AD12" s="51">
        <v>25040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2">AF40+3.8</f>
        <v>55.599999999999994</v>
      </c>
      <c r="AG41" s="33">
        <f t="shared" ref="AG41:AG43" si="3">AG40+200</f>
        <v>2300</v>
      </c>
      <c r="AH41" s="33">
        <f t="shared" ref="AH41:AH44" si="4">AH40+0.8</f>
        <v>9.6000000000000014</v>
      </c>
    </row>
    <row r="42" spans="1:40" x14ac:dyDescent="0.25">
      <c r="L42" s="48"/>
      <c r="AE42" s="33">
        <v>18</v>
      </c>
      <c r="AF42" s="33">
        <f t="shared" si="2"/>
        <v>59.399999999999991</v>
      </c>
      <c r="AG42" s="33">
        <f t="shared" si="3"/>
        <v>2500</v>
      </c>
      <c r="AH42" s="33">
        <f t="shared" si="4"/>
        <v>10.400000000000002</v>
      </c>
    </row>
    <row r="43" spans="1:40" x14ac:dyDescent="0.25">
      <c r="L43" s="48"/>
      <c r="AE43" s="33">
        <v>19</v>
      </c>
      <c r="AF43" s="33">
        <f t="shared" si="2"/>
        <v>63.199999999999989</v>
      </c>
      <c r="AG43" s="33">
        <f t="shared" si="3"/>
        <v>2700</v>
      </c>
      <c r="AH43" s="33">
        <f t="shared" si="4"/>
        <v>11.200000000000003</v>
      </c>
    </row>
    <row r="44" spans="1:40" x14ac:dyDescent="0.25">
      <c r="L44" s="48"/>
      <c r="AE44" s="33">
        <v>20</v>
      </c>
      <c r="AF44" s="33">
        <f t="shared" si="2"/>
        <v>66.999999999999986</v>
      </c>
      <c r="AG44" s="33">
        <f>AG43+200</f>
        <v>2900</v>
      </c>
      <c r="AH44" s="33">
        <f t="shared" si="4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5">AF45+2.8</f>
        <v>72.59999999999998</v>
      </c>
      <c r="AG46" s="33">
        <f t="shared" ref="AG46:AG48" si="6">AG45+380</f>
        <v>3660</v>
      </c>
      <c r="AH46" s="33">
        <f t="shared" ref="AH46:AH49" si="7">AH45+1.6</f>
        <v>15.200000000000003</v>
      </c>
    </row>
    <row r="47" spans="1:40" x14ac:dyDescent="0.25">
      <c r="L47" s="48"/>
      <c r="AE47" s="33">
        <v>23</v>
      </c>
      <c r="AF47" s="33">
        <f t="shared" si="5"/>
        <v>75.399999999999977</v>
      </c>
      <c r="AG47" s="33">
        <f t="shared" si="6"/>
        <v>4040</v>
      </c>
      <c r="AH47" s="33">
        <f t="shared" si="7"/>
        <v>16.800000000000004</v>
      </c>
    </row>
    <row r="48" spans="1:40" x14ac:dyDescent="0.25">
      <c r="L48" s="48"/>
      <c r="AE48" s="33">
        <v>24</v>
      </c>
      <c r="AF48" s="33">
        <f t="shared" si="5"/>
        <v>78.199999999999974</v>
      </c>
      <c r="AG48" s="33">
        <f t="shared" si="6"/>
        <v>4420</v>
      </c>
      <c r="AH48" s="33">
        <f t="shared" si="7"/>
        <v>18.400000000000006</v>
      </c>
    </row>
    <row r="49" spans="12:34" x14ac:dyDescent="0.25">
      <c r="L49" s="48"/>
      <c r="AE49" s="33">
        <v>25</v>
      </c>
      <c r="AF49" s="33">
        <f t="shared" si="5"/>
        <v>80.999999999999972</v>
      </c>
      <c r="AG49" s="33">
        <v>4800</v>
      </c>
      <c r="AH49" s="33">
        <f t="shared" si="7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8">AF50+3</f>
        <v>86.999999999999972</v>
      </c>
      <c r="AG51" s="33">
        <f t="shared" ref="AG51:AG54" si="9">AG50+960</f>
        <v>6720</v>
      </c>
      <c r="AH51" s="33">
        <f t="shared" ref="AH51:AH54" si="10">AH50+4</f>
        <v>28.000000000000007</v>
      </c>
    </row>
    <row r="52" spans="12:34" x14ac:dyDescent="0.25">
      <c r="L52" s="48"/>
      <c r="AE52" s="33">
        <v>28</v>
      </c>
      <c r="AF52" s="33">
        <f t="shared" si="8"/>
        <v>89.999999999999972</v>
      </c>
      <c r="AG52" s="33">
        <f t="shared" si="9"/>
        <v>7680</v>
      </c>
      <c r="AH52" s="33">
        <f t="shared" si="10"/>
        <v>32.000000000000007</v>
      </c>
    </row>
    <row r="53" spans="12:34" x14ac:dyDescent="0.25">
      <c r="L53" s="48"/>
      <c r="AE53" s="33">
        <v>29</v>
      </c>
      <c r="AF53" s="33">
        <f t="shared" si="8"/>
        <v>92.999999999999972</v>
      </c>
      <c r="AG53" s="33">
        <f t="shared" si="9"/>
        <v>8640</v>
      </c>
      <c r="AH53" s="33">
        <f t="shared" si="10"/>
        <v>36.000000000000007</v>
      </c>
    </row>
    <row r="54" spans="12:34" x14ac:dyDescent="0.25">
      <c r="L54" s="48"/>
      <c r="AE54" s="33">
        <v>30</v>
      </c>
      <c r="AF54" s="33">
        <f t="shared" si="8"/>
        <v>95.999999999999972</v>
      </c>
      <c r="AG54" s="33">
        <f t="shared" si="9"/>
        <v>9600</v>
      </c>
      <c r="AH54" s="33">
        <f t="shared" si="10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1">AF55+3.8</f>
        <v>103.59999999999997</v>
      </c>
      <c r="AG56" s="33">
        <f t="shared" ref="AG56:AG59" si="12">AG55+480</f>
        <v>10560</v>
      </c>
      <c r="AH56" s="33">
        <f t="shared" ref="AH56:AH59" si="13">AH55+2</f>
        <v>44.000000000000007</v>
      </c>
    </row>
    <row r="57" spans="12:34" x14ac:dyDescent="0.25">
      <c r="L57" s="48"/>
      <c r="AE57" s="33">
        <v>33</v>
      </c>
      <c r="AF57" s="33">
        <f t="shared" si="11"/>
        <v>107.39999999999996</v>
      </c>
      <c r="AG57" s="33">
        <f t="shared" si="12"/>
        <v>11040</v>
      </c>
      <c r="AH57" s="33">
        <f t="shared" si="13"/>
        <v>46.000000000000007</v>
      </c>
    </row>
    <row r="58" spans="12:34" x14ac:dyDescent="0.25">
      <c r="L58" s="48"/>
      <c r="AE58" s="33">
        <v>34</v>
      </c>
      <c r="AF58" s="33">
        <f t="shared" si="11"/>
        <v>111.19999999999996</v>
      </c>
      <c r="AG58" s="33">
        <f t="shared" si="12"/>
        <v>11520</v>
      </c>
      <c r="AH58" s="33">
        <f t="shared" si="13"/>
        <v>48.000000000000007</v>
      </c>
    </row>
    <row r="59" spans="12:34" x14ac:dyDescent="0.25">
      <c r="L59" s="48"/>
      <c r="AE59" s="33">
        <v>35</v>
      </c>
      <c r="AF59" s="33">
        <f t="shared" si="11"/>
        <v>114.99999999999996</v>
      </c>
      <c r="AG59" s="33">
        <f t="shared" si="12"/>
        <v>12000</v>
      </c>
      <c r="AH59" s="33">
        <f t="shared" si="13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S11:T13 Q11:R14 N6:N14 AM6:AO14 AJ6:AJ15 Q6:T10 Z6:Z15 W6:Y13 AB6:AB15">
    <cfRule type="expression" dxfId="606" priority="200">
      <formula>$L6="API sand"</formula>
    </cfRule>
  </conditionalFormatting>
  <conditionalFormatting sqref="R18:S20 R29:S36 S21:S28 AD21:AD28 AB18:AB35 AK6:AL14 N6:N14">
    <cfRule type="expression" dxfId="605" priority="199">
      <formula>$M6="API sand"</formula>
    </cfRule>
  </conditionalFormatting>
  <conditionalFormatting sqref="R18:T20 R29:T36 S21:T28 AD21:AD28 AB18:AB35 AK6:AL14 N6:N14">
    <cfRule type="expression" dxfId="604" priority="198">
      <formula>$M6="API clay"</formula>
    </cfRule>
  </conditionalFormatting>
  <conditionalFormatting sqref="U18:W36 AM6:AN14 N6:P14 AC6:AI13 AA6:AA14 U6:V14">
    <cfRule type="expression" dxfId="603" priority="195">
      <formula>$L6="Stiff clay w/o free water"</formula>
    </cfRule>
    <cfRule type="expression" dxfId="602" priority="197">
      <formula>$L6="API clay"</formula>
    </cfRule>
  </conditionalFormatting>
  <conditionalFormatting sqref="U18:Y36 AM6:AN14 N6:P14 AC6:AI13 AA6:AA14 U6:V14">
    <cfRule type="expression" dxfId="601" priority="196">
      <formula>$L6="Kirsch soft clay"</formula>
    </cfRule>
  </conditionalFormatting>
  <conditionalFormatting sqref="U18:Y36 AM6:AN14 N6:P14 AC6:AI13 AA6:AA14 U6:V14">
    <cfRule type="expression" dxfId="600" priority="194">
      <formula>$L6="Kirsch stiff clay"</formula>
    </cfRule>
  </conditionalFormatting>
  <conditionalFormatting sqref="S11:T13 Q11:R14 N6:N14 AM6:AO14 AJ6:AJ15 Q6:T10 Z6:Z15 W6:Y13 AB6:AB15">
    <cfRule type="expression" dxfId="599" priority="193">
      <formula>$L6="Kirsch sand"</formula>
    </cfRule>
  </conditionalFormatting>
  <conditionalFormatting sqref="AC18:AI18 AC19:AD19 AI19 AM6:AN14 N6:N14">
    <cfRule type="expression" dxfId="598" priority="192">
      <formula>$L6="Modified Weak rock"</formula>
    </cfRule>
  </conditionalFormatting>
  <conditionalFormatting sqref="U18:V36 AM6:AN14 N6:P14 AC6:AI13 AA6:AA14 U6:V14">
    <cfRule type="expression" dxfId="597" priority="191">
      <formula>$L6="Reese stiff clay"</formula>
    </cfRule>
  </conditionalFormatting>
  <conditionalFormatting sqref="N18:N36 Q18:Q36 AM18:AN36">
    <cfRule type="expression" dxfId="596" priority="190">
      <formula>$L18="API sand"</formula>
    </cfRule>
  </conditionalFormatting>
  <conditionalFormatting sqref="N18:N36 AB36 AJ18:AL36 Z18:Z36">
    <cfRule type="expression" dxfId="595" priority="189">
      <formula>$M18="API sand"</formula>
    </cfRule>
  </conditionalFormatting>
  <conditionalFormatting sqref="Z36:AB36 AK18:AL36 N18:N36 Z18:AA35">
    <cfRule type="expression" dxfId="594" priority="188">
      <formula>$M18="API clay"</formula>
    </cfRule>
  </conditionalFormatting>
  <conditionalFormatting sqref="N18:P18 AM18:AN36 N29:P36 N19:N28 P19:P28">
    <cfRule type="expression" dxfId="593" priority="185">
      <formula>$L18="Stiff clay w/o free water"</formula>
    </cfRule>
    <cfRule type="expression" dxfId="592" priority="187">
      <formula>$L18="API clay"</formula>
    </cfRule>
  </conditionalFormatting>
  <conditionalFormatting sqref="N18:P18 AM18:AN36 N29:P36 N19:N28 P19:P28">
    <cfRule type="expression" dxfId="591" priority="186">
      <formula>$L18="Kirsch soft clay"</formula>
    </cfRule>
  </conditionalFormatting>
  <conditionalFormatting sqref="N18:P18 AM18:AN36 N29:P36 N19:N28 P19:P28">
    <cfRule type="expression" dxfId="590" priority="184">
      <formula>$L18="Kirsch stiff clay"</formula>
    </cfRule>
  </conditionalFormatting>
  <conditionalFormatting sqref="N18:N36 Q18:Q36 X18:Y36 AM18:AN36">
    <cfRule type="expression" dxfId="589" priority="183">
      <formula>$L18="Kirsch sand"</formula>
    </cfRule>
  </conditionalFormatting>
  <conditionalFormatting sqref="N18:N36 AM18:AN36 AC20:AD36 AI20:AI36">
    <cfRule type="expression" dxfId="588" priority="182">
      <formula>$L18="Modified Weak rock"</formula>
    </cfRule>
  </conditionalFormatting>
  <conditionalFormatting sqref="N18:P18 AM18:AN36 N29:P36 N19:N28 P19:P28">
    <cfRule type="expression" dxfId="587" priority="181">
      <formula>$L18="Reese stiff clay"</formula>
    </cfRule>
  </conditionalFormatting>
  <conditionalFormatting sqref="AM6:AN14 N6:P14 AC6:AI13 AA6:AA14 U6:V14">
    <cfRule type="expression" dxfId="586" priority="180">
      <formula>$L6="PISA clay"</formula>
    </cfRule>
  </conditionalFormatting>
  <conditionalFormatting sqref="AM6:AN14 N6:N14">
    <cfRule type="expression" dxfId="585" priority="179">
      <formula>$L6="PISA sand"</formula>
    </cfRule>
  </conditionalFormatting>
  <conditionalFormatting sqref="O19:O21">
    <cfRule type="expression" dxfId="584" priority="178">
      <formula>$L19="API sand"</formula>
    </cfRule>
  </conditionalFormatting>
  <conditionalFormatting sqref="O19:O21">
    <cfRule type="expression" dxfId="583" priority="177">
      <formula>$L19="Kirsch sand"</formula>
    </cfRule>
  </conditionalFormatting>
  <conditionalFormatting sqref="O22:O28">
    <cfRule type="expression" dxfId="582" priority="176">
      <formula>$L22="API sand"</formula>
    </cfRule>
  </conditionalFormatting>
  <conditionalFormatting sqref="O22:O28">
    <cfRule type="expression" dxfId="581" priority="175">
      <formula>$L22="Kirsch sand"</formula>
    </cfRule>
  </conditionalFormatting>
  <conditionalFormatting sqref="AE37:AH37">
    <cfRule type="expression" dxfId="580" priority="201">
      <formula>$L19="Modified Weak rock"</formula>
    </cfRule>
  </conditionalFormatting>
  <conditionalFormatting sqref="S14:T14 W14:Y14">
    <cfRule type="expression" dxfId="579" priority="174">
      <formula>$L14="API sand"</formula>
    </cfRule>
  </conditionalFormatting>
  <conditionalFormatting sqref="S14:T14 W14:Y14">
    <cfRule type="expression" dxfId="578" priority="173">
      <formula>$L14="Kirsch sand"</formula>
    </cfRule>
  </conditionalFormatting>
  <conditionalFormatting sqref="AD14:AI14">
    <cfRule type="expression" dxfId="577" priority="170">
      <formula>$L14="Stiff clay w/o free water"</formula>
    </cfRule>
    <cfRule type="expression" dxfId="576" priority="172">
      <formula>$L14="API clay"</formula>
    </cfRule>
  </conditionalFormatting>
  <conditionalFormatting sqref="AD14:AI14">
    <cfRule type="expression" dxfId="575" priority="171">
      <formula>$L14="Kirsch soft clay"</formula>
    </cfRule>
  </conditionalFormatting>
  <conditionalFormatting sqref="AD14:AI14">
    <cfRule type="expression" dxfId="574" priority="169">
      <formula>$L14="Kirsch stiff clay"</formula>
    </cfRule>
  </conditionalFormatting>
  <conditionalFormatting sqref="AD14:AI14">
    <cfRule type="expression" dxfId="573" priority="168">
      <formula>$L14="Reese stiff clay"</formula>
    </cfRule>
  </conditionalFormatting>
  <conditionalFormatting sqref="AD14:AI14">
    <cfRule type="expression" dxfId="572" priority="167">
      <formula>$L14="PISA clay"</formula>
    </cfRule>
  </conditionalFormatting>
  <conditionalFormatting sqref="AM15:AN15">
    <cfRule type="expression" dxfId="571" priority="166">
      <formula>$L15="API sand"</formula>
    </cfRule>
  </conditionalFormatting>
  <conditionalFormatting sqref="AK15:AL15">
    <cfRule type="expression" dxfId="570" priority="165">
      <formula>$M15="API sand"</formula>
    </cfRule>
  </conditionalFormatting>
  <conditionalFormatting sqref="AK15:AL15">
    <cfRule type="expression" dxfId="569" priority="164">
      <formula>$M15="API clay"</formula>
    </cfRule>
  </conditionalFormatting>
  <conditionalFormatting sqref="AM15:AN15">
    <cfRule type="expression" dxfId="568" priority="161">
      <formula>$L15="Stiff clay w/o free water"</formula>
    </cfRule>
    <cfRule type="expression" dxfId="567" priority="163">
      <formula>$L15="API clay"</formula>
    </cfRule>
  </conditionalFormatting>
  <conditionalFormatting sqref="AM15:AN15">
    <cfRule type="expression" dxfId="566" priority="162">
      <formula>$L15="Kirsch soft clay"</formula>
    </cfRule>
  </conditionalFormatting>
  <conditionalFormatting sqref="AM15:AN15">
    <cfRule type="expression" dxfId="565" priority="160">
      <formula>$L15="Kirsch stiff clay"</formula>
    </cfRule>
  </conditionalFormatting>
  <conditionalFormatting sqref="AM15:AN15">
    <cfRule type="expression" dxfId="564" priority="159">
      <formula>$L15="Kirsch sand"</formula>
    </cfRule>
  </conditionalFormatting>
  <conditionalFormatting sqref="AM15:AN15">
    <cfRule type="expression" dxfId="563" priority="158">
      <formula>$L15="Modified Weak rock"</formula>
    </cfRule>
  </conditionalFormatting>
  <conditionalFormatting sqref="AM15:AN15">
    <cfRule type="expression" dxfId="562" priority="157">
      <formula>$L15="Reese stiff clay"</formula>
    </cfRule>
  </conditionalFormatting>
  <conditionalFormatting sqref="AM15:AN15">
    <cfRule type="expression" dxfId="561" priority="156">
      <formula>$L15="PISA clay"</formula>
    </cfRule>
  </conditionalFormatting>
  <conditionalFormatting sqref="AM15:AN15">
    <cfRule type="expression" dxfId="560" priority="155">
      <formula>$L15="PISA sand"</formula>
    </cfRule>
  </conditionalFormatting>
  <conditionalFormatting sqref="N15 Q15 S15:T15 W15 Y15">
    <cfRule type="expression" dxfId="559" priority="154">
      <formula>$L15="API sand"</formula>
    </cfRule>
  </conditionalFormatting>
  <conditionalFormatting sqref="N15">
    <cfRule type="expression" dxfId="558" priority="153">
      <formula>$M15="API sand"</formula>
    </cfRule>
  </conditionalFormatting>
  <conditionalFormatting sqref="N15">
    <cfRule type="expression" dxfId="557" priority="152">
      <formula>$M15="API clay"</formula>
    </cfRule>
  </conditionalFormatting>
  <conditionalFormatting sqref="N15:P15">
    <cfRule type="expression" dxfId="556" priority="149">
      <formula>$L15="Stiff clay w/o free water"</formula>
    </cfRule>
    <cfRule type="expression" dxfId="555" priority="151">
      <formula>$L15="API clay"</formula>
    </cfRule>
  </conditionalFormatting>
  <conditionalFormatting sqref="N15:P15">
    <cfRule type="expression" dxfId="554" priority="150">
      <formula>$L15="Kirsch soft clay"</formula>
    </cfRule>
  </conditionalFormatting>
  <conditionalFormatting sqref="N15:P15">
    <cfRule type="expression" dxfId="553" priority="148">
      <formula>$L15="Kirsch stiff clay"</formula>
    </cfRule>
  </conditionalFormatting>
  <conditionalFormatting sqref="N15 Q15 S15:T15 W15 Y15">
    <cfRule type="expression" dxfId="552" priority="147">
      <formula>$L15="Kirsch sand"</formula>
    </cfRule>
  </conditionalFormatting>
  <conditionalFormatting sqref="N15">
    <cfRule type="expression" dxfId="551" priority="146">
      <formula>$L15="Modified Weak rock"</formula>
    </cfRule>
  </conditionalFormatting>
  <conditionalFormatting sqref="N15:P15">
    <cfRule type="expression" dxfId="550" priority="145">
      <formula>$L15="Reese stiff clay"</formula>
    </cfRule>
  </conditionalFormatting>
  <conditionalFormatting sqref="N15:P15">
    <cfRule type="expression" dxfId="549" priority="144">
      <formula>$L15="PISA clay"</formula>
    </cfRule>
  </conditionalFormatting>
  <conditionalFormatting sqref="N15">
    <cfRule type="expression" dxfId="548" priority="143">
      <formula>$L15="PISA sand"</formula>
    </cfRule>
  </conditionalFormatting>
  <conditionalFormatting sqref="R15">
    <cfRule type="expression" dxfId="547" priority="142">
      <formula>$L15="API sand"</formula>
    </cfRule>
  </conditionalFormatting>
  <conditionalFormatting sqref="R15">
    <cfRule type="expression" dxfId="546" priority="141">
      <formula>$L15="Kirsch sand"</formula>
    </cfRule>
  </conditionalFormatting>
  <conditionalFormatting sqref="AD15:AI15">
    <cfRule type="expression" dxfId="545" priority="138">
      <formula>$L15="Stiff clay w/o free water"</formula>
    </cfRule>
    <cfRule type="expression" dxfId="544" priority="140">
      <formula>$L15="API clay"</formula>
    </cfRule>
  </conditionalFormatting>
  <conditionalFormatting sqref="AD15:AI15">
    <cfRule type="expression" dxfId="543" priority="139">
      <formula>$L15="Kirsch soft clay"</formula>
    </cfRule>
  </conditionalFormatting>
  <conditionalFormatting sqref="AD15:AI15">
    <cfRule type="expression" dxfId="542" priority="137">
      <formula>$L15="Kirsch stiff clay"</formula>
    </cfRule>
  </conditionalFormatting>
  <conditionalFormatting sqref="AD15:AI15">
    <cfRule type="expression" dxfId="541" priority="136">
      <formula>$L15="Reese stiff clay"</formula>
    </cfRule>
  </conditionalFormatting>
  <conditionalFormatting sqref="AD15:AI15">
    <cfRule type="expression" dxfId="540" priority="135">
      <formula>$L15="PISA clay"</formula>
    </cfRule>
  </conditionalFormatting>
  <conditionalFormatting sqref="AA15">
    <cfRule type="expression" dxfId="539" priority="132">
      <formula>$L15="Stiff clay w/o free water"</formula>
    </cfRule>
    <cfRule type="expression" dxfId="538" priority="134">
      <formula>$L15="API clay"</formula>
    </cfRule>
  </conditionalFormatting>
  <conditionalFormatting sqref="AA15">
    <cfRule type="expression" dxfId="537" priority="133">
      <formula>$L15="Kirsch soft clay"</formula>
    </cfRule>
  </conditionalFormatting>
  <conditionalFormatting sqref="AA15">
    <cfRule type="expression" dxfId="536" priority="131">
      <formula>$L15="Kirsch stiff clay"</formula>
    </cfRule>
  </conditionalFormatting>
  <conditionalFormatting sqref="AA15">
    <cfRule type="expression" dxfId="535" priority="130">
      <formula>$L15="Reese stiff clay"</formula>
    </cfRule>
  </conditionalFormatting>
  <conditionalFormatting sqref="AA15">
    <cfRule type="expression" dxfId="534" priority="129">
      <formula>$L15="PISA clay"</formula>
    </cfRule>
  </conditionalFormatting>
  <conditionalFormatting sqref="AC15">
    <cfRule type="expression" dxfId="533" priority="126">
      <formula>$L15="Stiff clay w/o free water"</formula>
    </cfRule>
    <cfRule type="expression" dxfId="532" priority="128">
      <formula>$L15="API clay"</formula>
    </cfRule>
  </conditionalFormatting>
  <conditionalFormatting sqref="AC15">
    <cfRule type="expression" dxfId="531" priority="127">
      <formula>$L15="Kirsch soft clay"</formula>
    </cfRule>
  </conditionalFormatting>
  <conditionalFormatting sqref="AC15">
    <cfRule type="expression" dxfId="530" priority="125">
      <formula>$L15="Kirsch stiff clay"</formula>
    </cfRule>
  </conditionalFormatting>
  <conditionalFormatting sqref="AC15">
    <cfRule type="expression" dxfId="529" priority="124">
      <formula>$L15="Reese stiff clay"</formula>
    </cfRule>
  </conditionalFormatting>
  <conditionalFormatting sqref="AC15">
    <cfRule type="expression" dxfId="528" priority="123">
      <formula>$L15="PISA clay"</formula>
    </cfRule>
  </conditionalFormatting>
  <conditionalFormatting sqref="X15">
    <cfRule type="expression" dxfId="527" priority="122">
      <formula>$L15="API sand"</formula>
    </cfRule>
  </conditionalFormatting>
  <conditionalFormatting sqref="X15">
    <cfRule type="expression" dxfId="526" priority="121">
      <formula>$L15="Kirsch sand"</formula>
    </cfRule>
  </conditionalFormatting>
  <conditionalFormatting sqref="AM16:AN16">
    <cfRule type="expression" dxfId="525" priority="120">
      <formula>$L16="API sand"</formula>
    </cfRule>
  </conditionalFormatting>
  <conditionalFormatting sqref="AK16:AL16">
    <cfRule type="expression" dxfId="524" priority="119">
      <formula>$M16="API sand"</formula>
    </cfRule>
  </conditionalFormatting>
  <conditionalFormatting sqref="AK16:AL16">
    <cfRule type="expression" dxfId="523" priority="118">
      <formula>$M16="API clay"</formula>
    </cfRule>
  </conditionalFormatting>
  <conditionalFormatting sqref="AM16:AN16">
    <cfRule type="expression" dxfId="522" priority="115">
      <formula>$L16="Stiff clay w/o free water"</formula>
    </cfRule>
    <cfRule type="expression" dxfId="521" priority="117">
      <formula>$L16="API clay"</formula>
    </cfRule>
  </conditionalFormatting>
  <conditionalFormatting sqref="AM16:AN16">
    <cfRule type="expression" dxfId="520" priority="116">
      <formula>$L16="Kirsch soft clay"</formula>
    </cfRule>
  </conditionalFormatting>
  <conditionalFormatting sqref="AM16:AN16">
    <cfRule type="expression" dxfId="519" priority="114">
      <formula>$L16="Kirsch stiff clay"</formula>
    </cfRule>
  </conditionalFormatting>
  <conditionalFormatting sqref="AM16:AN16">
    <cfRule type="expression" dxfId="518" priority="113">
      <formula>$L16="Kirsch sand"</formula>
    </cfRule>
  </conditionalFormatting>
  <conditionalFormatting sqref="AM16:AN16">
    <cfRule type="expression" dxfId="517" priority="112">
      <formula>$L16="Modified Weak rock"</formula>
    </cfRule>
  </conditionalFormatting>
  <conditionalFormatting sqref="AM16:AN16">
    <cfRule type="expression" dxfId="516" priority="111">
      <formula>$L16="Reese stiff clay"</formula>
    </cfRule>
  </conditionalFormatting>
  <conditionalFormatting sqref="AM16:AN16">
    <cfRule type="expression" dxfId="515" priority="110">
      <formula>$L16="PISA clay"</formula>
    </cfRule>
  </conditionalFormatting>
  <conditionalFormatting sqref="AM16:AN16">
    <cfRule type="expression" dxfId="514" priority="109">
      <formula>$L16="PISA sand"</formula>
    </cfRule>
  </conditionalFormatting>
  <conditionalFormatting sqref="N16 Q16 S16:T16 W16:Y16">
    <cfRule type="expression" dxfId="513" priority="108">
      <formula>$L16="API sand"</formula>
    </cfRule>
  </conditionalFormatting>
  <conditionalFormatting sqref="N16">
    <cfRule type="expression" dxfId="512" priority="107">
      <formula>$M16="API sand"</formula>
    </cfRule>
  </conditionalFormatting>
  <conditionalFormatting sqref="N16">
    <cfRule type="expression" dxfId="511" priority="106">
      <formula>$M16="API clay"</formula>
    </cfRule>
  </conditionalFormatting>
  <conditionalFormatting sqref="N16:P16">
    <cfRule type="expression" dxfId="510" priority="103">
      <formula>$L16="Stiff clay w/o free water"</formula>
    </cfRule>
    <cfRule type="expression" dxfId="509" priority="105">
      <formula>$L16="API clay"</formula>
    </cfRule>
  </conditionalFormatting>
  <conditionalFormatting sqref="N16:P16">
    <cfRule type="expression" dxfId="508" priority="104">
      <formula>$L16="Kirsch soft clay"</formula>
    </cfRule>
  </conditionalFormatting>
  <conditionalFormatting sqref="N16:P16">
    <cfRule type="expression" dxfId="507" priority="102">
      <formula>$L16="Kirsch stiff clay"</formula>
    </cfRule>
  </conditionalFormatting>
  <conditionalFormatting sqref="N16 Q16 S16:T16 W16:Y16">
    <cfRule type="expression" dxfId="506" priority="101">
      <formula>$L16="Kirsch sand"</formula>
    </cfRule>
  </conditionalFormatting>
  <conditionalFormatting sqref="N16">
    <cfRule type="expression" dxfId="505" priority="100">
      <formula>$L16="Modified Weak rock"</formula>
    </cfRule>
  </conditionalFormatting>
  <conditionalFormatting sqref="N16:P16">
    <cfRule type="expression" dxfId="504" priority="99">
      <formula>$L16="Reese stiff clay"</formula>
    </cfRule>
  </conditionalFormatting>
  <conditionalFormatting sqref="N16:P16">
    <cfRule type="expression" dxfId="503" priority="98">
      <formula>$L16="PISA clay"</formula>
    </cfRule>
  </conditionalFormatting>
  <conditionalFormatting sqref="N16">
    <cfRule type="expression" dxfId="502" priority="97">
      <formula>$L16="PISA sand"</formula>
    </cfRule>
  </conditionalFormatting>
  <conditionalFormatting sqref="R16">
    <cfRule type="expression" dxfId="501" priority="96">
      <formula>$L16="API sand"</formula>
    </cfRule>
  </conditionalFormatting>
  <conditionalFormatting sqref="R16">
    <cfRule type="expression" dxfId="500" priority="95">
      <formula>$L16="Kirsch sand"</formula>
    </cfRule>
  </conditionalFormatting>
  <conditionalFormatting sqref="AC16:AI16">
    <cfRule type="expression" dxfId="499" priority="92">
      <formula>$L16="Stiff clay w/o free water"</formula>
    </cfRule>
    <cfRule type="expression" dxfId="498" priority="94">
      <formula>$L16="API clay"</formula>
    </cfRule>
  </conditionalFormatting>
  <conditionalFormatting sqref="AC16:AI16">
    <cfRule type="expression" dxfId="497" priority="93">
      <formula>$L16="Kirsch soft clay"</formula>
    </cfRule>
  </conditionalFormatting>
  <conditionalFormatting sqref="AC16:AI16">
    <cfRule type="expression" dxfId="496" priority="91">
      <formula>$L16="Kirsch stiff clay"</formula>
    </cfRule>
  </conditionalFormatting>
  <conditionalFormatting sqref="AC16:AI16">
    <cfRule type="expression" dxfId="495" priority="90">
      <formula>$L16="Reese stiff clay"</formula>
    </cfRule>
  </conditionalFormatting>
  <conditionalFormatting sqref="AC16:AI16">
    <cfRule type="expression" dxfId="494" priority="89">
      <formula>$L16="PISA clay"</formula>
    </cfRule>
  </conditionalFormatting>
  <conditionalFormatting sqref="AA16">
    <cfRule type="expression" dxfId="493" priority="86">
      <formula>$L16="Stiff clay w/o free water"</formula>
    </cfRule>
    <cfRule type="expression" dxfId="492" priority="88">
      <formula>$L16="API clay"</formula>
    </cfRule>
  </conditionalFormatting>
  <conditionalFormatting sqref="AA16">
    <cfRule type="expression" dxfId="491" priority="87">
      <formula>$L16="Kirsch soft clay"</formula>
    </cfRule>
  </conditionalFormatting>
  <conditionalFormatting sqref="AA16">
    <cfRule type="expression" dxfId="490" priority="85">
      <formula>$L16="Kirsch stiff clay"</formula>
    </cfRule>
  </conditionalFormatting>
  <conditionalFormatting sqref="AA16">
    <cfRule type="expression" dxfId="489" priority="84">
      <formula>$L16="Reese stiff clay"</formula>
    </cfRule>
  </conditionalFormatting>
  <conditionalFormatting sqref="AA16">
    <cfRule type="expression" dxfId="488" priority="83">
      <formula>$L16="PISA clay"</formula>
    </cfRule>
  </conditionalFormatting>
  <conditionalFormatting sqref="AM17:AN17">
    <cfRule type="expression" dxfId="487" priority="82">
      <formula>$L17="API sand"</formula>
    </cfRule>
  </conditionalFormatting>
  <conditionalFormatting sqref="AK17:AL17">
    <cfRule type="expression" dxfId="486" priority="81">
      <formula>$M17="API sand"</formula>
    </cfRule>
  </conditionalFormatting>
  <conditionalFormatting sqref="AK17:AL17">
    <cfRule type="expression" dxfId="485" priority="80">
      <formula>$M17="API clay"</formula>
    </cfRule>
  </conditionalFormatting>
  <conditionalFormatting sqref="AM17:AN17">
    <cfRule type="expression" dxfId="484" priority="77">
      <formula>$L17="Stiff clay w/o free water"</formula>
    </cfRule>
    <cfRule type="expression" dxfId="483" priority="79">
      <formula>$L17="API clay"</formula>
    </cfRule>
  </conditionalFormatting>
  <conditionalFormatting sqref="AM17:AN17">
    <cfRule type="expression" dxfId="482" priority="78">
      <formula>$L17="Kirsch soft clay"</formula>
    </cfRule>
  </conditionalFormatting>
  <conditionalFormatting sqref="AM17:AN17">
    <cfRule type="expression" dxfId="481" priority="76">
      <formula>$L17="Kirsch stiff clay"</formula>
    </cfRule>
  </conditionalFormatting>
  <conditionalFormatting sqref="AM17:AN17">
    <cfRule type="expression" dxfId="480" priority="75">
      <formula>$L17="Kirsch sand"</formula>
    </cfRule>
  </conditionalFormatting>
  <conditionalFormatting sqref="AM17:AN17">
    <cfRule type="expression" dxfId="479" priority="74">
      <formula>$L17="Modified Weak rock"</formula>
    </cfRule>
  </conditionalFormatting>
  <conditionalFormatting sqref="AM17:AN17">
    <cfRule type="expression" dxfId="478" priority="73">
      <formula>$L17="Reese stiff clay"</formula>
    </cfRule>
  </conditionalFormatting>
  <conditionalFormatting sqref="AM17:AN17">
    <cfRule type="expression" dxfId="477" priority="72">
      <formula>$L17="PISA clay"</formula>
    </cfRule>
  </conditionalFormatting>
  <conditionalFormatting sqref="AM17:AN17">
    <cfRule type="expression" dxfId="476" priority="71">
      <formula>$L17="PISA sand"</formula>
    </cfRule>
  </conditionalFormatting>
  <conditionalFormatting sqref="N17 Q17 S17:T17 W17 Y17">
    <cfRule type="expression" dxfId="475" priority="70">
      <formula>$L17="API sand"</formula>
    </cfRule>
  </conditionalFormatting>
  <conditionalFormatting sqref="N17">
    <cfRule type="expression" dxfId="474" priority="69">
      <formula>$M17="API sand"</formula>
    </cfRule>
  </conditionalFormatting>
  <conditionalFormatting sqref="N17">
    <cfRule type="expression" dxfId="473" priority="68">
      <formula>$M17="API clay"</formula>
    </cfRule>
  </conditionalFormatting>
  <conditionalFormatting sqref="N17:P17">
    <cfRule type="expression" dxfId="472" priority="65">
      <formula>$L17="Stiff clay w/o free water"</formula>
    </cfRule>
    <cfRule type="expression" dxfId="471" priority="67">
      <formula>$L17="API clay"</formula>
    </cfRule>
  </conditionalFormatting>
  <conditionalFormatting sqref="N17:P17">
    <cfRule type="expression" dxfId="470" priority="66">
      <formula>$L17="Kirsch soft clay"</formula>
    </cfRule>
  </conditionalFormatting>
  <conditionalFormatting sqref="N17:P17">
    <cfRule type="expression" dxfId="469" priority="64">
      <formula>$L17="Kirsch stiff clay"</formula>
    </cfRule>
  </conditionalFormatting>
  <conditionalFormatting sqref="N17 Q17 S17:T17 W17 Y17">
    <cfRule type="expression" dxfId="468" priority="63">
      <formula>$L17="Kirsch sand"</formula>
    </cfRule>
  </conditionalFormatting>
  <conditionalFormatting sqref="N17">
    <cfRule type="expression" dxfId="467" priority="62">
      <formula>$L17="Modified Weak rock"</formula>
    </cfRule>
  </conditionalFormatting>
  <conditionalFormatting sqref="N17:P17">
    <cfRule type="expression" dxfId="466" priority="61">
      <formula>$L17="Reese stiff clay"</formula>
    </cfRule>
  </conditionalFormatting>
  <conditionalFormatting sqref="N17:P17">
    <cfRule type="expression" dxfId="465" priority="60">
      <formula>$L17="PISA clay"</formula>
    </cfRule>
  </conditionalFormatting>
  <conditionalFormatting sqref="N17">
    <cfRule type="expression" dxfId="464" priority="59">
      <formula>$L17="PISA sand"</formula>
    </cfRule>
  </conditionalFormatting>
  <conditionalFormatting sqref="R17">
    <cfRule type="expression" dxfId="463" priority="58">
      <formula>$L17="API sand"</formula>
    </cfRule>
  </conditionalFormatting>
  <conditionalFormatting sqref="R17">
    <cfRule type="expression" dxfId="462" priority="57">
      <formula>$L17="Kirsch sand"</formula>
    </cfRule>
  </conditionalFormatting>
  <conditionalFormatting sqref="AD17:AI17">
    <cfRule type="expression" dxfId="461" priority="54">
      <formula>$L17="Stiff clay w/o free water"</formula>
    </cfRule>
    <cfRule type="expression" dxfId="460" priority="56">
      <formula>$L17="API clay"</formula>
    </cfRule>
  </conditionalFormatting>
  <conditionalFormatting sqref="AD17:AI17">
    <cfRule type="expression" dxfId="459" priority="55">
      <formula>$L17="Kirsch soft clay"</formula>
    </cfRule>
  </conditionalFormatting>
  <conditionalFormatting sqref="AD17:AI17">
    <cfRule type="expression" dxfId="458" priority="53">
      <formula>$L17="Kirsch stiff clay"</formula>
    </cfRule>
  </conditionalFormatting>
  <conditionalFormatting sqref="AD17:AI17">
    <cfRule type="expression" dxfId="457" priority="52">
      <formula>$L17="Reese stiff clay"</formula>
    </cfRule>
  </conditionalFormatting>
  <conditionalFormatting sqref="AD17:AI17">
    <cfRule type="expression" dxfId="456" priority="51">
      <formula>$L17="PISA clay"</formula>
    </cfRule>
  </conditionalFormatting>
  <conditionalFormatting sqref="AA17">
    <cfRule type="expression" dxfId="455" priority="48">
      <formula>$L17="Stiff clay w/o free water"</formula>
    </cfRule>
    <cfRule type="expression" dxfId="454" priority="50">
      <formula>$L17="API clay"</formula>
    </cfRule>
  </conditionalFormatting>
  <conditionalFormatting sqref="AA17">
    <cfRule type="expression" dxfId="453" priority="49">
      <formula>$L17="Kirsch soft clay"</formula>
    </cfRule>
  </conditionalFormatting>
  <conditionalFormatting sqref="AA17">
    <cfRule type="expression" dxfId="452" priority="47">
      <formula>$L17="Kirsch stiff clay"</formula>
    </cfRule>
  </conditionalFormatting>
  <conditionalFormatting sqref="AA17">
    <cfRule type="expression" dxfId="451" priority="46">
      <formula>$L17="Reese stiff clay"</formula>
    </cfRule>
  </conditionalFormatting>
  <conditionalFormatting sqref="AA17">
    <cfRule type="expression" dxfId="450" priority="45">
      <formula>$L17="PISA clay"</formula>
    </cfRule>
  </conditionalFormatting>
  <conditionalFormatting sqref="AC17">
    <cfRule type="expression" dxfId="449" priority="42">
      <formula>$L17="Stiff clay w/o free water"</formula>
    </cfRule>
    <cfRule type="expression" dxfId="448" priority="44">
      <formula>$L17="API clay"</formula>
    </cfRule>
  </conditionalFormatting>
  <conditionalFormatting sqref="AC17">
    <cfRule type="expression" dxfId="447" priority="43">
      <formula>$L17="Kirsch soft clay"</formula>
    </cfRule>
  </conditionalFormatting>
  <conditionalFormatting sqref="AC17">
    <cfRule type="expression" dxfId="446" priority="41">
      <formula>$L17="Kirsch stiff clay"</formula>
    </cfRule>
  </conditionalFormatting>
  <conditionalFormatting sqref="AC17">
    <cfRule type="expression" dxfId="445" priority="40">
      <formula>$L17="Reese stiff clay"</formula>
    </cfRule>
  </conditionalFormatting>
  <conditionalFormatting sqref="AC17">
    <cfRule type="expression" dxfId="444" priority="39">
      <formula>$L17="PISA clay"</formula>
    </cfRule>
  </conditionalFormatting>
  <conditionalFormatting sqref="X17">
    <cfRule type="expression" dxfId="443" priority="38">
      <formula>$L17="API sand"</formula>
    </cfRule>
  </conditionalFormatting>
  <conditionalFormatting sqref="X17">
    <cfRule type="expression" dxfId="442" priority="37">
      <formula>$L17="Kirsch sand"</formula>
    </cfRule>
  </conditionalFormatting>
  <conditionalFormatting sqref="Z16:Z17">
    <cfRule type="expression" dxfId="441" priority="36">
      <formula>$L16="API sand"</formula>
    </cfRule>
  </conditionalFormatting>
  <conditionalFormatting sqref="Z16:Z17">
    <cfRule type="expression" dxfId="440" priority="35">
      <formula>$L16="Kirsch sand"</formula>
    </cfRule>
  </conditionalFormatting>
  <conditionalFormatting sqref="AB16:AB17">
    <cfRule type="expression" dxfId="439" priority="34">
      <formula>$L16="API sand"</formula>
    </cfRule>
  </conditionalFormatting>
  <conditionalFormatting sqref="AB16:AB17">
    <cfRule type="expression" dxfId="438" priority="33">
      <formula>$L16="Kirsch sand"</formula>
    </cfRule>
  </conditionalFormatting>
  <conditionalFormatting sqref="AJ16:AJ17">
    <cfRule type="expression" dxfId="437" priority="32">
      <formula>$L16="API sand"</formula>
    </cfRule>
  </conditionalFormatting>
  <conditionalFormatting sqref="AJ16:AJ17">
    <cfRule type="expression" dxfId="436" priority="31">
      <formula>$L16="Kirsch sand"</formula>
    </cfRule>
  </conditionalFormatting>
  <conditionalFormatting sqref="U15:V15">
    <cfRule type="expression" dxfId="435" priority="28">
      <formula>$L15="Stiff clay w/o free water"</formula>
    </cfRule>
    <cfRule type="expression" dxfId="434" priority="30">
      <formula>$L15="API clay"</formula>
    </cfRule>
  </conditionalFormatting>
  <conditionalFormatting sqref="U15:V15">
    <cfRule type="expression" dxfId="433" priority="29">
      <formula>$L15="Kirsch soft clay"</formula>
    </cfRule>
  </conditionalFormatting>
  <conditionalFormatting sqref="U15:V15">
    <cfRule type="expression" dxfId="432" priority="27">
      <formula>$L15="Kirsch stiff clay"</formula>
    </cfRule>
  </conditionalFormatting>
  <conditionalFormatting sqref="U15:V15">
    <cfRule type="expression" dxfId="431" priority="26">
      <formula>$L15="Reese stiff clay"</formula>
    </cfRule>
  </conditionalFormatting>
  <conditionalFormatting sqref="U15:V15">
    <cfRule type="expression" dxfId="430" priority="25">
      <formula>$L15="PISA clay"</formula>
    </cfRule>
  </conditionalFormatting>
  <conditionalFormatting sqref="U16:V16">
    <cfRule type="expression" dxfId="429" priority="22">
      <formula>$L16="Stiff clay w/o free water"</formula>
    </cfRule>
    <cfRule type="expression" dxfId="428" priority="24">
      <formula>$L16="API clay"</formula>
    </cfRule>
  </conditionalFormatting>
  <conditionalFormatting sqref="U16:V16">
    <cfRule type="expression" dxfId="427" priority="23">
      <formula>$L16="Kirsch soft clay"</formula>
    </cfRule>
  </conditionalFormatting>
  <conditionalFormatting sqref="U16:V16">
    <cfRule type="expression" dxfId="426" priority="21">
      <formula>$L16="Kirsch stiff clay"</formula>
    </cfRule>
  </conditionalFormatting>
  <conditionalFormatting sqref="U16:V16">
    <cfRule type="expression" dxfId="425" priority="20">
      <formula>$L16="Reese stiff clay"</formula>
    </cfRule>
  </conditionalFormatting>
  <conditionalFormatting sqref="U16:V16">
    <cfRule type="expression" dxfId="424" priority="19">
      <formula>$L16="PISA clay"</formula>
    </cfRule>
  </conditionalFormatting>
  <conditionalFormatting sqref="U17:V17">
    <cfRule type="expression" dxfId="423" priority="16">
      <formula>$L17="Stiff clay w/o free water"</formula>
    </cfRule>
    <cfRule type="expression" dxfId="422" priority="18">
      <formula>$L17="API clay"</formula>
    </cfRule>
  </conditionalFormatting>
  <conditionalFormatting sqref="U17:V17">
    <cfRule type="expression" dxfId="421" priority="17">
      <formula>$L17="Kirsch soft clay"</formula>
    </cfRule>
  </conditionalFormatting>
  <conditionalFormatting sqref="U17:V17">
    <cfRule type="expression" dxfId="420" priority="15">
      <formula>$L17="Kirsch stiff clay"</formula>
    </cfRule>
  </conditionalFormatting>
  <conditionalFormatting sqref="U17:V17">
    <cfRule type="expression" dxfId="419" priority="14">
      <formula>$L17="Reese stiff clay"</formula>
    </cfRule>
  </conditionalFormatting>
  <conditionalFormatting sqref="U17:V17">
    <cfRule type="expression" dxfId="418" priority="13">
      <formula>$L17="PISA clay"</formula>
    </cfRule>
  </conditionalFormatting>
  <conditionalFormatting sqref="AO15">
    <cfRule type="expression" dxfId="417" priority="12">
      <formula>$L15="API sand"</formula>
    </cfRule>
  </conditionalFormatting>
  <conditionalFormatting sqref="AO15">
    <cfRule type="expression" dxfId="416" priority="11">
      <formula>$L15="Kirsch sand"</formula>
    </cfRule>
  </conditionalFormatting>
  <conditionalFormatting sqref="AO16">
    <cfRule type="expression" dxfId="415" priority="10">
      <formula>$L16="API sand"</formula>
    </cfRule>
  </conditionalFormatting>
  <conditionalFormatting sqref="AO16">
    <cfRule type="expression" dxfId="414" priority="9">
      <formula>$L16="Kirsch sand"</formula>
    </cfRule>
  </conditionalFormatting>
  <conditionalFormatting sqref="AO17">
    <cfRule type="expression" dxfId="413" priority="8">
      <formula>$L17="API sand"</formula>
    </cfRule>
  </conditionalFormatting>
  <conditionalFormatting sqref="AO17">
    <cfRule type="expression" dxfId="412" priority="7">
      <formula>$L17="Kirsch sand"</formula>
    </cfRule>
  </conditionalFormatting>
  <conditionalFormatting sqref="AC14">
    <cfRule type="expression" dxfId="411" priority="4">
      <formula>$L14="Stiff clay w/o free water"</formula>
    </cfRule>
    <cfRule type="expression" dxfId="410" priority="6">
      <formula>$L14="API clay"</formula>
    </cfRule>
  </conditionalFormatting>
  <conditionalFormatting sqref="AC14">
    <cfRule type="expression" dxfId="409" priority="5">
      <formula>$L14="Kirsch soft clay"</formula>
    </cfRule>
  </conditionalFormatting>
  <conditionalFormatting sqref="AC14">
    <cfRule type="expression" dxfId="408" priority="3">
      <formula>$L14="Kirsch stiff clay"</formula>
    </cfRule>
  </conditionalFormatting>
  <conditionalFormatting sqref="AC14">
    <cfRule type="expression" dxfId="407" priority="2">
      <formula>$L14="Reese stiff clay"</formula>
    </cfRule>
  </conditionalFormatting>
  <conditionalFormatting sqref="AC14">
    <cfRule type="expression" dxfId="406" priority="1">
      <formula>$L14="PISA clay"</formula>
    </cfRule>
  </conditionalFormatting>
  <dataValidations count="3">
    <dataValidation type="list" showInputMessage="1" showErrorMessage="1" sqref="L6:L255" xr:uid="{9F71E3B4-8AE2-4C62-AD88-C9F2156BFB9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3E06DCE-BD7A-4D49-AACD-64506B18A25D}">
      <formula1>"Zero soil,API sand,API clay"</formula1>
    </dataValidation>
    <dataValidation type="list" showInputMessage="1" showErrorMessage="1" sqref="M18:M36" xr:uid="{08DB5443-DFE0-4C87-A807-23C8B8B9E73B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BC2-02FA-459E-9AF9-2569DA9B0DC1}">
  <sheetPr>
    <tabColor theme="2"/>
  </sheetPr>
  <dimension ref="A1:AO255"/>
  <sheetViews>
    <sheetView topLeftCell="J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8"/>
      <c r="S3" s="98"/>
      <c r="T3" s="73"/>
      <c r="U3" s="98"/>
      <c r="V3" s="98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9.0500000000000007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79660</v>
      </c>
      <c r="AD7" s="51">
        <v>9661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35</v>
      </c>
      <c r="R8" s="50">
        <f t="shared" ref="R8:R10" si="2">Q8-5</f>
        <v>30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95.999999999999972</v>
      </c>
      <c r="AA8" s="53"/>
      <c r="AB8" s="50">
        <f t="shared" ref="AB8:AB10" si="3">VLOOKUP(R8,$AE$39:$AG$59,3)</f>
        <v>9600</v>
      </c>
      <c r="AC8" s="51"/>
      <c r="AD8" s="51"/>
      <c r="AE8" s="51"/>
      <c r="AF8" s="51"/>
      <c r="AG8" s="51"/>
      <c r="AH8" s="51"/>
      <c r="AI8" s="51"/>
      <c r="AJ8" s="50">
        <f t="shared" si="1"/>
        <v>40.000000000000007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130900</v>
      </c>
      <c r="AD9" s="51">
        <v>3491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si="2"/>
        <v>29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92.999999999999972</v>
      </c>
      <c r="AA10" s="53"/>
      <c r="AB10" s="50">
        <f t="shared" si="3"/>
        <v>8640</v>
      </c>
      <c r="AC10" s="51"/>
      <c r="AD10" s="51"/>
      <c r="AE10" s="51"/>
      <c r="AF10" s="51"/>
      <c r="AG10" s="51"/>
      <c r="AH10" s="51"/>
      <c r="AI10" s="51"/>
      <c r="AJ10" s="50">
        <f t="shared" si="1"/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405" priority="202">
      <formula>$L6="API sand"</formula>
    </cfRule>
  </conditionalFormatting>
  <conditionalFormatting sqref="R18:S20 R29:S36 S21:S28 AD21:AD28 AB18:AB35 AK6:AL14 N6:N14">
    <cfRule type="expression" dxfId="404" priority="201">
      <formula>$M6="API sand"</formula>
    </cfRule>
  </conditionalFormatting>
  <conditionalFormatting sqref="R18:T20 R29:T36 S21:T28 AD21:AD28 AB18:AB35 AK6:AL14 N6:N14">
    <cfRule type="expression" dxfId="403" priority="200">
      <formula>$M6="API clay"</formula>
    </cfRule>
  </conditionalFormatting>
  <conditionalFormatting sqref="U18:W36 AM6:AN14 N6:P14 AC6:AI13 AA6:AA14 U6:V14">
    <cfRule type="expression" dxfId="402" priority="197">
      <formula>$L6="Stiff clay w/o free water"</formula>
    </cfRule>
    <cfRule type="expression" dxfId="401" priority="199">
      <formula>$L6="API clay"</formula>
    </cfRule>
  </conditionalFormatting>
  <conditionalFormatting sqref="U18:Y36 AM6:AN14 N6:P14 AC6:AI13 AA6:AA14 U6:V14">
    <cfRule type="expression" dxfId="400" priority="198">
      <formula>$L6="Kirsch soft clay"</formula>
    </cfRule>
  </conditionalFormatting>
  <conditionalFormatting sqref="U18:Y36 AM6:AN14 N6:P14 AC6:AI13 AA6:AA14 U6:V14">
    <cfRule type="expression" dxfId="399" priority="196">
      <formula>$L6="Kirsch stiff clay"</formula>
    </cfRule>
  </conditionalFormatting>
  <conditionalFormatting sqref="W10:Y13 N6:N14 AM6:AO14 S10:T13 Q6:R14 Z6:Z15 AJ6:AJ15 AB6:AB15">
    <cfRule type="expression" dxfId="398" priority="195">
      <formula>$L6="Kirsch sand"</formula>
    </cfRule>
  </conditionalFormatting>
  <conditionalFormatting sqref="AC18:AI18 AC19:AD19 AI19 AM6:AN14 N6:N14">
    <cfRule type="expression" dxfId="397" priority="194">
      <formula>$L6="Modified Weak rock"</formula>
    </cfRule>
  </conditionalFormatting>
  <conditionalFormatting sqref="U18:V36 AM6:AN14 N6:P14 AC6:AI13 AA6:AA14 U6:V14">
    <cfRule type="expression" dxfId="396" priority="193">
      <formula>$L6="Reese stiff clay"</formula>
    </cfRule>
  </conditionalFormatting>
  <conditionalFormatting sqref="N18:N36 Q18:Q36 AM18:AN36">
    <cfRule type="expression" dxfId="395" priority="192">
      <formula>$L18="API sand"</formula>
    </cfRule>
  </conditionalFormatting>
  <conditionalFormatting sqref="N18:N36 AB36 AJ18:AL36 Z18:Z36">
    <cfRule type="expression" dxfId="394" priority="191">
      <formula>$M18="API sand"</formula>
    </cfRule>
  </conditionalFormatting>
  <conditionalFormatting sqref="Z36:AB36 AK18:AL36 N18:N36 Z18:AA35">
    <cfRule type="expression" dxfId="393" priority="190">
      <formula>$M18="API clay"</formula>
    </cfRule>
  </conditionalFormatting>
  <conditionalFormatting sqref="N18:P18 AM18:AN36 N29:P36 N19:N28 P19:P28">
    <cfRule type="expression" dxfId="392" priority="187">
      <formula>$L18="Stiff clay w/o free water"</formula>
    </cfRule>
    <cfRule type="expression" dxfId="391" priority="189">
      <formula>$L18="API clay"</formula>
    </cfRule>
  </conditionalFormatting>
  <conditionalFormatting sqref="N18:P18 AM18:AN36 N29:P36 N19:N28 P19:P28">
    <cfRule type="expression" dxfId="390" priority="188">
      <formula>$L18="Kirsch soft clay"</formula>
    </cfRule>
  </conditionalFormatting>
  <conditionalFormatting sqref="N18:P18 AM18:AN36 N29:P36 N19:N28 P19:P28">
    <cfRule type="expression" dxfId="389" priority="186">
      <formula>$L18="Kirsch stiff clay"</formula>
    </cfRule>
  </conditionalFormatting>
  <conditionalFormatting sqref="N18:N36 Q18:Q36 X18:Y36 AM18:AN36">
    <cfRule type="expression" dxfId="388" priority="185">
      <formula>$L18="Kirsch sand"</formula>
    </cfRule>
  </conditionalFormatting>
  <conditionalFormatting sqref="N18:N36 AM18:AN36 AC20:AD36 AI20:AI36">
    <cfRule type="expression" dxfId="387" priority="184">
      <formula>$L18="Modified Weak rock"</formula>
    </cfRule>
  </conditionalFormatting>
  <conditionalFormatting sqref="N18:P18 AM18:AN36 N29:P36 N19:N28 P19:P28">
    <cfRule type="expression" dxfId="386" priority="183">
      <formula>$L18="Reese stiff clay"</formula>
    </cfRule>
  </conditionalFormatting>
  <conditionalFormatting sqref="AM6:AN14 N6:P14 AC6:AI13 AA6:AA14 U6:V14">
    <cfRule type="expression" dxfId="385" priority="182">
      <formula>$L6="PISA clay"</formula>
    </cfRule>
  </conditionalFormatting>
  <conditionalFormatting sqref="AM6:AN14 N6:N14">
    <cfRule type="expression" dxfId="384" priority="181">
      <formula>$L6="PISA sand"</formula>
    </cfRule>
  </conditionalFormatting>
  <conditionalFormatting sqref="O19:O21">
    <cfRule type="expression" dxfId="383" priority="180">
      <formula>$L19="API sand"</formula>
    </cfRule>
  </conditionalFormatting>
  <conditionalFormatting sqref="O19:O21">
    <cfRule type="expression" dxfId="382" priority="179">
      <formula>$L19="Kirsch sand"</formula>
    </cfRule>
  </conditionalFormatting>
  <conditionalFormatting sqref="O22:O28">
    <cfRule type="expression" dxfId="381" priority="178">
      <formula>$L22="API sand"</formula>
    </cfRule>
  </conditionalFormatting>
  <conditionalFormatting sqref="O22:O28">
    <cfRule type="expression" dxfId="380" priority="177">
      <formula>$L22="Kirsch sand"</formula>
    </cfRule>
  </conditionalFormatting>
  <conditionalFormatting sqref="S6:T9 W6:Y9">
    <cfRule type="expression" dxfId="379" priority="176">
      <formula>$L6="API sand"</formula>
    </cfRule>
  </conditionalFormatting>
  <conditionalFormatting sqref="S6:T9 W6:Y9">
    <cfRule type="expression" dxfId="378" priority="175">
      <formula>$L6="Kirsch sand"</formula>
    </cfRule>
  </conditionalFormatting>
  <conditionalFormatting sqref="AE37:AH37">
    <cfRule type="expression" dxfId="377" priority="203">
      <formula>$L19="Modified Weak rock"</formula>
    </cfRule>
  </conditionalFormatting>
  <conditionalFormatting sqref="S14:T14 W14:Y14">
    <cfRule type="expression" dxfId="376" priority="174">
      <formula>$L14="API sand"</formula>
    </cfRule>
  </conditionalFormatting>
  <conditionalFormatting sqref="S14:T14 W14:Y14">
    <cfRule type="expression" dxfId="375" priority="173">
      <formula>$L14="Kirsch sand"</formula>
    </cfRule>
  </conditionalFormatting>
  <conditionalFormatting sqref="AD14:AI14">
    <cfRule type="expression" dxfId="374" priority="170">
      <formula>$L14="Stiff clay w/o free water"</formula>
    </cfRule>
    <cfRule type="expression" dxfId="373" priority="172">
      <formula>$L14="API clay"</formula>
    </cfRule>
  </conditionalFormatting>
  <conditionalFormatting sqref="AD14:AI14">
    <cfRule type="expression" dxfId="372" priority="171">
      <formula>$L14="Kirsch soft clay"</formula>
    </cfRule>
  </conditionalFormatting>
  <conditionalFormatting sqref="AD14:AI14">
    <cfRule type="expression" dxfId="371" priority="169">
      <formula>$L14="Kirsch stiff clay"</formula>
    </cfRule>
  </conditionalFormatting>
  <conditionalFormatting sqref="AD14:AI14">
    <cfRule type="expression" dxfId="370" priority="168">
      <formula>$L14="Reese stiff clay"</formula>
    </cfRule>
  </conditionalFormatting>
  <conditionalFormatting sqref="AD14:AI14">
    <cfRule type="expression" dxfId="369" priority="167">
      <formula>$L14="PISA clay"</formula>
    </cfRule>
  </conditionalFormatting>
  <conditionalFormatting sqref="AM15:AN15">
    <cfRule type="expression" dxfId="368" priority="166">
      <formula>$L15="API sand"</formula>
    </cfRule>
  </conditionalFormatting>
  <conditionalFormatting sqref="AK15:AL15">
    <cfRule type="expression" dxfId="367" priority="165">
      <formula>$M15="API sand"</formula>
    </cfRule>
  </conditionalFormatting>
  <conditionalFormatting sqref="AK15:AL15">
    <cfRule type="expression" dxfId="366" priority="164">
      <formula>$M15="API clay"</formula>
    </cfRule>
  </conditionalFormatting>
  <conditionalFormatting sqref="AM15:AN15">
    <cfRule type="expression" dxfId="365" priority="161">
      <formula>$L15="Stiff clay w/o free water"</formula>
    </cfRule>
    <cfRule type="expression" dxfId="364" priority="163">
      <formula>$L15="API clay"</formula>
    </cfRule>
  </conditionalFormatting>
  <conditionalFormatting sqref="AM15:AN15">
    <cfRule type="expression" dxfId="363" priority="162">
      <formula>$L15="Kirsch soft clay"</formula>
    </cfRule>
  </conditionalFormatting>
  <conditionalFormatting sqref="AM15:AN15">
    <cfRule type="expression" dxfId="362" priority="160">
      <formula>$L15="Kirsch stiff clay"</formula>
    </cfRule>
  </conditionalFormatting>
  <conditionalFormatting sqref="AM15:AN15">
    <cfRule type="expression" dxfId="361" priority="159">
      <formula>$L15="Kirsch sand"</formula>
    </cfRule>
  </conditionalFormatting>
  <conditionalFormatting sqref="AM15:AN15">
    <cfRule type="expression" dxfId="360" priority="158">
      <formula>$L15="Modified Weak rock"</formula>
    </cfRule>
  </conditionalFormatting>
  <conditionalFormatting sqref="AM15:AN15">
    <cfRule type="expression" dxfId="359" priority="157">
      <formula>$L15="Reese stiff clay"</formula>
    </cfRule>
  </conditionalFormatting>
  <conditionalFormatting sqref="AM15:AN15">
    <cfRule type="expression" dxfId="358" priority="156">
      <formula>$L15="PISA clay"</formula>
    </cfRule>
  </conditionalFormatting>
  <conditionalFormatting sqref="AM15:AN15">
    <cfRule type="expression" dxfId="357" priority="155">
      <formula>$L15="PISA sand"</formula>
    </cfRule>
  </conditionalFormatting>
  <conditionalFormatting sqref="N15 Q15 S15:T15 W15 Y15">
    <cfRule type="expression" dxfId="356" priority="154">
      <formula>$L15="API sand"</formula>
    </cfRule>
  </conditionalFormatting>
  <conditionalFormatting sqref="N15">
    <cfRule type="expression" dxfId="355" priority="153">
      <formula>$M15="API sand"</formula>
    </cfRule>
  </conditionalFormatting>
  <conditionalFormatting sqref="N15">
    <cfRule type="expression" dxfId="354" priority="152">
      <formula>$M15="API clay"</formula>
    </cfRule>
  </conditionalFormatting>
  <conditionalFormatting sqref="N15:P15">
    <cfRule type="expression" dxfId="353" priority="149">
      <formula>$L15="Stiff clay w/o free water"</formula>
    </cfRule>
    <cfRule type="expression" dxfId="352" priority="151">
      <formula>$L15="API clay"</formula>
    </cfRule>
  </conditionalFormatting>
  <conditionalFormatting sqref="N15:P15">
    <cfRule type="expression" dxfId="351" priority="150">
      <formula>$L15="Kirsch soft clay"</formula>
    </cfRule>
  </conditionalFormatting>
  <conditionalFormatting sqref="N15:P15">
    <cfRule type="expression" dxfId="350" priority="148">
      <formula>$L15="Kirsch stiff clay"</formula>
    </cfRule>
  </conditionalFormatting>
  <conditionalFormatting sqref="N15 Q15 S15:T15 W15 Y15">
    <cfRule type="expression" dxfId="349" priority="147">
      <formula>$L15="Kirsch sand"</formula>
    </cfRule>
  </conditionalFormatting>
  <conditionalFormatting sqref="N15">
    <cfRule type="expression" dxfId="348" priority="146">
      <formula>$L15="Modified Weak rock"</formula>
    </cfRule>
  </conditionalFormatting>
  <conditionalFormatting sqref="N15:P15">
    <cfRule type="expression" dxfId="347" priority="145">
      <formula>$L15="Reese stiff clay"</formula>
    </cfRule>
  </conditionalFormatting>
  <conditionalFormatting sqref="N15:P15">
    <cfRule type="expression" dxfId="346" priority="144">
      <formula>$L15="PISA clay"</formula>
    </cfRule>
  </conditionalFormatting>
  <conditionalFormatting sqref="N15">
    <cfRule type="expression" dxfId="345" priority="143">
      <formula>$L15="PISA sand"</formula>
    </cfRule>
  </conditionalFormatting>
  <conditionalFormatting sqref="R15">
    <cfRule type="expression" dxfId="344" priority="142">
      <formula>$L15="API sand"</formula>
    </cfRule>
  </conditionalFormatting>
  <conditionalFormatting sqref="R15">
    <cfRule type="expression" dxfId="343" priority="141">
      <formula>$L15="Kirsch sand"</formula>
    </cfRule>
  </conditionalFormatting>
  <conditionalFormatting sqref="AD15:AI15">
    <cfRule type="expression" dxfId="342" priority="138">
      <formula>$L15="Stiff clay w/o free water"</formula>
    </cfRule>
    <cfRule type="expression" dxfId="341" priority="140">
      <formula>$L15="API clay"</formula>
    </cfRule>
  </conditionalFormatting>
  <conditionalFormatting sqref="AD15:AI15">
    <cfRule type="expression" dxfId="340" priority="139">
      <formula>$L15="Kirsch soft clay"</formula>
    </cfRule>
  </conditionalFormatting>
  <conditionalFormatting sqref="AD15:AI15">
    <cfRule type="expression" dxfId="339" priority="137">
      <formula>$L15="Kirsch stiff clay"</formula>
    </cfRule>
  </conditionalFormatting>
  <conditionalFormatting sqref="AD15:AI15">
    <cfRule type="expression" dxfId="338" priority="136">
      <formula>$L15="Reese stiff clay"</formula>
    </cfRule>
  </conditionalFormatting>
  <conditionalFormatting sqref="AD15:AI15">
    <cfRule type="expression" dxfId="337" priority="135">
      <formula>$L15="PISA clay"</formula>
    </cfRule>
  </conditionalFormatting>
  <conditionalFormatting sqref="AA15">
    <cfRule type="expression" dxfId="336" priority="132">
      <formula>$L15="Stiff clay w/o free water"</formula>
    </cfRule>
    <cfRule type="expression" dxfId="335" priority="134">
      <formula>$L15="API clay"</formula>
    </cfRule>
  </conditionalFormatting>
  <conditionalFormatting sqref="AA15">
    <cfRule type="expression" dxfId="334" priority="133">
      <formula>$L15="Kirsch soft clay"</formula>
    </cfRule>
  </conditionalFormatting>
  <conditionalFormatting sqref="AA15">
    <cfRule type="expression" dxfId="333" priority="131">
      <formula>$L15="Kirsch stiff clay"</formula>
    </cfRule>
  </conditionalFormatting>
  <conditionalFormatting sqref="AA15">
    <cfRule type="expression" dxfId="332" priority="130">
      <formula>$L15="Reese stiff clay"</formula>
    </cfRule>
  </conditionalFormatting>
  <conditionalFormatting sqref="AA15">
    <cfRule type="expression" dxfId="331" priority="129">
      <formula>$L15="PISA clay"</formula>
    </cfRule>
  </conditionalFormatting>
  <conditionalFormatting sqref="AC15">
    <cfRule type="expression" dxfId="330" priority="126">
      <formula>$L15="Stiff clay w/o free water"</formula>
    </cfRule>
    <cfRule type="expression" dxfId="329" priority="128">
      <formula>$L15="API clay"</formula>
    </cfRule>
  </conditionalFormatting>
  <conditionalFormatting sqref="AC15">
    <cfRule type="expression" dxfId="328" priority="127">
      <formula>$L15="Kirsch soft clay"</formula>
    </cfRule>
  </conditionalFormatting>
  <conditionalFormatting sqref="AC15">
    <cfRule type="expression" dxfId="327" priority="125">
      <formula>$L15="Kirsch stiff clay"</formula>
    </cfRule>
  </conditionalFormatting>
  <conditionalFormatting sqref="AC15">
    <cfRule type="expression" dxfId="326" priority="124">
      <formula>$L15="Reese stiff clay"</formula>
    </cfRule>
  </conditionalFormatting>
  <conditionalFormatting sqref="AC15">
    <cfRule type="expression" dxfId="325" priority="123">
      <formula>$L15="PISA clay"</formula>
    </cfRule>
  </conditionalFormatting>
  <conditionalFormatting sqref="X15">
    <cfRule type="expression" dxfId="324" priority="122">
      <formula>$L15="API sand"</formula>
    </cfRule>
  </conditionalFormatting>
  <conditionalFormatting sqref="X15">
    <cfRule type="expression" dxfId="323" priority="121">
      <formula>$L15="Kirsch sand"</formula>
    </cfRule>
  </conditionalFormatting>
  <conditionalFormatting sqref="AM16:AN16">
    <cfRule type="expression" dxfId="322" priority="120">
      <formula>$L16="API sand"</formula>
    </cfRule>
  </conditionalFormatting>
  <conditionalFormatting sqref="AK16:AL16">
    <cfRule type="expression" dxfId="321" priority="119">
      <formula>$M16="API sand"</formula>
    </cfRule>
  </conditionalFormatting>
  <conditionalFormatting sqref="AK16:AL16">
    <cfRule type="expression" dxfId="320" priority="118">
      <formula>$M16="API clay"</formula>
    </cfRule>
  </conditionalFormatting>
  <conditionalFormatting sqref="AM16:AN16">
    <cfRule type="expression" dxfId="319" priority="115">
      <formula>$L16="Stiff clay w/o free water"</formula>
    </cfRule>
    <cfRule type="expression" dxfId="318" priority="117">
      <formula>$L16="API clay"</formula>
    </cfRule>
  </conditionalFormatting>
  <conditionalFormatting sqref="AM16:AN16">
    <cfRule type="expression" dxfId="317" priority="116">
      <formula>$L16="Kirsch soft clay"</formula>
    </cfRule>
  </conditionalFormatting>
  <conditionalFormatting sqref="AM16:AN16">
    <cfRule type="expression" dxfId="316" priority="114">
      <formula>$L16="Kirsch stiff clay"</formula>
    </cfRule>
  </conditionalFormatting>
  <conditionalFormatting sqref="AM16:AN16">
    <cfRule type="expression" dxfId="315" priority="113">
      <formula>$L16="Kirsch sand"</formula>
    </cfRule>
  </conditionalFormatting>
  <conditionalFormatting sqref="AM16:AN16">
    <cfRule type="expression" dxfId="314" priority="112">
      <formula>$L16="Modified Weak rock"</formula>
    </cfRule>
  </conditionalFormatting>
  <conditionalFormatting sqref="AM16:AN16">
    <cfRule type="expression" dxfId="313" priority="111">
      <formula>$L16="Reese stiff clay"</formula>
    </cfRule>
  </conditionalFormatting>
  <conditionalFormatting sqref="AM16:AN16">
    <cfRule type="expression" dxfId="312" priority="110">
      <formula>$L16="PISA clay"</formula>
    </cfRule>
  </conditionalFormatting>
  <conditionalFormatting sqref="AM16:AN16">
    <cfRule type="expression" dxfId="311" priority="109">
      <formula>$L16="PISA sand"</formula>
    </cfRule>
  </conditionalFormatting>
  <conditionalFormatting sqref="N16 Q16 S16:T16 W16:Y16">
    <cfRule type="expression" dxfId="310" priority="108">
      <formula>$L16="API sand"</formula>
    </cfRule>
  </conditionalFormatting>
  <conditionalFormatting sqref="N16">
    <cfRule type="expression" dxfId="309" priority="107">
      <formula>$M16="API sand"</formula>
    </cfRule>
  </conditionalFormatting>
  <conditionalFormatting sqref="N16">
    <cfRule type="expression" dxfId="308" priority="106">
      <formula>$M16="API clay"</formula>
    </cfRule>
  </conditionalFormatting>
  <conditionalFormatting sqref="N16:P16">
    <cfRule type="expression" dxfId="307" priority="103">
      <formula>$L16="Stiff clay w/o free water"</formula>
    </cfRule>
    <cfRule type="expression" dxfId="306" priority="105">
      <formula>$L16="API clay"</formula>
    </cfRule>
  </conditionalFormatting>
  <conditionalFormatting sqref="N16:P16">
    <cfRule type="expression" dxfId="305" priority="104">
      <formula>$L16="Kirsch soft clay"</formula>
    </cfRule>
  </conditionalFormatting>
  <conditionalFormatting sqref="N16:P16">
    <cfRule type="expression" dxfId="304" priority="102">
      <formula>$L16="Kirsch stiff clay"</formula>
    </cfRule>
  </conditionalFormatting>
  <conditionalFormatting sqref="N16 Q16 S16:T16 W16:Y16">
    <cfRule type="expression" dxfId="303" priority="101">
      <formula>$L16="Kirsch sand"</formula>
    </cfRule>
  </conditionalFormatting>
  <conditionalFormatting sqref="N16">
    <cfRule type="expression" dxfId="302" priority="100">
      <formula>$L16="Modified Weak rock"</formula>
    </cfRule>
  </conditionalFormatting>
  <conditionalFormatting sqref="N16:P16">
    <cfRule type="expression" dxfId="301" priority="99">
      <formula>$L16="Reese stiff clay"</formula>
    </cfRule>
  </conditionalFormatting>
  <conditionalFormatting sqref="N16:P16">
    <cfRule type="expression" dxfId="300" priority="98">
      <formula>$L16="PISA clay"</formula>
    </cfRule>
  </conditionalFormatting>
  <conditionalFormatting sqref="N16">
    <cfRule type="expression" dxfId="299" priority="97">
      <formula>$L16="PISA sand"</formula>
    </cfRule>
  </conditionalFormatting>
  <conditionalFormatting sqref="R16">
    <cfRule type="expression" dxfId="298" priority="96">
      <formula>$L16="API sand"</formula>
    </cfRule>
  </conditionalFormatting>
  <conditionalFormatting sqref="R16">
    <cfRule type="expression" dxfId="297" priority="95">
      <formula>$L16="Kirsch sand"</formula>
    </cfRule>
  </conditionalFormatting>
  <conditionalFormatting sqref="AC16:AI16">
    <cfRule type="expression" dxfId="296" priority="92">
      <formula>$L16="Stiff clay w/o free water"</formula>
    </cfRule>
    <cfRule type="expression" dxfId="295" priority="94">
      <formula>$L16="API clay"</formula>
    </cfRule>
  </conditionalFormatting>
  <conditionalFormatting sqref="AC16:AI16">
    <cfRule type="expression" dxfId="294" priority="93">
      <formula>$L16="Kirsch soft clay"</formula>
    </cfRule>
  </conditionalFormatting>
  <conditionalFormatting sqref="AC16:AI16">
    <cfRule type="expression" dxfId="293" priority="91">
      <formula>$L16="Kirsch stiff clay"</formula>
    </cfRule>
  </conditionalFormatting>
  <conditionalFormatting sqref="AC16:AI16">
    <cfRule type="expression" dxfId="292" priority="90">
      <formula>$L16="Reese stiff clay"</formula>
    </cfRule>
  </conditionalFormatting>
  <conditionalFormatting sqref="AC16:AI16">
    <cfRule type="expression" dxfId="291" priority="89">
      <formula>$L16="PISA clay"</formula>
    </cfRule>
  </conditionalFormatting>
  <conditionalFormatting sqref="AA16">
    <cfRule type="expression" dxfId="290" priority="86">
      <formula>$L16="Stiff clay w/o free water"</formula>
    </cfRule>
    <cfRule type="expression" dxfId="289" priority="88">
      <formula>$L16="API clay"</formula>
    </cfRule>
  </conditionalFormatting>
  <conditionalFormatting sqref="AA16">
    <cfRule type="expression" dxfId="288" priority="87">
      <formula>$L16="Kirsch soft clay"</formula>
    </cfRule>
  </conditionalFormatting>
  <conditionalFormatting sqref="AA16">
    <cfRule type="expression" dxfId="287" priority="85">
      <formula>$L16="Kirsch stiff clay"</formula>
    </cfRule>
  </conditionalFormatting>
  <conditionalFormatting sqref="AA16">
    <cfRule type="expression" dxfId="286" priority="84">
      <formula>$L16="Reese stiff clay"</formula>
    </cfRule>
  </conditionalFormatting>
  <conditionalFormatting sqref="AA16">
    <cfRule type="expression" dxfId="285" priority="83">
      <formula>$L16="PISA clay"</formula>
    </cfRule>
  </conditionalFormatting>
  <conditionalFormatting sqref="AM17:AN17">
    <cfRule type="expression" dxfId="284" priority="82">
      <formula>$L17="API sand"</formula>
    </cfRule>
  </conditionalFormatting>
  <conditionalFormatting sqref="AK17:AL17">
    <cfRule type="expression" dxfId="283" priority="81">
      <formula>$M17="API sand"</formula>
    </cfRule>
  </conditionalFormatting>
  <conditionalFormatting sqref="AK17:AL17">
    <cfRule type="expression" dxfId="282" priority="80">
      <formula>$M17="API clay"</formula>
    </cfRule>
  </conditionalFormatting>
  <conditionalFormatting sqref="AM17:AN17">
    <cfRule type="expression" dxfId="281" priority="77">
      <formula>$L17="Stiff clay w/o free water"</formula>
    </cfRule>
    <cfRule type="expression" dxfId="280" priority="79">
      <formula>$L17="API clay"</formula>
    </cfRule>
  </conditionalFormatting>
  <conditionalFormatting sqref="AM17:AN17">
    <cfRule type="expression" dxfId="279" priority="78">
      <formula>$L17="Kirsch soft clay"</formula>
    </cfRule>
  </conditionalFormatting>
  <conditionalFormatting sqref="AM17:AN17">
    <cfRule type="expression" dxfId="278" priority="76">
      <formula>$L17="Kirsch stiff clay"</formula>
    </cfRule>
  </conditionalFormatting>
  <conditionalFormatting sqref="AM17:AN17">
    <cfRule type="expression" dxfId="277" priority="75">
      <formula>$L17="Kirsch sand"</formula>
    </cfRule>
  </conditionalFormatting>
  <conditionalFormatting sqref="AM17:AN17">
    <cfRule type="expression" dxfId="276" priority="74">
      <formula>$L17="Modified Weak rock"</formula>
    </cfRule>
  </conditionalFormatting>
  <conditionalFormatting sqref="AM17:AN17">
    <cfRule type="expression" dxfId="275" priority="73">
      <formula>$L17="Reese stiff clay"</formula>
    </cfRule>
  </conditionalFormatting>
  <conditionalFormatting sqref="AM17:AN17">
    <cfRule type="expression" dxfId="274" priority="72">
      <formula>$L17="PISA clay"</formula>
    </cfRule>
  </conditionalFormatting>
  <conditionalFormatting sqref="AM17:AN17">
    <cfRule type="expression" dxfId="273" priority="71">
      <formula>$L17="PISA sand"</formula>
    </cfRule>
  </conditionalFormatting>
  <conditionalFormatting sqref="N17 Q17 S17:T17 W17 Y17">
    <cfRule type="expression" dxfId="272" priority="70">
      <formula>$L17="API sand"</formula>
    </cfRule>
  </conditionalFormatting>
  <conditionalFormatting sqref="N17">
    <cfRule type="expression" dxfId="271" priority="69">
      <formula>$M17="API sand"</formula>
    </cfRule>
  </conditionalFormatting>
  <conditionalFormatting sqref="N17">
    <cfRule type="expression" dxfId="270" priority="68">
      <formula>$M17="API clay"</formula>
    </cfRule>
  </conditionalFormatting>
  <conditionalFormatting sqref="N17:P17">
    <cfRule type="expression" dxfId="269" priority="65">
      <formula>$L17="Stiff clay w/o free water"</formula>
    </cfRule>
    <cfRule type="expression" dxfId="268" priority="67">
      <formula>$L17="API clay"</formula>
    </cfRule>
  </conditionalFormatting>
  <conditionalFormatting sqref="N17:P17">
    <cfRule type="expression" dxfId="267" priority="66">
      <formula>$L17="Kirsch soft clay"</formula>
    </cfRule>
  </conditionalFormatting>
  <conditionalFormatting sqref="N17:P17">
    <cfRule type="expression" dxfId="266" priority="64">
      <formula>$L17="Kirsch stiff clay"</formula>
    </cfRule>
  </conditionalFormatting>
  <conditionalFormatting sqref="N17 Q17 S17:T17 W17 Y17">
    <cfRule type="expression" dxfId="265" priority="63">
      <formula>$L17="Kirsch sand"</formula>
    </cfRule>
  </conditionalFormatting>
  <conditionalFormatting sqref="N17">
    <cfRule type="expression" dxfId="264" priority="62">
      <formula>$L17="Modified Weak rock"</formula>
    </cfRule>
  </conditionalFormatting>
  <conditionalFormatting sqref="N17:P17">
    <cfRule type="expression" dxfId="263" priority="61">
      <formula>$L17="Reese stiff clay"</formula>
    </cfRule>
  </conditionalFormatting>
  <conditionalFormatting sqref="N17:P17">
    <cfRule type="expression" dxfId="262" priority="60">
      <formula>$L17="PISA clay"</formula>
    </cfRule>
  </conditionalFormatting>
  <conditionalFormatting sqref="N17">
    <cfRule type="expression" dxfId="261" priority="59">
      <formula>$L17="PISA sand"</formula>
    </cfRule>
  </conditionalFormatting>
  <conditionalFormatting sqref="R17">
    <cfRule type="expression" dxfId="260" priority="58">
      <formula>$L17="API sand"</formula>
    </cfRule>
  </conditionalFormatting>
  <conditionalFormatting sqref="R17">
    <cfRule type="expression" dxfId="259" priority="57">
      <formula>$L17="Kirsch sand"</formula>
    </cfRule>
  </conditionalFormatting>
  <conditionalFormatting sqref="AD17:AI17">
    <cfRule type="expression" dxfId="258" priority="54">
      <formula>$L17="Stiff clay w/o free water"</formula>
    </cfRule>
    <cfRule type="expression" dxfId="257" priority="56">
      <formula>$L17="API clay"</formula>
    </cfRule>
  </conditionalFormatting>
  <conditionalFormatting sqref="AD17:AI17">
    <cfRule type="expression" dxfId="256" priority="55">
      <formula>$L17="Kirsch soft clay"</formula>
    </cfRule>
  </conditionalFormatting>
  <conditionalFormatting sqref="AD17:AI17">
    <cfRule type="expression" dxfId="255" priority="53">
      <formula>$L17="Kirsch stiff clay"</formula>
    </cfRule>
  </conditionalFormatting>
  <conditionalFormatting sqref="AD17:AI17">
    <cfRule type="expression" dxfId="254" priority="52">
      <formula>$L17="Reese stiff clay"</formula>
    </cfRule>
  </conditionalFormatting>
  <conditionalFormatting sqref="AD17:AI17">
    <cfRule type="expression" dxfId="253" priority="51">
      <formula>$L17="PISA clay"</formula>
    </cfRule>
  </conditionalFormatting>
  <conditionalFormatting sqref="AA17">
    <cfRule type="expression" dxfId="252" priority="48">
      <formula>$L17="Stiff clay w/o free water"</formula>
    </cfRule>
    <cfRule type="expression" dxfId="251" priority="50">
      <formula>$L17="API clay"</formula>
    </cfRule>
  </conditionalFormatting>
  <conditionalFormatting sqref="AA17">
    <cfRule type="expression" dxfId="250" priority="49">
      <formula>$L17="Kirsch soft clay"</formula>
    </cfRule>
  </conditionalFormatting>
  <conditionalFormatting sqref="AA17">
    <cfRule type="expression" dxfId="249" priority="47">
      <formula>$L17="Kirsch stiff clay"</formula>
    </cfRule>
  </conditionalFormatting>
  <conditionalFormatting sqref="AA17">
    <cfRule type="expression" dxfId="248" priority="46">
      <formula>$L17="Reese stiff clay"</formula>
    </cfRule>
  </conditionalFormatting>
  <conditionalFormatting sqref="AA17">
    <cfRule type="expression" dxfId="247" priority="45">
      <formula>$L17="PISA clay"</formula>
    </cfRule>
  </conditionalFormatting>
  <conditionalFormatting sqref="AC17">
    <cfRule type="expression" dxfId="246" priority="42">
      <formula>$L17="Stiff clay w/o free water"</formula>
    </cfRule>
    <cfRule type="expression" dxfId="245" priority="44">
      <formula>$L17="API clay"</formula>
    </cfRule>
  </conditionalFormatting>
  <conditionalFormatting sqref="AC17">
    <cfRule type="expression" dxfId="244" priority="43">
      <formula>$L17="Kirsch soft clay"</formula>
    </cfRule>
  </conditionalFormatting>
  <conditionalFormatting sqref="AC17">
    <cfRule type="expression" dxfId="243" priority="41">
      <formula>$L17="Kirsch stiff clay"</formula>
    </cfRule>
  </conditionalFormatting>
  <conditionalFormatting sqref="AC17">
    <cfRule type="expression" dxfId="242" priority="40">
      <formula>$L17="Reese stiff clay"</formula>
    </cfRule>
  </conditionalFormatting>
  <conditionalFormatting sqref="AC17">
    <cfRule type="expression" dxfId="241" priority="39">
      <formula>$L17="PISA clay"</formula>
    </cfRule>
  </conditionalFormatting>
  <conditionalFormatting sqref="X17">
    <cfRule type="expression" dxfId="240" priority="38">
      <formula>$L17="API sand"</formula>
    </cfRule>
  </conditionalFormatting>
  <conditionalFormatting sqref="X17">
    <cfRule type="expression" dxfId="239" priority="37">
      <formula>$L17="Kirsch sand"</formula>
    </cfRule>
  </conditionalFormatting>
  <conditionalFormatting sqref="Z16:Z17">
    <cfRule type="expression" dxfId="238" priority="36">
      <formula>$L16="API sand"</formula>
    </cfRule>
  </conditionalFormatting>
  <conditionalFormatting sqref="Z16:Z17">
    <cfRule type="expression" dxfId="237" priority="35">
      <formula>$L16="Kirsch sand"</formula>
    </cfRule>
  </conditionalFormatting>
  <conditionalFormatting sqref="AB16:AB17">
    <cfRule type="expression" dxfId="236" priority="34">
      <formula>$L16="API sand"</formula>
    </cfRule>
  </conditionalFormatting>
  <conditionalFormatting sqref="AB16:AB17">
    <cfRule type="expression" dxfId="235" priority="33">
      <formula>$L16="Kirsch sand"</formula>
    </cfRule>
  </conditionalFormatting>
  <conditionalFormatting sqref="AJ16:AJ17">
    <cfRule type="expression" dxfId="234" priority="32">
      <formula>$L16="API sand"</formula>
    </cfRule>
  </conditionalFormatting>
  <conditionalFormatting sqref="AJ16:AJ17">
    <cfRule type="expression" dxfId="233" priority="31">
      <formula>$L16="Kirsch sand"</formula>
    </cfRule>
  </conditionalFormatting>
  <conditionalFormatting sqref="U15:V15">
    <cfRule type="expression" dxfId="232" priority="28">
      <formula>$L15="Stiff clay w/o free water"</formula>
    </cfRule>
    <cfRule type="expression" dxfId="231" priority="30">
      <formula>$L15="API clay"</formula>
    </cfRule>
  </conditionalFormatting>
  <conditionalFormatting sqref="U15:V15">
    <cfRule type="expression" dxfId="230" priority="29">
      <formula>$L15="Kirsch soft clay"</formula>
    </cfRule>
  </conditionalFormatting>
  <conditionalFormatting sqref="U15:V15">
    <cfRule type="expression" dxfId="229" priority="27">
      <formula>$L15="Kirsch stiff clay"</formula>
    </cfRule>
  </conditionalFormatting>
  <conditionalFormatting sqref="U15:V15">
    <cfRule type="expression" dxfId="228" priority="26">
      <formula>$L15="Reese stiff clay"</formula>
    </cfRule>
  </conditionalFormatting>
  <conditionalFormatting sqref="U15:V15">
    <cfRule type="expression" dxfId="227" priority="25">
      <formula>$L15="PISA clay"</formula>
    </cfRule>
  </conditionalFormatting>
  <conditionalFormatting sqref="U16:V16">
    <cfRule type="expression" dxfId="226" priority="22">
      <formula>$L16="Stiff clay w/o free water"</formula>
    </cfRule>
    <cfRule type="expression" dxfId="225" priority="24">
      <formula>$L16="API clay"</formula>
    </cfRule>
  </conditionalFormatting>
  <conditionalFormatting sqref="U16:V16">
    <cfRule type="expression" dxfId="224" priority="23">
      <formula>$L16="Kirsch soft clay"</formula>
    </cfRule>
  </conditionalFormatting>
  <conditionalFormatting sqref="U16:V16">
    <cfRule type="expression" dxfId="223" priority="21">
      <formula>$L16="Kirsch stiff clay"</formula>
    </cfRule>
  </conditionalFormatting>
  <conditionalFormatting sqref="U16:V16">
    <cfRule type="expression" dxfId="222" priority="20">
      <formula>$L16="Reese stiff clay"</formula>
    </cfRule>
  </conditionalFormatting>
  <conditionalFormatting sqref="U16:V16">
    <cfRule type="expression" dxfId="221" priority="19">
      <formula>$L16="PISA clay"</formula>
    </cfRule>
  </conditionalFormatting>
  <conditionalFormatting sqref="U17:V17">
    <cfRule type="expression" dxfId="220" priority="16">
      <formula>$L17="Stiff clay w/o free water"</formula>
    </cfRule>
    <cfRule type="expression" dxfId="219" priority="18">
      <formula>$L17="API clay"</formula>
    </cfRule>
  </conditionalFormatting>
  <conditionalFormatting sqref="U17:V17">
    <cfRule type="expression" dxfId="218" priority="17">
      <formula>$L17="Kirsch soft clay"</formula>
    </cfRule>
  </conditionalFormatting>
  <conditionalFormatting sqref="U17:V17">
    <cfRule type="expression" dxfId="217" priority="15">
      <formula>$L17="Kirsch stiff clay"</formula>
    </cfRule>
  </conditionalFormatting>
  <conditionalFormatting sqref="U17:V17">
    <cfRule type="expression" dxfId="216" priority="14">
      <formula>$L17="Reese stiff clay"</formula>
    </cfRule>
  </conditionalFormatting>
  <conditionalFormatting sqref="U17:V17">
    <cfRule type="expression" dxfId="215" priority="13">
      <formula>$L17="PISA clay"</formula>
    </cfRule>
  </conditionalFormatting>
  <conditionalFormatting sqref="AO15">
    <cfRule type="expression" dxfId="214" priority="12">
      <formula>$L15="API sand"</formula>
    </cfRule>
  </conditionalFormatting>
  <conditionalFormatting sqref="AO15">
    <cfRule type="expression" dxfId="213" priority="11">
      <formula>$L15="Kirsch sand"</formula>
    </cfRule>
  </conditionalFormatting>
  <conditionalFormatting sqref="AO16">
    <cfRule type="expression" dxfId="212" priority="10">
      <formula>$L16="API sand"</formula>
    </cfRule>
  </conditionalFormatting>
  <conditionalFormatting sqref="AO16">
    <cfRule type="expression" dxfId="211" priority="9">
      <formula>$L16="Kirsch sand"</formula>
    </cfRule>
  </conditionalFormatting>
  <conditionalFormatting sqref="AO17">
    <cfRule type="expression" dxfId="210" priority="8">
      <formula>$L17="API sand"</formula>
    </cfRule>
  </conditionalFormatting>
  <conditionalFormatting sqref="AO17">
    <cfRule type="expression" dxfId="209" priority="7">
      <formula>$L17="Kirsch sand"</formula>
    </cfRule>
  </conditionalFormatting>
  <conditionalFormatting sqref="AC14">
    <cfRule type="expression" dxfId="208" priority="4">
      <formula>$L14="Stiff clay w/o free water"</formula>
    </cfRule>
    <cfRule type="expression" dxfId="207" priority="6">
      <formula>$L14="API clay"</formula>
    </cfRule>
  </conditionalFormatting>
  <conditionalFormatting sqref="AC14">
    <cfRule type="expression" dxfId="206" priority="5">
      <formula>$L14="Kirsch soft clay"</formula>
    </cfRule>
  </conditionalFormatting>
  <conditionalFormatting sqref="AC14">
    <cfRule type="expression" dxfId="205" priority="3">
      <formula>$L14="Kirsch stiff clay"</formula>
    </cfRule>
  </conditionalFormatting>
  <conditionalFormatting sqref="AC14">
    <cfRule type="expression" dxfId="204" priority="2">
      <formula>$L14="Reese stiff clay"</formula>
    </cfRule>
  </conditionalFormatting>
  <conditionalFormatting sqref="AC14">
    <cfRule type="expression" dxfId="203" priority="1">
      <formula>$L14="PISA clay"</formula>
    </cfRule>
  </conditionalFormatting>
  <dataValidations count="3">
    <dataValidation type="list" showInputMessage="1" showErrorMessage="1" sqref="M6:M17" xr:uid="{8C2504CC-57B3-4D44-A59B-985898491C2A}">
      <formula1>"Zero soil,API sand,API clay"</formula1>
    </dataValidation>
    <dataValidation type="list" showInputMessage="1" showErrorMessage="1" sqref="L6:L255" xr:uid="{6B0A45FE-B84C-4A72-B7A0-DD3537AB9EF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CBDD82DE-2BBE-40DC-BE9E-83AEB55F601D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C56-AD1F-4382-BFC3-F5902A822FD0}">
  <sheetPr>
    <tabColor theme="2"/>
  </sheetPr>
  <dimension ref="A1:AO255"/>
  <sheetViews>
    <sheetView topLeftCell="S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8"/>
      <c r="S3" s="98"/>
      <c r="T3" s="73"/>
      <c r="U3" s="98"/>
      <c r="V3" s="98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19.12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602400</v>
      </c>
      <c r="AD7" s="51">
        <v>28036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45</v>
      </c>
      <c r="R8" s="50">
        <f t="shared" ref="R8:R10" si="2">Q8-5</f>
        <v>40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114.99999999999996</v>
      </c>
      <c r="AA8" s="53"/>
      <c r="AB8" s="50">
        <f t="shared" ref="AB8:AB10" si="3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si="1"/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378700</v>
      </c>
      <c r="AD9" s="51">
        <v>8300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41</v>
      </c>
      <c r="R10" s="50">
        <f t="shared" si="2"/>
        <v>36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114.99999999999996</v>
      </c>
      <c r="AA10" s="53"/>
      <c r="AB10" s="50">
        <f t="shared" si="3"/>
        <v>12000</v>
      </c>
      <c r="AC10" s="51"/>
      <c r="AD10" s="51"/>
      <c r="AE10" s="51"/>
      <c r="AF10" s="51"/>
      <c r="AG10" s="51"/>
      <c r="AH10" s="51"/>
      <c r="AI10" s="51"/>
      <c r="AJ10" s="50">
        <f t="shared" si="1"/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/>
      <c r="AM11" s="50"/>
      <c r="AN11" s="50"/>
      <c r="AO11" s="50"/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202" priority="202">
      <formula>$L6="API sand"</formula>
    </cfRule>
  </conditionalFormatting>
  <conditionalFormatting sqref="R18:S20 R29:S36 S21:S28 AD21:AD28 AB18:AB35 AK6:AL14 N6:N14">
    <cfRule type="expression" dxfId="201" priority="201">
      <formula>$M6="API sand"</formula>
    </cfRule>
  </conditionalFormatting>
  <conditionalFormatting sqref="R18:T20 R29:T36 S21:T28 AD21:AD28 AB18:AB35 AK6:AL14 N6:N14">
    <cfRule type="expression" dxfId="200" priority="200">
      <formula>$M6="API clay"</formula>
    </cfRule>
  </conditionalFormatting>
  <conditionalFormatting sqref="U18:W36 AM6:AN14 N6:P14 AC6:AI13 AA6:AA14 U6:V14">
    <cfRule type="expression" dxfId="199" priority="197">
      <formula>$L6="Stiff clay w/o free water"</formula>
    </cfRule>
    <cfRule type="expression" dxfId="198" priority="199">
      <formula>$L6="API clay"</formula>
    </cfRule>
  </conditionalFormatting>
  <conditionalFormatting sqref="U18:Y36 AM6:AN14 N6:P14 AC6:AI13 AA6:AA14 U6:V14">
    <cfRule type="expression" dxfId="197" priority="198">
      <formula>$L6="Kirsch soft clay"</formula>
    </cfRule>
  </conditionalFormatting>
  <conditionalFormatting sqref="U18:Y36 AM6:AN14 N6:P14 AC6:AI13 AA6:AA14 U6:V14">
    <cfRule type="expression" dxfId="196" priority="196">
      <formula>$L6="Kirsch stiff clay"</formula>
    </cfRule>
  </conditionalFormatting>
  <conditionalFormatting sqref="W10:Y13 N6:N14 AM6:AO14 S10:T13 Q6:R14 Z6:Z15 AJ6:AJ15 AB6:AB15">
    <cfRule type="expression" dxfId="195" priority="195">
      <formula>$L6="Kirsch sand"</formula>
    </cfRule>
  </conditionalFormatting>
  <conditionalFormatting sqref="AC18:AI18 AC19:AD19 AI19 AM6:AN14 N6:N14">
    <cfRule type="expression" dxfId="194" priority="194">
      <formula>$L6="Modified Weak rock"</formula>
    </cfRule>
  </conditionalFormatting>
  <conditionalFormatting sqref="U18:V36 AM6:AN14 N6:P14 AC6:AI13 AA6:AA14 U6:V14">
    <cfRule type="expression" dxfId="193" priority="193">
      <formula>$L6="Reese stiff clay"</formula>
    </cfRule>
  </conditionalFormatting>
  <conditionalFormatting sqref="N18:N36 Q18:Q36 AM18:AN36">
    <cfRule type="expression" dxfId="192" priority="192">
      <formula>$L18="API sand"</formula>
    </cfRule>
  </conditionalFormatting>
  <conditionalFormatting sqref="N18:N36 AB36 AJ18:AL36 Z18:Z36">
    <cfRule type="expression" dxfId="191" priority="191">
      <formula>$M18="API sand"</formula>
    </cfRule>
  </conditionalFormatting>
  <conditionalFormatting sqref="Z36:AB36 AK18:AL36 N18:N36 Z18:AA35">
    <cfRule type="expression" dxfId="190" priority="190">
      <formula>$M18="API clay"</formula>
    </cfRule>
  </conditionalFormatting>
  <conditionalFormatting sqref="N18:P18 AM18:AN36 N29:P36 N19:N28 P19:P28">
    <cfRule type="expression" dxfId="189" priority="187">
      <formula>$L18="Stiff clay w/o free water"</formula>
    </cfRule>
    <cfRule type="expression" dxfId="188" priority="189">
      <formula>$L18="API clay"</formula>
    </cfRule>
  </conditionalFormatting>
  <conditionalFormatting sqref="N18:P18 AM18:AN36 N29:P36 N19:N28 P19:P28">
    <cfRule type="expression" dxfId="187" priority="188">
      <formula>$L18="Kirsch soft clay"</formula>
    </cfRule>
  </conditionalFormatting>
  <conditionalFormatting sqref="N18:P18 AM18:AN36 N29:P36 N19:N28 P19:P28">
    <cfRule type="expression" dxfId="186" priority="186">
      <formula>$L18="Kirsch stiff clay"</formula>
    </cfRule>
  </conditionalFormatting>
  <conditionalFormatting sqref="N18:N36 Q18:Q36 X18:Y36 AM18:AN36">
    <cfRule type="expression" dxfId="185" priority="185">
      <formula>$L18="Kirsch sand"</formula>
    </cfRule>
  </conditionalFormatting>
  <conditionalFormatting sqref="N18:N36 AM18:AN36 AC20:AD36 AI20:AI36">
    <cfRule type="expression" dxfId="184" priority="184">
      <formula>$L18="Modified Weak rock"</formula>
    </cfRule>
  </conditionalFormatting>
  <conditionalFormatting sqref="N18:P18 AM18:AN36 N29:P36 N19:N28 P19:P28">
    <cfRule type="expression" dxfId="183" priority="183">
      <formula>$L18="Reese stiff clay"</formula>
    </cfRule>
  </conditionalFormatting>
  <conditionalFormatting sqref="AM6:AN14 N6:P14 AC6:AI13 AA6:AA14 U6:V14">
    <cfRule type="expression" dxfId="182" priority="182">
      <formula>$L6="PISA clay"</formula>
    </cfRule>
  </conditionalFormatting>
  <conditionalFormatting sqref="AM6:AN14 N6:N14">
    <cfRule type="expression" dxfId="181" priority="181">
      <formula>$L6="PISA sand"</formula>
    </cfRule>
  </conditionalFormatting>
  <conditionalFormatting sqref="O19:O21">
    <cfRule type="expression" dxfId="180" priority="180">
      <formula>$L19="API sand"</formula>
    </cfRule>
  </conditionalFormatting>
  <conditionalFormatting sqref="O19:O21">
    <cfRule type="expression" dxfId="179" priority="179">
      <formula>$L19="Kirsch sand"</formula>
    </cfRule>
  </conditionalFormatting>
  <conditionalFormatting sqref="O22:O28">
    <cfRule type="expression" dxfId="178" priority="178">
      <formula>$L22="API sand"</formula>
    </cfRule>
  </conditionalFormatting>
  <conditionalFormatting sqref="O22:O28">
    <cfRule type="expression" dxfId="177" priority="177">
      <formula>$L22="Kirsch sand"</formula>
    </cfRule>
  </conditionalFormatting>
  <conditionalFormatting sqref="S6:T9 W6:Y9">
    <cfRule type="expression" dxfId="176" priority="176">
      <formula>$L6="API sand"</formula>
    </cfRule>
  </conditionalFormatting>
  <conditionalFormatting sqref="S6:T9 W6:Y9">
    <cfRule type="expression" dxfId="175" priority="175">
      <formula>$L6="Kirsch sand"</formula>
    </cfRule>
  </conditionalFormatting>
  <conditionalFormatting sqref="AE37:AH37">
    <cfRule type="expression" dxfId="174" priority="203">
      <formula>$L19="Modified Weak rock"</formula>
    </cfRule>
  </conditionalFormatting>
  <conditionalFormatting sqref="S14:T14 W14:Y14">
    <cfRule type="expression" dxfId="173" priority="174">
      <formula>$L14="API sand"</formula>
    </cfRule>
  </conditionalFormatting>
  <conditionalFormatting sqref="S14:T14 W14:Y14">
    <cfRule type="expression" dxfId="172" priority="173">
      <formula>$L14="Kirsch sand"</formula>
    </cfRule>
  </conditionalFormatting>
  <conditionalFormatting sqref="AD14:AI14">
    <cfRule type="expression" dxfId="171" priority="170">
      <formula>$L14="Stiff clay w/o free water"</formula>
    </cfRule>
    <cfRule type="expression" dxfId="170" priority="172">
      <formula>$L14="API clay"</formula>
    </cfRule>
  </conditionalFormatting>
  <conditionalFormatting sqref="AD14:AI14">
    <cfRule type="expression" dxfId="169" priority="171">
      <formula>$L14="Kirsch soft clay"</formula>
    </cfRule>
  </conditionalFormatting>
  <conditionalFormatting sqref="AD14:AI14">
    <cfRule type="expression" dxfId="168" priority="169">
      <formula>$L14="Kirsch stiff clay"</formula>
    </cfRule>
  </conditionalFormatting>
  <conditionalFormatting sqref="AD14:AI14">
    <cfRule type="expression" dxfId="167" priority="168">
      <formula>$L14="Reese stiff clay"</formula>
    </cfRule>
  </conditionalFormatting>
  <conditionalFormatting sqref="AD14:AI14">
    <cfRule type="expression" dxfId="166" priority="167">
      <formula>$L14="PISA clay"</formula>
    </cfRule>
  </conditionalFormatting>
  <conditionalFormatting sqref="AM15:AN15">
    <cfRule type="expression" dxfId="165" priority="166">
      <formula>$L15="API sand"</formula>
    </cfRule>
  </conditionalFormatting>
  <conditionalFormatting sqref="AK15:AL15">
    <cfRule type="expression" dxfId="164" priority="165">
      <formula>$M15="API sand"</formula>
    </cfRule>
  </conditionalFormatting>
  <conditionalFormatting sqref="AK15:AL15">
    <cfRule type="expression" dxfId="163" priority="164">
      <formula>$M15="API clay"</formula>
    </cfRule>
  </conditionalFormatting>
  <conditionalFormatting sqref="AM15:AN15">
    <cfRule type="expression" dxfId="162" priority="161">
      <formula>$L15="Stiff clay w/o free water"</formula>
    </cfRule>
    <cfRule type="expression" dxfId="161" priority="163">
      <formula>$L15="API clay"</formula>
    </cfRule>
  </conditionalFormatting>
  <conditionalFormatting sqref="AM15:AN15">
    <cfRule type="expression" dxfId="160" priority="162">
      <formula>$L15="Kirsch soft clay"</formula>
    </cfRule>
  </conditionalFormatting>
  <conditionalFormatting sqref="AM15:AN15">
    <cfRule type="expression" dxfId="159" priority="160">
      <formula>$L15="Kirsch stiff clay"</formula>
    </cfRule>
  </conditionalFormatting>
  <conditionalFormatting sqref="AM15:AN15">
    <cfRule type="expression" dxfId="158" priority="159">
      <formula>$L15="Kirsch sand"</formula>
    </cfRule>
  </conditionalFormatting>
  <conditionalFormatting sqref="AM15:AN15">
    <cfRule type="expression" dxfId="157" priority="158">
      <formula>$L15="Modified Weak rock"</formula>
    </cfRule>
  </conditionalFormatting>
  <conditionalFormatting sqref="AM15:AN15">
    <cfRule type="expression" dxfId="156" priority="157">
      <formula>$L15="Reese stiff clay"</formula>
    </cfRule>
  </conditionalFormatting>
  <conditionalFormatting sqref="AM15:AN15">
    <cfRule type="expression" dxfId="155" priority="156">
      <formula>$L15="PISA clay"</formula>
    </cfRule>
  </conditionalFormatting>
  <conditionalFormatting sqref="AM15:AN15">
    <cfRule type="expression" dxfId="154" priority="155">
      <formula>$L15="PISA sand"</formula>
    </cfRule>
  </conditionalFormatting>
  <conditionalFormatting sqref="N15 Q15 S15:T15 W15 Y15">
    <cfRule type="expression" dxfId="153" priority="154">
      <formula>$L15="API sand"</formula>
    </cfRule>
  </conditionalFormatting>
  <conditionalFormatting sqref="N15">
    <cfRule type="expression" dxfId="152" priority="153">
      <formula>$M15="API sand"</formula>
    </cfRule>
  </conditionalFormatting>
  <conditionalFormatting sqref="N15">
    <cfRule type="expression" dxfId="151" priority="152">
      <formula>$M15="API clay"</formula>
    </cfRule>
  </conditionalFormatting>
  <conditionalFormatting sqref="N15:P15">
    <cfRule type="expression" dxfId="150" priority="149">
      <formula>$L15="Stiff clay w/o free water"</formula>
    </cfRule>
    <cfRule type="expression" dxfId="149" priority="151">
      <formula>$L15="API clay"</formula>
    </cfRule>
  </conditionalFormatting>
  <conditionalFormatting sqref="N15:P15">
    <cfRule type="expression" dxfId="148" priority="150">
      <formula>$L15="Kirsch soft clay"</formula>
    </cfRule>
  </conditionalFormatting>
  <conditionalFormatting sqref="N15:P15">
    <cfRule type="expression" dxfId="147" priority="148">
      <formula>$L15="Kirsch stiff clay"</formula>
    </cfRule>
  </conditionalFormatting>
  <conditionalFormatting sqref="N15 Q15 S15:T15 W15 Y15">
    <cfRule type="expression" dxfId="146" priority="147">
      <formula>$L15="Kirsch sand"</formula>
    </cfRule>
  </conditionalFormatting>
  <conditionalFormatting sqref="N15">
    <cfRule type="expression" dxfId="145" priority="146">
      <formula>$L15="Modified Weak rock"</formula>
    </cfRule>
  </conditionalFormatting>
  <conditionalFormatting sqref="N15:P15">
    <cfRule type="expression" dxfId="144" priority="145">
      <formula>$L15="Reese stiff clay"</formula>
    </cfRule>
  </conditionalFormatting>
  <conditionalFormatting sqref="N15:P15">
    <cfRule type="expression" dxfId="143" priority="144">
      <formula>$L15="PISA clay"</formula>
    </cfRule>
  </conditionalFormatting>
  <conditionalFormatting sqref="N15">
    <cfRule type="expression" dxfId="142" priority="143">
      <formula>$L15="PISA sand"</formula>
    </cfRule>
  </conditionalFormatting>
  <conditionalFormatting sqref="R15">
    <cfRule type="expression" dxfId="141" priority="142">
      <formula>$L15="API sand"</formula>
    </cfRule>
  </conditionalFormatting>
  <conditionalFormatting sqref="R15">
    <cfRule type="expression" dxfId="140" priority="141">
      <formula>$L15="Kirsch sand"</formula>
    </cfRule>
  </conditionalFormatting>
  <conditionalFormatting sqref="AD15:AI15">
    <cfRule type="expression" dxfId="139" priority="138">
      <formula>$L15="Stiff clay w/o free water"</formula>
    </cfRule>
    <cfRule type="expression" dxfId="138" priority="140">
      <formula>$L15="API clay"</formula>
    </cfRule>
  </conditionalFormatting>
  <conditionalFormatting sqref="AD15:AI15">
    <cfRule type="expression" dxfId="137" priority="139">
      <formula>$L15="Kirsch soft clay"</formula>
    </cfRule>
  </conditionalFormatting>
  <conditionalFormatting sqref="AD15:AI15">
    <cfRule type="expression" dxfId="136" priority="137">
      <formula>$L15="Kirsch stiff clay"</formula>
    </cfRule>
  </conditionalFormatting>
  <conditionalFormatting sqref="AD15:AI15">
    <cfRule type="expression" dxfId="135" priority="136">
      <formula>$L15="Reese stiff clay"</formula>
    </cfRule>
  </conditionalFormatting>
  <conditionalFormatting sqref="AD15:AI15">
    <cfRule type="expression" dxfId="134" priority="135">
      <formula>$L15="PISA clay"</formula>
    </cfRule>
  </conditionalFormatting>
  <conditionalFormatting sqref="AA15">
    <cfRule type="expression" dxfId="133" priority="132">
      <formula>$L15="Stiff clay w/o free water"</formula>
    </cfRule>
    <cfRule type="expression" dxfId="132" priority="134">
      <formula>$L15="API clay"</formula>
    </cfRule>
  </conditionalFormatting>
  <conditionalFormatting sqref="AA15">
    <cfRule type="expression" dxfId="131" priority="133">
      <formula>$L15="Kirsch soft clay"</formula>
    </cfRule>
  </conditionalFormatting>
  <conditionalFormatting sqref="AA15">
    <cfRule type="expression" dxfId="130" priority="131">
      <formula>$L15="Kirsch stiff clay"</formula>
    </cfRule>
  </conditionalFormatting>
  <conditionalFormatting sqref="AA15">
    <cfRule type="expression" dxfId="129" priority="130">
      <formula>$L15="Reese stiff clay"</formula>
    </cfRule>
  </conditionalFormatting>
  <conditionalFormatting sqref="AA15">
    <cfRule type="expression" dxfId="128" priority="129">
      <formula>$L15="PISA clay"</formula>
    </cfRule>
  </conditionalFormatting>
  <conditionalFormatting sqref="AC15">
    <cfRule type="expression" dxfId="127" priority="126">
      <formula>$L15="Stiff clay w/o free water"</formula>
    </cfRule>
    <cfRule type="expression" dxfId="126" priority="128">
      <formula>$L15="API clay"</formula>
    </cfRule>
  </conditionalFormatting>
  <conditionalFormatting sqref="AC15">
    <cfRule type="expression" dxfId="125" priority="127">
      <formula>$L15="Kirsch soft clay"</formula>
    </cfRule>
  </conditionalFormatting>
  <conditionalFormatting sqref="AC15">
    <cfRule type="expression" dxfId="124" priority="125">
      <formula>$L15="Kirsch stiff clay"</formula>
    </cfRule>
  </conditionalFormatting>
  <conditionalFormatting sqref="AC15">
    <cfRule type="expression" dxfId="123" priority="124">
      <formula>$L15="Reese stiff clay"</formula>
    </cfRule>
  </conditionalFormatting>
  <conditionalFormatting sqref="AC15">
    <cfRule type="expression" dxfId="122" priority="123">
      <formula>$L15="PISA clay"</formula>
    </cfRule>
  </conditionalFormatting>
  <conditionalFormatting sqref="X15">
    <cfRule type="expression" dxfId="121" priority="122">
      <formula>$L15="API sand"</formula>
    </cfRule>
  </conditionalFormatting>
  <conditionalFormatting sqref="X15">
    <cfRule type="expression" dxfId="120" priority="121">
      <formula>$L15="Kirsch sand"</formula>
    </cfRule>
  </conditionalFormatting>
  <conditionalFormatting sqref="AM16:AN16">
    <cfRule type="expression" dxfId="119" priority="120">
      <formula>$L16="API sand"</formula>
    </cfRule>
  </conditionalFormatting>
  <conditionalFormatting sqref="AK16:AL16">
    <cfRule type="expression" dxfId="118" priority="119">
      <formula>$M16="API sand"</formula>
    </cfRule>
  </conditionalFormatting>
  <conditionalFormatting sqref="AK16:AL16">
    <cfRule type="expression" dxfId="117" priority="118">
      <formula>$M16="API clay"</formula>
    </cfRule>
  </conditionalFormatting>
  <conditionalFormatting sqref="AM16:AN16">
    <cfRule type="expression" dxfId="116" priority="115">
      <formula>$L16="Stiff clay w/o free water"</formula>
    </cfRule>
    <cfRule type="expression" dxfId="115" priority="117">
      <formula>$L16="API clay"</formula>
    </cfRule>
  </conditionalFormatting>
  <conditionalFormatting sqref="AM16:AN16">
    <cfRule type="expression" dxfId="114" priority="116">
      <formula>$L16="Kirsch soft clay"</formula>
    </cfRule>
  </conditionalFormatting>
  <conditionalFormatting sqref="AM16:AN16">
    <cfRule type="expression" dxfId="113" priority="114">
      <formula>$L16="Kirsch stiff clay"</formula>
    </cfRule>
  </conditionalFormatting>
  <conditionalFormatting sqref="AM16:AN16">
    <cfRule type="expression" dxfId="112" priority="113">
      <formula>$L16="Kirsch sand"</formula>
    </cfRule>
  </conditionalFormatting>
  <conditionalFormatting sqref="AM16:AN16">
    <cfRule type="expression" dxfId="111" priority="112">
      <formula>$L16="Modified Weak rock"</formula>
    </cfRule>
  </conditionalFormatting>
  <conditionalFormatting sqref="AM16:AN16">
    <cfRule type="expression" dxfId="110" priority="111">
      <formula>$L16="Reese stiff clay"</formula>
    </cfRule>
  </conditionalFormatting>
  <conditionalFormatting sqref="AM16:AN16">
    <cfRule type="expression" dxfId="109" priority="110">
      <formula>$L16="PISA clay"</formula>
    </cfRule>
  </conditionalFormatting>
  <conditionalFormatting sqref="AM16:AN16">
    <cfRule type="expression" dxfId="108" priority="109">
      <formula>$L16="PISA sand"</formula>
    </cfRule>
  </conditionalFormatting>
  <conditionalFormatting sqref="N16 Q16 S16:T16 W16:Y16">
    <cfRule type="expression" dxfId="107" priority="108">
      <formula>$L16="API sand"</formula>
    </cfRule>
  </conditionalFormatting>
  <conditionalFormatting sqref="N16">
    <cfRule type="expression" dxfId="106" priority="107">
      <formula>$M16="API sand"</formula>
    </cfRule>
  </conditionalFormatting>
  <conditionalFormatting sqref="N16">
    <cfRule type="expression" dxfId="105" priority="106">
      <formula>$M16="API clay"</formula>
    </cfRule>
  </conditionalFormatting>
  <conditionalFormatting sqref="N16:P16">
    <cfRule type="expression" dxfId="104" priority="103">
      <formula>$L16="Stiff clay w/o free water"</formula>
    </cfRule>
    <cfRule type="expression" dxfId="103" priority="105">
      <formula>$L16="API clay"</formula>
    </cfRule>
  </conditionalFormatting>
  <conditionalFormatting sqref="N16:P16">
    <cfRule type="expression" dxfId="102" priority="104">
      <formula>$L16="Kirsch soft clay"</formula>
    </cfRule>
  </conditionalFormatting>
  <conditionalFormatting sqref="N16:P16">
    <cfRule type="expression" dxfId="101" priority="102">
      <formula>$L16="Kirsch stiff clay"</formula>
    </cfRule>
  </conditionalFormatting>
  <conditionalFormatting sqref="N16 Q16 S16:T16 W16:Y16">
    <cfRule type="expression" dxfId="100" priority="101">
      <formula>$L16="Kirsch sand"</formula>
    </cfRule>
  </conditionalFormatting>
  <conditionalFormatting sqref="N16">
    <cfRule type="expression" dxfId="99" priority="100">
      <formula>$L16="Modified Weak rock"</formula>
    </cfRule>
  </conditionalFormatting>
  <conditionalFormatting sqref="N16:P16">
    <cfRule type="expression" dxfId="98" priority="99">
      <formula>$L16="Reese stiff clay"</formula>
    </cfRule>
  </conditionalFormatting>
  <conditionalFormatting sqref="N16:P16">
    <cfRule type="expression" dxfId="97" priority="98">
      <formula>$L16="PISA clay"</formula>
    </cfRule>
  </conditionalFormatting>
  <conditionalFormatting sqref="N16">
    <cfRule type="expression" dxfId="96" priority="97">
      <formula>$L16="PISA sand"</formula>
    </cfRule>
  </conditionalFormatting>
  <conditionalFormatting sqref="R16">
    <cfRule type="expression" dxfId="95" priority="96">
      <formula>$L16="API sand"</formula>
    </cfRule>
  </conditionalFormatting>
  <conditionalFormatting sqref="R16">
    <cfRule type="expression" dxfId="94" priority="95">
      <formula>$L16="Kirsch sand"</formula>
    </cfRule>
  </conditionalFormatting>
  <conditionalFormatting sqref="AC16:AI16">
    <cfRule type="expression" dxfId="93" priority="92">
      <formula>$L16="Stiff clay w/o free water"</formula>
    </cfRule>
    <cfRule type="expression" dxfId="92" priority="94">
      <formula>$L16="API clay"</formula>
    </cfRule>
  </conditionalFormatting>
  <conditionalFormatting sqref="AC16:AI16">
    <cfRule type="expression" dxfId="91" priority="93">
      <formula>$L16="Kirsch soft clay"</formula>
    </cfRule>
  </conditionalFormatting>
  <conditionalFormatting sqref="AC16:AI16">
    <cfRule type="expression" dxfId="90" priority="91">
      <formula>$L16="Kirsch stiff clay"</formula>
    </cfRule>
  </conditionalFormatting>
  <conditionalFormatting sqref="AC16:AI16">
    <cfRule type="expression" dxfId="89" priority="90">
      <formula>$L16="Reese stiff clay"</formula>
    </cfRule>
  </conditionalFormatting>
  <conditionalFormatting sqref="AC16:AI16">
    <cfRule type="expression" dxfId="88" priority="89">
      <formula>$L16="PISA clay"</formula>
    </cfRule>
  </conditionalFormatting>
  <conditionalFormatting sqref="AA16">
    <cfRule type="expression" dxfId="87" priority="86">
      <formula>$L16="Stiff clay w/o free water"</formula>
    </cfRule>
    <cfRule type="expression" dxfId="86" priority="88">
      <formula>$L16="API clay"</formula>
    </cfRule>
  </conditionalFormatting>
  <conditionalFormatting sqref="AA16">
    <cfRule type="expression" dxfId="85" priority="87">
      <formula>$L16="Kirsch soft clay"</formula>
    </cfRule>
  </conditionalFormatting>
  <conditionalFormatting sqref="AA16">
    <cfRule type="expression" dxfId="84" priority="85">
      <formula>$L16="Kirsch stiff clay"</formula>
    </cfRule>
  </conditionalFormatting>
  <conditionalFormatting sqref="AA16">
    <cfRule type="expression" dxfId="83" priority="84">
      <formula>$L16="Reese stiff clay"</formula>
    </cfRule>
  </conditionalFormatting>
  <conditionalFormatting sqref="AA16">
    <cfRule type="expression" dxfId="82" priority="83">
      <formula>$L16="PISA clay"</formula>
    </cfRule>
  </conditionalFormatting>
  <conditionalFormatting sqref="AM17:AN17">
    <cfRule type="expression" dxfId="81" priority="82">
      <formula>$L17="API sand"</formula>
    </cfRule>
  </conditionalFormatting>
  <conditionalFormatting sqref="AK17:AL17">
    <cfRule type="expression" dxfId="80" priority="81">
      <formula>$M17="API sand"</formula>
    </cfRule>
  </conditionalFormatting>
  <conditionalFormatting sqref="AK17:AL17">
    <cfRule type="expression" dxfId="79" priority="80">
      <formula>$M17="API clay"</formula>
    </cfRule>
  </conditionalFormatting>
  <conditionalFormatting sqref="AM17:AN17">
    <cfRule type="expression" dxfId="78" priority="77">
      <formula>$L17="Stiff clay w/o free water"</formula>
    </cfRule>
    <cfRule type="expression" dxfId="77" priority="79">
      <formula>$L17="API clay"</formula>
    </cfRule>
  </conditionalFormatting>
  <conditionalFormatting sqref="AM17:AN17">
    <cfRule type="expression" dxfId="76" priority="78">
      <formula>$L17="Kirsch soft clay"</formula>
    </cfRule>
  </conditionalFormatting>
  <conditionalFormatting sqref="AM17:AN17">
    <cfRule type="expression" dxfId="75" priority="76">
      <formula>$L17="Kirsch stiff clay"</formula>
    </cfRule>
  </conditionalFormatting>
  <conditionalFormatting sqref="AM17:AN17">
    <cfRule type="expression" dxfId="74" priority="75">
      <formula>$L17="Kirsch sand"</formula>
    </cfRule>
  </conditionalFormatting>
  <conditionalFormatting sqref="AM17:AN17">
    <cfRule type="expression" dxfId="73" priority="74">
      <formula>$L17="Modified Weak rock"</formula>
    </cfRule>
  </conditionalFormatting>
  <conditionalFormatting sqref="AM17:AN17">
    <cfRule type="expression" dxfId="72" priority="73">
      <formula>$L17="Reese stiff clay"</formula>
    </cfRule>
  </conditionalFormatting>
  <conditionalFormatting sqref="AM17:AN17">
    <cfRule type="expression" dxfId="71" priority="72">
      <formula>$L17="PISA clay"</formula>
    </cfRule>
  </conditionalFormatting>
  <conditionalFormatting sqref="AM17:AN17">
    <cfRule type="expression" dxfId="70" priority="71">
      <formula>$L17="PISA sand"</formula>
    </cfRule>
  </conditionalFormatting>
  <conditionalFormatting sqref="N17 Q17 S17:T17 W17 Y17">
    <cfRule type="expression" dxfId="69" priority="70">
      <formula>$L17="API sand"</formula>
    </cfRule>
  </conditionalFormatting>
  <conditionalFormatting sqref="N17">
    <cfRule type="expression" dxfId="68" priority="69">
      <formula>$M17="API sand"</formula>
    </cfRule>
  </conditionalFormatting>
  <conditionalFormatting sqref="N17">
    <cfRule type="expression" dxfId="67" priority="68">
      <formula>$M17="API clay"</formula>
    </cfRule>
  </conditionalFormatting>
  <conditionalFormatting sqref="N17:P17">
    <cfRule type="expression" dxfId="66" priority="65">
      <formula>$L17="Stiff clay w/o free water"</formula>
    </cfRule>
    <cfRule type="expression" dxfId="65" priority="67">
      <formula>$L17="API clay"</formula>
    </cfRule>
  </conditionalFormatting>
  <conditionalFormatting sqref="N17:P17">
    <cfRule type="expression" dxfId="64" priority="66">
      <formula>$L17="Kirsch soft clay"</formula>
    </cfRule>
  </conditionalFormatting>
  <conditionalFormatting sqref="N17:P17">
    <cfRule type="expression" dxfId="63" priority="64">
      <formula>$L17="Kirsch stiff clay"</formula>
    </cfRule>
  </conditionalFormatting>
  <conditionalFormatting sqref="N17 Q17 S17:T17 W17 Y17">
    <cfRule type="expression" dxfId="62" priority="63">
      <formula>$L17="Kirsch sand"</formula>
    </cfRule>
  </conditionalFormatting>
  <conditionalFormatting sqref="N17">
    <cfRule type="expression" dxfId="61" priority="62">
      <formula>$L17="Modified Weak rock"</formula>
    </cfRule>
  </conditionalFormatting>
  <conditionalFormatting sqref="N17:P17">
    <cfRule type="expression" dxfId="60" priority="61">
      <formula>$L17="Reese stiff clay"</formula>
    </cfRule>
  </conditionalFormatting>
  <conditionalFormatting sqref="N17:P17">
    <cfRule type="expression" dxfId="59" priority="60">
      <formula>$L17="PISA clay"</formula>
    </cfRule>
  </conditionalFormatting>
  <conditionalFormatting sqref="N17">
    <cfRule type="expression" dxfId="58" priority="59">
      <formula>$L17="PISA sand"</formula>
    </cfRule>
  </conditionalFormatting>
  <conditionalFormatting sqref="R17">
    <cfRule type="expression" dxfId="57" priority="58">
      <formula>$L17="API sand"</formula>
    </cfRule>
  </conditionalFormatting>
  <conditionalFormatting sqref="R17">
    <cfRule type="expression" dxfId="56" priority="57">
      <formula>$L17="Kirsch sand"</formula>
    </cfRule>
  </conditionalFormatting>
  <conditionalFormatting sqref="AD17:AI17">
    <cfRule type="expression" dxfId="55" priority="54">
      <formula>$L17="Stiff clay w/o free water"</formula>
    </cfRule>
    <cfRule type="expression" dxfId="54" priority="56">
      <formula>$L17="API clay"</formula>
    </cfRule>
  </conditionalFormatting>
  <conditionalFormatting sqref="AD17:AI17">
    <cfRule type="expression" dxfId="53" priority="55">
      <formula>$L17="Kirsch soft clay"</formula>
    </cfRule>
  </conditionalFormatting>
  <conditionalFormatting sqref="AD17:AI17">
    <cfRule type="expression" dxfId="52" priority="53">
      <formula>$L17="Kirsch stiff clay"</formula>
    </cfRule>
  </conditionalFormatting>
  <conditionalFormatting sqref="AD17:AI17">
    <cfRule type="expression" dxfId="51" priority="52">
      <formula>$L17="Reese stiff clay"</formula>
    </cfRule>
  </conditionalFormatting>
  <conditionalFormatting sqref="AD17:AI17">
    <cfRule type="expression" dxfId="50" priority="51">
      <formula>$L17="PISA clay"</formula>
    </cfRule>
  </conditionalFormatting>
  <conditionalFormatting sqref="AA17">
    <cfRule type="expression" dxfId="49" priority="48">
      <formula>$L17="Stiff clay w/o free water"</formula>
    </cfRule>
    <cfRule type="expression" dxfId="48" priority="50">
      <formula>$L17="API clay"</formula>
    </cfRule>
  </conditionalFormatting>
  <conditionalFormatting sqref="AA17">
    <cfRule type="expression" dxfId="47" priority="49">
      <formula>$L17="Kirsch soft clay"</formula>
    </cfRule>
  </conditionalFormatting>
  <conditionalFormatting sqref="AA17">
    <cfRule type="expression" dxfId="46" priority="47">
      <formula>$L17="Kirsch stiff clay"</formula>
    </cfRule>
  </conditionalFormatting>
  <conditionalFormatting sqref="AA17">
    <cfRule type="expression" dxfId="45" priority="46">
      <formula>$L17="Reese stiff clay"</formula>
    </cfRule>
  </conditionalFormatting>
  <conditionalFormatting sqref="AA17">
    <cfRule type="expression" dxfId="44" priority="45">
      <formula>$L17="PISA clay"</formula>
    </cfRule>
  </conditionalFormatting>
  <conditionalFormatting sqref="AC17">
    <cfRule type="expression" dxfId="43" priority="42">
      <formula>$L17="Stiff clay w/o free water"</formula>
    </cfRule>
    <cfRule type="expression" dxfId="42" priority="44">
      <formula>$L17="API clay"</formula>
    </cfRule>
  </conditionalFormatting>
  <conditionalFormatting sqref="AC17">
    <cfRule type="expression" dxfId="41" priority="43">
      <formula>$L17="Kirsch soft clay"</formula>
    </cfRule>
  </conditionalFormatting>
  <conditionalFormatting sqref="AC17">
    <cfRule type="expression" dxfId="40" priority="41">
      <formula>$L17="Kirsch stiff clay"</formula>
    </cfRule>
  </conditionalFormatting>
  <conditionalFormatting sqref="AC17">
    <cfRule type="expression" dxfId="39" priority="40">
      <formula>$L17="Reese stiff clay"</formula>
    </cfRule>
  </conditionalFormatting>
  <conditionalFormatting sqref="AC17">
    <cfRule type="expression" dxfId="38" priority="39">
      <formula>$L17="PISA clay"</formula>
    </cfRule>
  </conditionalFormatting>
  <conditionalFormatting sqref="X17">
    <cfRule type="expression" dxfId="37" priority="38">
      <formula>$L17="API sand"</formula>
    </cfRule>
  </conditionalFormatting>
  <conditionalFormatting sqref="X17">
    <cfRule type="expression" dxfId="36" priority="37">
      <formula>$L17="Kirsch sand"</formula>
    </cfRule>
  </conditionalFormatting>
  <conditionalFormatting sqref="Z16:Z17">
    <cfRule type="expression" dxfId="35" priority="36">
      <formula>$L16="API sand"</formula>
    </cfRule>
  </conditionalFormatting>
  <conditionalFormatting sqref="Z16:Z17">
    <cfRule type="expression" dxfId="34" priority="35">
      <formula>$L16="Kirsch sand"</formula>
    </cfRule>
  </conditionalFormatting>
  <conditionalFormatting sqref="AB16:AB17">
    <cfRule type="expression" dxfId="33" priority="34">
      <formula>$L16="API sand"</formula>
    </cfRule>
  </conditionalFormatting>
  <conditionalFormatting sqref="AB16:AB17">
    <cfRule type="expression" dxfId="32" priority="33">
      <formula>$L16="Kirsch sand"</formula>
    </cfRule>
  </conditionalFormatting>
  <conditionalFormatting sqref="AJ16:AJ17">
    <cfRule type="expression" dxfId="31" priority="32">
      <formula>$L16="API sand"</formula>
    </cfRule>
  </conditionalFormatting>
  <conditionalFormatting sqref="AJ16:AJ17">
    <cfRule type="expression" dxfId="30" priority="31">
      <formula>$L16="Kirsch sand"</formula>
    </cfRule>
  </conditionalFormatting>
  <conditionalFormatting sqref="U15:V15">
    <cfRule type="expression" dxfId="29" priority="28">
      <formula>$L15="Stiff clay w/o free water"</formula>
    </cfRule>
    <cfRule type="expression" dxfId="28" priority="30">
      <formula>$L15="API clay"</formula>
    </cfRule>
  </conditionalFormatting>
  <conditionalFormatting sqref="U15:V15">
    <cfRule type="expression" dxfId="27" priority="29">
      <formula>$L15="Kirsch soft clay"</formula>
    </cfRule>
  </conditionalFormatting>
  <conditionalFormatting sqref="U15:V15">
    <cfRule type="expression" dxfId="26" priority="27">
      <formula>$L15="Kirsch stiff clay"</formula>
    </cfRule>
  </conditionalFormatting>
  <conditionalFormatting sqref="U15:V15">
    <cfRule type="expression" dxfId="25" priority="26">
      <formula>$L15="Reese stiff clay"</formula>
    </cfRule>
  </conditionalFormatting>
  <conditionalFormatting sqref="U15:V15">
    <cfRule type="expression" dxfId="24" priority="25">
      <formula>$L15="PISA clay"</formula>
    </cfRule>
  </conditionalFormatting>
  <conditionalFormatting sqref="U16:V16">
    <cfRule type="expression" dxfId="23" priority="22">
      <formula>$L16="Stiff clay w/o free water"</formula>
    </cfRule>
    <cfRule type="expression" dxfId="22" priority="24">
      <formula>$L16="API clay"</formula>
    </cfRule>
  </conditionalFormatting>
  <conditionalFormatting sqref="U16:V16">
    <cfRule type="expression" dxfId="21" priority="23">
      <formula>$L16="Kirsch soft clay"</formula>
    </cfRule>
  </conditionalFormatting>
  <conditionalFormatting sqref="U16:V16">
    <cfRule type="expression" dxfId="20" priority="21">
      <formula>$L16="Kirsch stiff clay"</formula>
    </cfRule>
  </conditionalFormatting>
  <conditionalFormatting sqref="U16:V16">
    <cfRule type="expression" dxfId="19" priority="20">
      <formula>$L16="Reese stiff clay"</formula>
    </cfRule>
  </conditionalFormatting>
  <conditionalFormatting sqref="U16:V16">
    <cfRule type="expression" dxfId="18" priority="19">
      <formula>$L16="PISA clay"</formula>
    </cfRule>
  </conditionalFormatting>
  <conditionalFormatting sqref="U17:V17">
    <cfRule type="expression" dxfId="17" priority="16">
      <formula>$L17="Stiff clay w/o free water"</formula>
    </cfRule>
    <cfRule type="expression" dxfId="16" priority="18">
      <formula>$L17="API clay"</formula>
    </cfRule>
  </conditionalFormatting>
  <conditionalFormatting sqref="U17:V17">
    <cfRule type="expression" dxfId="15" priority="17">
      <formula>$L17="Kirsch soft clay"</formula>
    </cfRule>
  </conditionalFormatting>
  <conditionalFormatting sqref="U17:V17">
    <cfRule type="expression" dxfId="14" priority="15">
      <formula>$L17="Kirsch stiff clay"</formula>
    </cfRule>
  </conditionalFormatting>
  <conditionalFormatting sqref="U17:V17">
    <cfRule type="expression" dxfId="13" priority="14">
      <formula>$L17="Reese stiff clay"</formula>
    </cfRule>
  </conditionalFormatting>
  <conditionalFormatting sqref="U17:V17">
    <cfRule type="expression" dxfId="12" priority="13">
      <formula>$L17="PISA clay"</formula>
    </cfRule>
  </conditionalFormatting>
  <conditionalFormatting sqref="AO15">
    <cfRule type="expression" dxfId="11" priority="12">
      <formula>$L15="API sand"</formula>
    </cfRule>
  </conditionalFormatting>
  <conditionalFormatting sqref="AO15">
    <cfRule type="expression" dxfId="10" priority="11">
      <formula>$L15="Kirsch sand"</formula>
    </cfRule>
  </conditionalFormatting>
  <conditionalFormatting sqref="AO16">
    <cfRule type="expression" dxfId="9" priority="10">
      <formula>$L16="API sand"</formula>
    </cfRule>
  </conditionalFormatting>
  <conditionalFormatting sqref="AO16">
    <cfRule type="expression" dxfId="8" priority="9">
      <formula>$L16="Kirsch sand"</formula>
    </cfRule>
  </conditionalFormatting>
  <conditionalFormatting sqref="AO17">
    <cfRule type="expression" dxfId="7" priority="8">
      <formula>$L17="API sand"</formula>
    </cfRule>
  </conditionalFormatting>
  <conditionalFormatting sqref="AO17">
    <cfRule type="expression" dxfId="6" priority="7">
      <formula>$L17="Kirsch sand"</formula>
    </cfRule>
  </conditionalFormatting>
  <conditionalFormatting sqref="AC14">
    <cfRule type="expression" dxfId="5" priority="4">
      <formula>$L14="Stiff clay w/o free water"</formula>
    </cfRule>
    <cfRule type="expression" dxfId="4" priority="6">
      <formula>$L14="API clay"</formula>
    </cfRule>
  </conditionalFormatting>
  <conditionalFormatting sqref="AC14">
    <cfRule type="expression" dxfId="3" priority="5">
      <formula>$L14="Kirsch soft clay"</formula>
    </cfRule>
  </conditionalFormatting>
  <conditionalFormatting sqref="AC14">
    <cfRule type="expression" dxfId="2" priority="3">
      <formula>$L14="Kirsch stiff clay"</formula>
    </cfRule>
  </conditionalFormatting>
  <conditionalFormatting sqref="AC14">
    <cfRule type="expression" dxfId="1" priority="2">
      <formula>$L14="Reese stiff clay"</formula>
    </cfRule>
  </conditionalFormatting>
  <conditionalFormatting sqref="AC14">
    <cfRule type="expression" dxfId="0" priority="1">
      <formula>$L14="PISA clay"</formula>
    </cfRule>
  </conditionalFormatting>
  <dataValidations count="3">
    <dataValidation type="list" showInputMessage="1" showErrorMessage="1" sqref="M6:M17" xr:uid="{3B9F4F2C-DC5F-4917-B96E-B5ECAB3B47FC}">
      <formula1>"Zero soil,API sand,API clay"</formula1>
    </dataValidation>
    <dataValidation type="list" showInputMessage="1" showErrorMessage="1" sqref="L6:L255" xr:uid="{7BC77DC7-7CC9-451C-A1FD-8D7EBE078DE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A12E5C77-489E-4721-99FA-44F97AC7E9E0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32"/>
  <sheetViews>
    <sheetView zoomScale="70" zoomScaleNormal="70" workbookViewId="0">
      <selection activeCell="B12" sqref="B12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710937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HS_B4_UB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9" t="s">
        <v>78</v>
      </c>
      <c r="S3" s="99"/>
      <c r="T3" s="30" t="s">
        <v>81</v>
      </c>
      <c r="U3" s="99" t="s">
        <v>79</v>
      </c>
      <c r="V3" s="99"/>
      <c r="W3" s="30" t="s">
        <v>80</v>
      </c>
      <c r="X3" s="30" t="s">
        <v>78</v>
      </c>
      <c r="Y3" s="30" t="s">
        <v>82</v>
      </c>
      <c r="Z3" s="30" t="s">
        <v>83</v>
      </c>
      <c r="AA3" s="100" t="s">
        <v>76</v>
      </c>
      <c r="AB3" s="100"/>
      <c r="AC3" s="100"/>
      <c r="AD3" s="100"/>
      <c r="AE3" s="100"/>
      <c r="AF3" s="100"/>
      <c r="AG3" s="100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12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38.9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85</v>
      </c>
      <c r="J7" s="14">
        <v>2</v>
      </c>
      <c r="K7" s="14">
        <v>-1.1000000000000001</v>
      </c>
      <c r="L7" s="14" t="s">
        <v>64</v>
      </c>
      <c r="M7" s="14" t="str">
        <f>L7</f>
        <v>API sand</v>
      </c>
      <c r="N7" s="14">
        <v>10.5</v>
      </c>
      <c r="O7" s="21">
        <v>0</v>
      </c>
      <c r="P7" s="14">
        <v>0</v>
      </c>
      <c r="Q7" s="14">
        <v>38.5</v>
      </c>
      <c r="R7" s="29">
        <f>2/3*Q7</f>
        <v>25.666666666666664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25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20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5570</v>
      </c>
      <c r="H8" s="7" t="s">
        <v>53</v>
      </c>
      <c r="I8" t="s">
        <v>85</v>
      </c>
      <c r="J8" s="14">
        <v>3</v>
      </c>
      <c r="K8" s="14">
        <v>-5</v>
      </c>
      <c r="L8" s="14" t="s">
        <v>64</v>
      </c>
      <c r="M8" s="14" t="str">
        <f t="shared" ref="M8:M17" si="0">L8</f>
        <v>API sand</v>
      </c>
      <c r="N8" s="14">
        <v>10.5</v>
      </c>
      <c r="O8" s="21">
        <v>0</v>
      </c>
      <c r="P8" s="14">
        <v>0</v>
      </c>
      <c r="Q8" s="14">
        <v>38.5</v>
      </c>
      <c r="R8" s="29">
        <f t="shared" ref="R8:R17" si="1">2/3*Q8</f>
        <v>25.666666666666664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20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-425200</v>
      </c>
      <c r="H9" s="7" t="s">
        <v>54</v>
      </c>
      <c r="I9" t="s">
        <v>86</v>
      </c>
      <c r="J9" s="14">
        <v>4</v>
      </c>
      <c r="K9" s="14">
        <v>-7.6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85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-10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90</v>
      </c>
      <c r="Y10" s="14">
        <v>0</v>
      </c>
      <c r="Z10" s="14">
        <v>100000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87</v>
      </c>
      <c r="J11" s="14">
        <v>6</v>
      </c>
      <c r="K11" s="14">
        <v>-21.8</v>
      </c>
      <c r="L11" s="14" t="s">
        <v>65</v>
      </c>
      <c r="M11" s="14" t="str">
        <f t="shared" si="0"/>
        <v>API clay</v>
      </c>
      <c r="N11" s="14">
        <v>8</v>
      </c>
      <c r="O11" s="21">
        <v>165</v>
      </c>
      <c r="P11" s="14">
        <v>0</v>
      </c>
      <c r="Q11" s="14">
        <v>24.200000000000003</v>
      </c>
      <c r="R11" s="29">
        <f t="shared" si="1"/>
        <v>16.133333333333333</v>
      </c>
      <c r="S11" s="14">
        <v>0.8</v>
      </c>
      <c r="T11" s="14">
        <v>10</v>
      </c>
      <c r="U11" s="14">
        <v>5.0000000000000001E-3</v>
      </c>
      <c r="V11" s="14">
        <v>0</v>
      </c>
      <c r="W11" s="14">
        <v>0.5</v>
      </c>
      <c r="X11" s="14">
        <v>25</v>
      </c>
      <c r="Y11" s="14">
        <v>1</v>
      </c>
      <c r="Z11" s="14">
        <v>100000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s="1" t="s">
        <v>85</v>
      </c>
      <c r="J12" s="14">
        <v>7</v>
      </c>
      <c r="K12" s="14">
        <v>-26.8</v>
      </c>
      <c r="L12" s="14" t="s">
        <v>64</v>
      </c>
      <c r="M12" s="14" t="str">
        <f t="shared" si="0"/>
        <v>API sand</v>
      </c>
      <c r="N12" s="14">
        <v>10.5</v>
      </c>
      <c r="O12" s="21">
        <v>0</v>
      </c>
      <c r="P12" s="14">
        <v>0</v>
      </c>
      <c r="Q12" s="14">
        <v>38.5</v>
      </c>
      <c r="R12" s="29">
        <f t="shared" si="1"/>
        <v>25.666666666666664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50</v>
      </c>
      <c r="Y12" s="14">
        <v>0</v>
      </c>
      <c r="Z12" s="14">
        <v>100000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-27.4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88</v>
      </c>
      <c r="J14" s="14">
        <v>9</v>
      </c>
      <c r="K14" s="14">
        <v>-32.4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41.25</v>
      </c>
      <c r="R14" s="29">
        <f t="shared" si="1"/>
        <v>27.5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65</v>
      </c>
      <c r="Y14" s="14">
        <v>0</v>
      </c>
      <c r="Z14" s="14">
        <v>6000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40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s="1" t="s">
        <v>86</v>
      </c>
      <c r="J15" s="14">
        <v>10</v>
      </c>
      <c r="K15" s="14">
        <v>-36.5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95</v>
      </c>
      <c r="Y15" s="14">
        <v>0</v>
      </c>
      <c r="Z15" s="14">
        <v>11000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-40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100</v>
      </c>
      <c r="Y16" s="14">
        <v>0</v>
      </c>
      <c r="Z16" s="14">
        <v>12000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 t="s">
        <v>86</v>
      </c>
      <c r="J17" s="14">
        <v>12</v>
      </c>
      <c r="K17" s="14">
        <v>-50</v>
      </c>
      <c r="L17" s="14" t="s">
        <v>64</v>
      </c>
      <c r="M17" s="14" t="str">
        <f t="shared" si="0"/>
        <v>API sand</v>
      </c>
      <c r="N17" s="14">
        <v>11</v>
      </c>
      <c r="O17" s="21">
        <v>0</v>
      </c>
      <c r="P17" s="14">
        <v>0</v>
      </c>
      <c r="Q17" s="14">
        <v>46.750000000000007</v>
      </c>
      <c r="R17" s="29">
        <f t="shared" si="1"/>
        <v>31.166666666666671</v>
      </c>
      <c r="S17" s="14">
        <v>0.8</v>
      </c>
      <c r="T17" s="14">
        <v>0</v>
      </c>
      <c r="U17" s="14">
        <v>0</v>
      </c>
      <c r="V17" s="14">
        <v>0</v>
      </c>
      <c r="W17" s="14">
        <v>0</v>
      </c>
      <c r="X17" s="14">
        <v>120</v>
      </c>
      <c r="Y17" s="14">
        <v>0</v>
      </c>
      <c r="Z17" s="14">
        <v>18000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50</v>
      </c>
      <c r="AI17" s="14">
        <v>1</v>
      </c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-2.2000000000000002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-8.1999999999999993</v>
      </c>
      <c r="C21" s="4">
        <v>8.2000000000000003E-2</v>
      </c>
      <c r="D21" s="4"/>
    </row>
    <row r="22" spans="1:35" x14ac:dyDescent="0.25">
      <c r="A22" s="4">
        <v>4</v>
      </c>
      <c r="B22" s="4">
        <v>-11.2</v>
      </c>
      <c r="C22" s="4">
        <v>7.4999999999999997E-2</v>
      </c>
      <c r="D22" s="4"/>
    </row>
    <row r="23" spans="1:35" x14ac:dyDescent="0.25">
      <c r="A23" s="2">
        <v>5</v>
      </c>
      <c r="B23" s="2">
        <v>-14.2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32"/>
  <sheetViews>
    <sheetView zoomScale="70" zoomScaleNormal="70" workbookViewId="0">
      <selection activeCell="B9" sqref="B9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HS_E6_obsolete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27" t="s">
        <v>75</v>
      </c>
      <c r="R3" s="99" t="s">
        <v>78</v>
      </c>
      <c r="S3" s="99"/>
      <c r="T3" s="27" t="s">
        <v>81</v>
      </c>
      <c r="U3" s="99" t="s">
        <v>79</v>
      </c>
      <c r="V3" s="99"/>
      <c r="W3" s="27" t="s">
        <v>80</v>
      </c>
      <c r="X3" s="27" t="s">
        <v>78</v>
      </c>
      <c r="Y3" s="27" t="s">
        <v>82</v>
      </c>
      <c r="Z3" s="27" t="s">
        <v>83</v>
      </c>
      <c r="AA3" s="100" t="s">
        <v>76</v>
      </c>
      <c r="AB3" s="100"/>
      <c r="AC3" s="100"/>
      <c r="AD3" s="100"/>
      <c r="AE3" s="100"/>
      <c r="AF3" s="100"/>
      <c r="AG3" s="100"/>
      <c r="AH3" s="27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28" t="s">
        <v>38</v>
      </c>
      <c r="K5" s="28" t="s">
        <v>30</v>
      </c>
      <c r="L5" s="28" t="s">
        <v>31</v>
      </c>
      <c r="M5" s="28" t="s">
        <v>31</v>
      </c>
      <c r="N5" s="28" t="s">
        <v>32</v>
      </c>
      <c r="O5" s="28" t="s">
        <v>33</v>
      </c>
      <c r="P5" s="28" t="s">
        <v>35</v>
      </c>
      <c r="Q5" s="28" t="s">
        <v>36</v>
      </c>
      <c r="R5" s="28" t="s">
        <v>36</v>
      </c>
      <c r="S5" s="28" t="s">
        <v>34</v>
      </c>
      <c r="T5" s="28" t="s">
        <v>33</v>
      </c>
      <c r="U5" s="28" t="s">
        <v>34</v>
      </c>
      <c r="V5" s="28" t="s">
        <v>62</v>
      </c>
      <c r="W5" s="28" t="s">
        <v>34</v>
      </c>
      <c r="X5" s="28" t="s">
        <v>33</v>
      </c>
      <c r="Y5" s="28" t="s">
        <v>34</v>
      </c>
      <c r="Z5" s="28" t="s">
        <v>33</v>
      </c>
      <c r="AA5" s="28" t="s">
        <v>33</v>
      </c>
      <c r="AB5" s="28" t="s">
        <v>35</v>
      </c>
      <c r="AC5" s="28" t="s">
        <v>34</v>
      </c>
      <c r="AD5" s="28" t="s">
        <v>33</v>
      </c>
      <c r="AE5" s="28" t="s">
        <v>35</v>
      </c>
      <c r="AF5" s="28" t="s">
        <v>34</v>
      </c>
      <c r="AG5" s="28" t="s">
        <v>34</v>
      </c>
      <c r="AH5" s="28" t="s">
        <v>34</v>
      </c>
      <c r="AI5" s="28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27.5</v>
      </c>
      <c r="R6" s="29">
        <f>2/3*Q6</f>
        <v>18.333333333333332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32.5</v>
      </c>
      <c r="R7" s="29">
        <f>2/3*Q7</f>
        <v>21.666666666666664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37.5</v>
      </c>
      <c r="R8" s="29">
        <f t="shared" ref="R8:R16" si="1">2/3*Q8</f>
        <v>25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29.2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42.5</v>
      </c>
      <c r="R9" s="29">
        <f t="shared" si="1"/>
        <v>28.333333333333332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29.2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42.5</v>
      </c>
      <c r="R10" s="29">
        <f t="shared" si="1"/>
        <v>28.333333333333332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42.5</v>
      </c>
      <c r="R11" s="29">
        <f t="shared" si="1"/>
        <v>28.333333333333332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42.5</v>
      </c>
      <c r="R12" s="29">
        <f t="shared" si="1"/>
        <v>28.333333333333332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42.5</v>
      </c>
      <c r="R13" s="29">
        <f t="shared" si="1"/>
        <v>28.333333333333332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42.5</v>
      </c>
      <c r="R14" s="29">
        <f t="shared" si="1"/>
        <v>28.333333333333332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42.5</v>
      </c>
      <c r="R15" s="29">
        <f t="shared" si="1"/>
        <v>28.333333333333332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42.5</v>
      </c>
      <c r="R16" s="29">
        <f t="shared" si="1"/>
        <v>28.333333333333332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28" t="s">
        <v>38</v>
      </c>
      <c r="B18" s="28" t="s">
        <v>30</v>
      </c>
      <c r="C18" s="28" t="s">
        <v>59</v>
      </c>
      <c r="D18" s="28"/>
      <c r="E18" s="2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I32"/>
  <sheetViews>
    <sheetView zoomScale="70" zoomScaleNormal="70" workbookViewId="0">
      <selection activeCell="Q6" sqref="Q6:Q16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.5703125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9" t="s">
        <v>78</v>
      </c>
      <c r="S3" s="99"/>
      <c r="T3" s="30" t="s">
        <v>81</v>
      </c>
      <c r="U3" s="99" t="s">
        <v>79</v>
      </c>
      <c r="V3" s="99"/>
      <c r="W3" s="30" t="s">
        <v>80</v>
      </c>
      <c r="X3" s="30" t="s">
        <v>78</v>
      </c>
      <c r="Y3" s="30" t="s">
        <v>82</v>
      </c>
      <c r="Z3" s="30" t="s">
        <v>83</v>
      </c>
      <c r="AA3" s="100" t="s">
        <v>76</v>
      </c>
      <c r="AB3" s="100"/>
      <c r="AC3" s="100"/>
      <c r="AD3" s="100"/>
      <c r="AE3" s="100"/>
      <c r="AF3" s="100"/>
      <c r="AG3" s="100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35.75</v>
      </c>
      <c r="R7" s="29">
        <f>2/3*Q7</f>
        <v>23.833333333333332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41.25</v>
      </c>
      <c r="R8" s="29">
        <f t="shared" ref="R8:R16" si="1">2/3*Q8</f>
        <v>27.5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46.750000000000007</v>
      </c>
      <c r="R11" s="29">
        <f t="shared" si="1"/>
        <v>31.166666666666671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46.750000000000007</v>
      </c>
      <c r="R12" s="29">
        <f t="shared" si="1"/>
        <v>31.166666666666671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46.750000000000007</v>
      </c>
      <c r="R14" s="29">
        <f t="shared" si="1"/>
        <v>31.166666666666671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  <c r="R30" s="32"/>
      <c r="S30" s="32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Zone_2_LE</vt:lpstr>
      <vt:lpstr>NW-38_maxM_psf</vt:lpstr>
      <vt:lpstr>NW-38_maxV_psf</vt:lpstr>
      <vt:lpstr>NW-38_maxM</vt:lpstr>
      <vt:lpstr>NW-38_maxV</vt:lpstr>
      <vt:lpstr>NW-55_maxM_psf</vt:lpstr>
      <vt:lpstr>NW-55_maxV_psf</vt:lpstr>
      <vt:lpstr>NW-55_maxM</vt:lpstr>
      <vt:lpstr>NW-55_maxV</vt:lpstr>
      <vt:lpstr>NW-38_maxM_psf_jean</vt:lpstr>
      <vt:lpstr>NW-38_maxV_psf_jean</vt:lpstr>
      <vt:lpstr>NW-38_maxM_jean</vt:lpstr>
      <vt:lpstr>NW-38_maxV_jean</vt:lpstr>
      <vt:lpstr>NW-55_maxM_psf_jean</vt:lpstr>
      <vt:lpstr>NW-55_maxV_psf_jean</vt:lpstr>
      <vt:lpstr>NW-55_maxM_jean</vt:lpstr>
      <vt:lpstr>NW-55_maxV_jean</vt:lpstr>
      <vt:lpstr>Zone_2_HE</vt:lpstr>
      <vt:lpstr>Zone_4_LE</vt:lpstr>
      <vt:lpstr>Zone_4_HE</vt:lpstr>
      <vt:lpstr>Zone_7_LE</vt:lpstr>
      <vt:lpstr>Zone_7_HE</vt:lpstr>
      <vt:lpstr>HS_B4_UB</vt:lpstr>
      <vt:lpstr>HS_E6_obsolete</vt:lpstr>
      <vt:lpstr>HS_E6_UB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Underlin Østergaard</dc:creator>
  <cp:lastModifiedBy>Cesar Garcia Quirante</cp:lastModifiedBy>
  <dcterms:created xsi:type="dcterms:W3CDTF">2013-10-28T09:40:54Z</dcterms:created>
  <dcterms:modified xsi:type="dcterms:W3CDTF">2022-03-16T18:15:42Z</dcterms:modified>
</cp:coreProperties>
</file>