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wi-my.sharepoint.com/personal/cgqu_cowi_com/Documents/Desktop/Cospin/1D%20Solver/input/"/>
    </mc:Choice>
  </mc:AlternateContent>
  <xr:revisionPtr revIDLastSave="385" documentId="13_ncr:1_{655C4429-4D45-45E8-9AFD-FBDC8F6D4D80}" xr6:coauthVersionLast="47" xr6:coauthVersionMax="47" xr10:uidLastSave="{F35AE23D-EE58-4428-B6A2-426722971028}"/>
  <bookViews>
    <workbookView xWindow="-120" yWindow="-120" windowWidth="29040" windowHeight="15840" tabRatio="772" firstSheet="1" activeTab="8" xr2:uid="{00000000-000D-0000-FFFF-FFFF00000000}"/>
  </bookViews>
  <sheets>
    <sheet name="Zone_2_LE" sheetId="155" state="hidden" r:id="rId1"/>
    <sheet name="NW-38_maxM_psf" sheetId="200" r:id="rId2"/>
    <sheet name="NW-38_maxV_psf" sheetId="206" r:id="rId3"/>
    <sheet name="NW-38_maxM" sheetId="207" r:id="rId4"/>
    <sheet name="NW-38_maxV" sheetId="208" r:id="rId5"/>
    <sheet name="NW-55_maxM_psf" sheetId="202" r:id="rId6"/>
    <sheet name="NW-55_maxV_psf" sheetId="203" r:id="rId7"/>
    <sheet name="NW-55_maxM" sheetId="204" r:id="rId8"/>
    <sheet name="NW-55_maxV" sheetId="205" r:id="rId9"/>
    <sheet name="Zone_2_HE" sheetId="156" state="hidden" r:id="rId10"/>
    <sheet name="Zone_4_LE" sheetId="157" state="hidden" r:id="rId11"/>
    <sheet name="Zone_4_HE" sheetId="159" state="hidden" r:id="rId12"/>
    <sheet name="Zone_7_LE" sheetId="160" state="hidden" r:id="rId13"/>
    <sheet name="Zone_7_HE" sheetId="161" state="hidden" r:id="rId14"/>
    <sheet name="HS_B4_UB" sheetId="15" state="hidden" r:id="rId15"/>
    <sheet name="HS_E6_obsolete" sheetId="12" state="hidden" r:id="rId16"/>
    <sheet name="HS_E6_UB" sheetId="16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4" i="208" l="1"/>
  <c r="AH73" i="208"/>
  <c r="AI73" i="208" s="1"/>
  <c r="AG73" i="208"/>
  <c r="AH72" i="208"/>
  <c r="AG72" i="208"/>
  <c r="AI72" i="208" s="1"/>
  <c r="AI71" i="208"/>
  <c r="AH71" i="208"/>
  <c r="AG71" i="208"/>
  <c r="AH70" i="208"/>
  <c r="AI70" i="208" s="1"/>
  <c r="AG70" i="208"/>
  <c r="AH69" i="208"/>
  <c r="AI69" i="208" s="1"/>
  <c r="AG69" i="208"/>
  <c r="AI68" i="208"/>
  <c r="AH68" i="208"/>
  <c r="AG68" i="208"/>
  <c r="AH67" i="208"/>
  <c r="AI67" i="208" s="1"/>
  <c r="AG67" i="208"/>
  <c r="AH66" i="208"/>
  <c r="AI66" i="208" s="1"/>
  <c r="AG66" i="208"/>
  <c r="AH65" i="208"/>
  <c r="AI65" i="208" s="1"/>
  <c r="AG65" i="208"/>
  <c r="AH64" i="208"/>
  <c r="AG64" i="208"/>
  <c r="AI64" i="208" s="1"/>
  <c r="AI63" i="208"/>
  <c r="AH63" i="208"/>
  <c r="AG63" i="208"/>
  <c r="AH62" i="208"/>
  <c r="AI62" i="208" s="1"/>
  <c r="AG62" i="208"/>
  <c r="AH61" i="208"/>
  <c r="AI61" i="208" s="1"/>
  <c r="AG61" i="208"/>
  <c r="AG50" i="208"/>
  <c r="AG51" i="208" s="1"/>
  <c r="AG52" i="208" s="1"/>
  <c r="AG53" i="208" s="1"/>
  <c r="AG54" i="208" s="1"/>
  <c r="AG55" i="208" s="1"/>
  <c r="AG56" i="208" s="1"/>
  <c r="AG57" i="208" s="1"/>
  <c r="AG58" i="208" s="1"/>
  <c r="AG59" i="208" s="1"/>
  <c r="AH41" i="208"/>
  <c r="AH42" i="208" s="1"/>
  <c r="AH43" i="208" s="1"/>
  <c r="AH44" i="208" s="1"/>
  <c r="AH45" i="208" s="1"/>
  <c r="AH46" i="208" s="1"/>
  <c r="AH47" i="208" s="1"/>
  <c r="AG41" i="208"/>
  <c r="AG42" i="208" s="1"/>
  <c r="AG43" i="208" s="1"/>
  <c r="AG44" i="208" s="1"/>
  <c r="AG45" i="208" s="1"/>
  <c r="AG46" i="208" s="1"/>
  <c r="AG47" i="208" s="1"/>
  <c r="AG48" i="208" s="1"/>
  <c r="AF41" i="208"/>
  <c r="AF42" i="208" s="1"/>
  <c r="AF43" i="208" s="1"/>
  <c r="AF44" i="208" s="1"/>
  <c r="AF45" i="208" s="1"/>
  <c r="AF46" i="208" s="1"/>
  <c r="AF47" i="208" s="1"/>
  <c r="AF48" i="208" s="1"/>
  <c r="AF49" i="208" s="1"/>
  <c r="AF50" i="208" s="1"/>
  <c r="AF51" i="208" s="1"/>
  <c r="AF52" i="208" s="1"/>
  <c r="AF53" i="208" s="1"/>
  <c r="AF54" i="208" s="1"/>
  <c r="AF55" i="208" s="1"/>
  <c r="AF56" i="208" s="1"/>
  <c r="AF57" i="208" s="1"/>
  <c r="AF58" i="208" s="1"/>
  <c r="AF59" i="208" s="1"/>
  <c r="AH40" i="208"/>
  <c r="AG40" i="208"/>
  <c r="AF40" i="208"/>
  <c r="R18" i="208"/>
  <c r="R17" i="208"/>
  <c r="R16" i="208"/>
  <c r="AJ15" i="208"/>
  <c r="R15" i="208"/>
  <c r="AB15" i="208" s="1"/>
  <c r="R14" i="208"/>
  <c r="R13" i="208"/>
  <c r="AB13" i="208" s="1"/>
  <c r="R12" i="208"/>
  <c r="R11" i="208"/>
  <c r="AJ11" i="208" s="1"/>
  <c r="R10" i="208"/>
  <c r="AJ10" i="208" s="1"/>
  <c r="R9" i="208"/>
  <c r="AJ9" i="208" s="1"/>
  <c r="R8" i="208"/>
  <c r="R7" i="208"/>
  <c r="R6" i="208"/>
  <c r="B4" i="208"/>
  <c r="A1" i="208"/>
  <c r="B5" i="208" s="1"/>
  <c r="AI74" i="207"/>
  <c r="AH73" i="207"/>
  <c r="AI73" i="207" s="1"/>
  <c r="AG73" i="207"/>
  <c r="AH72" i="207"/>
  <c r="AI72" i="207" s="1"/>
  <c r="AG72" i="207"/>
  <c r="AI71" i="207"/>
  <c r="AH71" i="207"/>
  <c r="AG71" i="207"/>
  <c r="AH70" i="207"/>
  <c r="AI70" i="207" s="1"/>
  <c r="AG70" i="207"/>
  <c r="AH69" i="207"/>
  <c r="AI69" i="207" s="1"/>
  <c r="AG69" i="207"/>
  <c r="AH68" i="207"/>
  <c r="AG68" i="207"/>
  <c r="AI68" i="207" s="1"/>
  <c r="AI67" i="207"/>
  <c r="AH67" i="207"/>
  <c r="AG67" i="207"/>
  <c r="AH66" i="207"/>
  <c r="AI66" i="207" s="1"/>
  <c r="AG66" i="207"/>
  <c r="AH65" i="207"/>
  <c r="AI65" i="207" s="1"/>
  <c r="AG65" i="207"/>
  <c r="AH64" i="207"/>
  <c r="AI64" i="207" s="1"/>
  <c r="AG64" i="207"/>
  <c r="AI63" i="207"/>
  <c r="AH63" i="207"/>
  <c r="AG63" i="207"/>
  <c r="AH62" i="207"/>
  <c r="AI62" i="207" s="1"/>
  <c r="AG62" i="207"/>
  <c r="AH61" i="207"/>
  <c r="AI61" i="207" s="1"/>
  <c r="AG61" i="207"/>
  <c r="AG50" i="207"/>
  <c r="AG51" i="207" s="1"/>
  <c r="AG52" i="207" s="1"/>
  <c r="AG53" i="207" s="1"/>
  <c r="AG54" i="207" s="1"/>
  <c r="AG55" i="207" s="1"/>
  <c r="AG56" i="207" s="1"/>
  <c r="AG57" i="207" s="1"/>
  <c r="AG58" i="207" s="1"/>
  <c r="AG59" i="207" s="1"/>
  <c r="AG42" i="207"/>
  <c r="AG43" i="207" s="1"/>
  <c r="AG44" i="207" s="1"/>
  <c r="AG45" i="207" s="1"/>
  <c r="AG46" i="207" s="1"/>
  <c r="AG47" i="207" s="1"/>
  <c r="AG48" i="207" s="1"/>
  <c r="AH41" i="207"/>
  <c r="AH42" i="207" s="1"/>
  <c r="AH43" i="207" s="1"/>
  <c r="AH44" i="207" s="1"/>
  <c r="AH45" i="207" s="1"/>
  <c r="AH46" i="207" s="1"/>
  <c r="AH47" i="207" s="1"/>
  <c r="AG41" i="207"/>
  <c r="AF41" i="207"/>
  <c r="AF42" i="207" s="1"/>
  <c r="AF43" i="207" s="1"/>
  <c r="AF44" i="207" s="1"/>
  <c r="AF45" i="207" s="1"/>
  <c r="AF46" i="207" s="1"/>
  <c r="AF47" i="207" s="1"/>
  <c r="AF48" i="207" s="1"/>
  <c r="AF49" i="207" s="1"/>
  <c r="AF50" i="207" s="1"/>
  <c r="AF51" i="207" s="1"/>
  <c r="AF52" i="207" s="1"/>
  <c r="AF53" i="207" s="1"/>
  <c r="AF54" i="207" s="1"/>
  <c r="AF55" i="207" s="1"/>
  <c r="AF56" i="207" s="1"/>
  <c r="AF57" i="207" s="1"/>
  <c r="AF58" i="207" s="1"/>
  <c r="AF59" i="207" s="1"/>
  <c r="AH40" i="207"/>
  <c r="AG40" i="207"/>
  <c r="AF40" i="207"/>
  <c r="R18" i="207"/>
  <c r="R17" i="207"/>
  <c r="R16" i="207"/>
  <c r="AJ15" i="207"/>
  <c r="R15" i="207"/>
  <c r="AB15" i="207" s="1"/>
  <c r="R14" i="207"/>
  <c r="AB14" i="207" s="1"/>
  <c r="R13" i="207"/>
  <c r="R12" i="207"/>
  <c r="R11" i="207"/>
  <c r="AJ11" i="207" s="1"/>
  <c r="R10" i="207"/>
  <c r="AJ10" i="207" s="1"/>
  <c r="R9" i="207"/>
  <c r="AJ9" i="207" s="1"/>
  <c r="R8" i="207"/>
  <c r="R7" i="207"/>
  <c r="R6" i="207"/>
  <c r="B4" i="207"/>
  <c r="A1" i="207"/>
  <c r="B5" i="207" s="1"/>
  <c r="AI74" i="206"/>
  <c r="AH73" i="206"/>
  <c r="AG73" i="206"/>
  <c r="AI73" i="206" s="1"/>
  <c r="AI72" i="206"/>
  <c r="AH72" i="206"/>
  <c r="AG72" i="206"/>
  <c r="AI71" i="206"/>
  <c r="AH71" i="206"/>
  <c r="AG71" i="206"/>
  <c r="AH70" i="206"/>
  <c r="AI70" i="206" s="1"/>
  <c r="AG70" i="206"/>
  <c r="AH69" i="206"/>
  <c r="AG69" i="206"/>
  <c r="AI69" i="206" s="1"/>
  <c r="AH68" i="206"/>
  <c r="AI68" i="206" s="1"/>
  <c r="AG68" i="206"/>
  <c r="AI67" i="206"/>
  <c r="AH67" i="206"/>
  <c r="AG67" i="206"/>
  <c r="AH66" i="206"/>
  <c r="AI66" i="206" s="1"/>
  <c r="AG66" i="206"/>
  <c r="AI65" i="206"/>
  <c r="AH65" i="206"/>
  <c r="AG65" i="206"/>
  <c r="AI64" i="206"/>
  <c r="AH64" i="206"/>
  <c r="AG64" i="206"/>
  <c r="AI63" i="206"/>
  <c r="AH63" i="206"/>
  <c r="AG63" i="206"/>
  <c r="AH62" i="206"/>
  <c r="AI62" i="206" s="1"/>
  <c r="AG62" i="206"/>
  <c r="AH61" i="206"/>
  <c r="AG61" i="206"/>
  <c r="AI61" i="206" s="1"/>
  <c r="AG51" i="206"/>
  <c r="AG52" i="206" s="1"/>
  <c r="AG53" i="206" s="1"/>
  <c r="AG54" i="206" s="1"/>
  <c r="AG55" i="206" s="1"/>
  <c r="AG56" i="206" s="1"/>
  <c r="AG57" i="206" s="1"/>
  <c r="AG58" i="206" s="1"/>
  <c r="AG59" i="206" s="1"/>
  <c r="AG50" i="206"/>
  <c r="AF41" i="206"/>
  <c r="AF42" i="206" s="1"/>
  <c r="AF43" i="206" s="1"/>
  <c r="AF44" i="206" s="1"/>
  <c r="AF45" i="206" s="1"/>
  <c r="AF46" i="206" s="1"/>
  <c r="AF47" i="206" s="1"/>
  <c r="AH40" i="206"/>
  <c r="AH41" i="206" s="1"/>
  <c r="AH42" i="206" s="1"/>
  <c r="AH43" i="206" s="1"/>
  <c r="AH44" i="206" s="1"/>
  <c r="AH45" i="206" s="1"/>
  <c r="AH46" i="206" s="1"/>
  <c r="AH47" i="206" s="1"/>
  <c r="AG40" i="206"/>
  <c r="AG41" i="206" s="1"/>
  <c r="AG42" i="206" s="1"/>
  <c r="AG43" i="206" s="1"/>
  <c r="AG44" i="206" s="1"/>
  <c r="AG45" i="206" s="1"/>
  <c r="AG46" i="206" s="1"/>
  <c r="AG47" i="206" s="1"/>
  <c r="AF40" i="206"/>
  <c r="R18" i="206"/>
  <c r="R17" i="206"/>
  <c r="R16" i="206"/>
  <c r="AJ15" i="206"/>
  <c r="AB15" i="206"/>
  <c r="Z15" i="206"/>
  <c r="R15" i="206"/>
  <c r="R14" i="206"/>
  <c r="R13" i="206"/>
  <c r="R12" i="206"/>
  <c r="R11" i="206"/>
  <c r="AJ11" i="206" s="1"/>
  <c r="AJ10" i="206"/>
  <c r="AB10" i="206"/>
  <c r="R10" i="206"/>
  <c r="Z10" i="206" s="1"/>
  <c r="R9" i="206"/>
  <c r="AJ9" i="206" s="1"/>
  <c r="AB8" i="206"/>
  <c r="R8" i="206"/>
  <c r="R7" i="206"/>
  <c r="R6" i="206"/>
  <c r="B4" i="206"/>
  <c r="A1" i="206"/>
  <c r="B5" i="206" s="1"/>
  <c r="AH68" i="205"/>
  <c r="AI68" i="205" s="1"/>
  <c r="AG68" i="205"/>
  <c r="AI67" i="205"/>
  <c r="AH67" i="205"/>
  <c r="AG67" i="205"/>
  <c r="AH66" i="205"/>
  <c r="AG66" i="205"/>
  <c r="AI66" i="205" s="1"/>
  <c r="AI65" i="205"/>
  <c r="AH65" i="205"/>
  <c r="AG65" i="205"/>
  <c r="AH64" i="205"/>
  <c r="AI64" i="205" s="1"/>
  <c r="AG64" i="205"/>
  <c r="AH63" i="205"/>
  <c r="AI63" i="205" s="1"/>
  <c r="AG63" i="205"/>
  <c r="AH62" i="205"/>
  <c r="AI62" i="205" s="1"/>
  <c r="AG62" i="205"/>
  <c r="AH61" i="205"/>
  <c r="AI61" i="205" s="1"/>
  <c r="AG61" i="205"/>
  <c r="AG51" i="205"/>
  <c r="AG52" i="205" s="1"/>
  <c r="AG53" i="205" s="1"/>
  <c r="AG54" i="205" s="1"/>
  <c r="AG55" i="205" s="1"/>
  <c r="AG56" i="205" s="1"/>
  <c r="AG57" i="205" s="1"/>
  <c r="AG58" i="205" s="1"/>
  <c r="AG59" i="205" s="1"/>
  <c r="AG50" i="205"/>
  <c r="AF41" i="205"/>
  <c r="AF42" i="205" s="1"/>
  <c r="AF43" i="205" s="1"/>
  <c r="AF44" i="205" s="1"/>
  <c r="AF45" i="205" s="1"/>
  <c r="AF46" i="205" s="1"/>
  <c r="AF47" i="205" s="1"/>
  <c r="AF48" i="205" s="1"/>
  <c r="AF49" i="205" s="1"/>
  <c r="AF50" i="205" s="1"/>
  <c r="AF51" i="205" s="1"/>
  <c r="AF52" i="205" s="1"/>
  <c r="AF53" i="205" s="1"/>
  <c r="AF54" i="205" s="1"/>
  <c r="AF55" i="205" s="1"/>
  <c r="AF56" i="205" s="1"/>
  <c r="AF57" i="205" s="1"/>
  <c r="AF58" i="205" s="1"/>
  <c r="AF59" i="205" s="1"/>
  <c r="AH40" i="205"/>
  <c r="AH41" i="205" s="1"/>
  <c r="AH42" i="205" s="1"/>
  <c r="AH43" i="205" s="1"/>
  <c r="AH44" i="205" s="1"/>
  <c r="AH45" i="205" s="1"/>
  <c r="AH46" i="205" s="1"/>
  <c r="AH47" i="205" s="1"/>
  <c r="AH48" i="205" s="1"/>
  <c r="AH49" i="205" s="1"/>
  <c r="AH50" i="205" s="1"/>
  <c r="AH51" i="205" s="1"/>
  <c r="AH52" i="205" s="1"/>
  <c r="AH53" i="205" s="1"/>
  <c r="AH54" i="205" s="1"/>
  <c r="AH55" i="205" s="1"/>
  <c r="AH56" i="205" s="1"/>
  <c r="AH57" i="205" s="1"/>
  <c r="AH58" i="205" s="1"/>
  <c r="AH59" i="205" s="1"/>
  <c r="AG40" i="205"/>
  <c r="AG41" i="205" s="1"/>
  <c r="AG42" i="205" s="1"/>
  <c r="AG43" i="205" s="1"/>
  <c r="AG44" i="205" s="1"/>
  <c r="AG45" i="205" s="1"/>
  <c r="AG46" i="205" s="1"/>
  <c r="AG47" i="205" s="1"/>
  <c r="AG48" i="205" s="1"/>
  <c r="AF40" i="205"/>
  <c r="Z13" i="205"/>
  <c r="R13" i="205"/>
  <c r="AJ13" i="205" s="1"/>
  <c r="R12" i="205"/>
  <c r="AJ11" i="205"/>
  <c r="Z11" i="205"/>
  <c r="R11" i="205"/>
  <c r="AB11" i="205" s="1"/>
  <c r="R10" i="205"/>
  <c r="AB10" i="205" s="1"/>
  <c r="AJ9" i="205"/>
  <c r="Z9" i="205"/>
  <c r="R9" i="205"/>
  <c r="AB9" i="205" s="1"/>
  <c r="R8" i="205"/>
  <c r="AJ8" i="205" s="1"/>
  <c r="AJ7" i="205"/>
  <c r="Z7" i="205"/>
  <c r="R7" i="205"/>
  <c r="AB7" i="205" s="1"/>
  <c r="R6" i="205"/>
  <c r="B4" i="205"/>
  <c r="A1" i="205"/>
  <c r="B5" i="205" s="1"/>
  <c r="AI68" i="204"/>
  <c r="AH68" i="204"/>
  <c r="AG68" i="204"/>
  <c r="AH67" i="204"/>
  <c r="AG67" i="204"/>
  <c r="AI67" i="204" s="1"/>
  <c r="AH66" i="204"/>
  <c r="AI66" i="204" s="1"/>
  <c r="AG66" i="204"/>
  <c r="AH65" i="204"/>
  <c r="AI65" i="204" s="1"/>
  <c r="AG65" i="204"/>
  <c r="AH64" i="204"/>
  <c r="AI64" i="204" s="1"/>
  <c r="AG64" i="204"/>
  <c r="AH63" i="204"/>
  <c r="AI63" i="204" s="1"/>
  <c r="AG63" i="204"/>
  <c r="AI62" i="204"/>
  <c r="AH62" i="204"/>
  <c r="AG62" i="204"/>
  <c r="AH61" i="204"/>
  <c r="AG61" i="204"/>
  <c r="AI61" i="204" s="1"/>
  <c r="AG50" i="204"/>
  <c r="AG51" i="204" s="1"/>
  <c r="AG52" i="204" s="1"/>
  <c r="AG53" i="204" s="1"/>
  <c r="AG54" i="204" s="1"/>
  <c r="AG55" i="204" s="1"/>
  <c r="AG56" i="204" s="1"/>
  <c r="AG57" i="204" s="1"/>
  <c r="AG58" i="204" s="1"/>
  <c r="AG59" i="204" s="1"/>
  <c r="AG41" i="204"/>
  <c r="AG42" i="204" s="1"/>
  <c r="AG43" i="204" s="1"/>
  <c r="AG44" i="204" s="1"/>
  <c r="AG45" i="204" s="1"/>
  <c r="AG46" i="204" s="1"/>
  <c r="AG47" i="204" s="1"/>
  <c r="AG48" i="204" s="1"/>
  <c r="AF41" i="204"/>
  <c r="AF42" i="204" s="1"/>
  <c r="AF43" i="204" s="1"/>
  <c r="AF44" i="204" s="1"/>
  <c r="AF45" i="204" s="1"/>
  <c r="AF46" i="204" s="1"/>
  <c r="AF47" i="204" s="1"/>
  <c r="AF48" i="204" s="1"/>
  <c r="AF49" i="204" s="1"/>
  <c r="AF50" i="204" s="1"/>
  <c r="AF51" i="204" s="1"/>
  <c r="AF52" i="204" s="1"/>
  <c r="AF53" i="204" s="1"/>
  <c r="AF54" i="204" s="1"/>
  <c r="AF55" i="204" s="1"/>
  <c r="AF56" i="204" s="1"/>
  <c r="AF57" i="204" s="1"/>
  <c r="AF58" i="204" s="1"/>
  <c r="AF59" i="204" s="1"/>
  <c r="AH40" i="204"/>
  <c r="AH41" i="204" s="1"/>
  <c r="AH42" i="204" s="1"/>
  <c r="AH43" i="204" s="1"/>
  <c r="AH44" i="204" s="1"/>
  <c r="AH45" i="204" s="1"/>
  <c r="AH46" i="204" s="1"/>
  <c r="AH47" i="204" s="1"/>
  <c r="AH48" i="204" s="1"/>
  <c r="AH49" i="204" s="1"/>
  <c r="AH50" i="204" s="1"/>
  <c r="AH51" i="204" s="1"/>
  <c r="AH52" i="204" s="1"/>
  <c r="AH53" i="204" s="1"/>
  <c r="AH54" i="204" s="1"/>
  <c r="AH55" i="204" s="1"/>
  <c r="AH56" i="204" s="1"/>
  <c r="AH57" i="204" s="1"/>
  <c r="AH58" i="204" s="1"/>
  <c r="AH59" i="204" s="1"/>
  <c r="AG40" i="204"/>
  <c r="AF40" i="204"/>
  <c r="R13" i="204"/>
  <c r="AJ13" i="204" s="1"/>
  <c r="R12" i="204"/>
  <c r="R11" i="204"/>
  <c r="AJ11" i="204" s="1"/>
  <c r="R10" i="204"/>
  <c r="AJ10" i="204" s="1"/>
  <c r="R9" i="204"/>
  <c r="AJ9" i="204" s="1"/>
  <c r="R8" i="204"/>
  <c r="Z8" i="204" s="1"/>
  <c r="R7" i="204"/>
  <c r="AJ7" i="204" s="1"/>
  <c r="R6" i="204"/>
  <c r="B4" i="204"/>
  <c r="A1" i="204"/>
  <c r="B5" i="204" s="1"/>
  <c r="AI68" i="203"/>
  <c r="AH68" i="203"/>
  <c r="AG68" i="203"/>
  <c r="AH67" i="203"/>
  <c r="AI67" i="203" s="1"/>
  <c r="AG67" i="203"/>
  <c r="AH66" i="203"/>
  <c r="AG66" i="203"/>
  <c r="AI66" i="203" s="1"/>
  <c r="AH65" i="203"/>
  <c r="AI65" i="203" s="1"/>
  <c r="AG65" i="203"/>
  <c r="AH64" i="203"/>
  <c r="AG64" i="203"/>
  <c r="AI64" i="203" s="1"/>
  <c r="AH63" i="203"/>
  <c r="AI63" i="203" s="1"/>
  <c r="AG63" i="203"/>
  <c r="AH62" i="203"/>
  <c r="AI62" i="203" s="1"/>
  <c r="AG62" i="203"/>
  <c r="AH61" i="203"/>
  <c r="AI61" i="203" s="1"/>
  <c r="AG61" i="203"/>
  <c r="AG51" i="203"/>
  <c r="AG52" i="203" s="1"/>
  <c r="AG53" i="203" s="1"/>
  <c r="AG54" i="203" s="1"/>
  <c r="AG55" i="203" s="1"/>
  <c r="AG56" i="203" s="1"/>
  <c r="AG57" i="203" s="1"/>
  <c r="AG58" i="203" s="1"/>
  <c r="AG59" i="203" s="1"/>
  <c r="AG50" i="203"/>
  <c r="AF41" i="203"/>
  <c r="AF42" i="203" s="1"/>
  <c r="AF43" i="203" s="1"/>
  <c r="AF44" i="203" s="1"/>
  <c r="AF45" i="203" s="1"/>
  <c r="AF46" i="203" s="1"/>
  <c r="AF47" i="203" s="1"/>
  <c r="AF48" i="203" s="1"/>
  <c r="AF49" i="203" s="1"/>
  <c r="AF50" i="203" s="1"/>
  <c r="AF51" i="203" s="1"/>
  <c r="AF52" i="203" s="1"/>
  <c r="AF53" i="203" s="1"/>
  <c r="AF54" i="203" s="1"/>
  <c r="AF55" i="203" s="1"/>
  <c r="AF56" i="203" s="1"/>
  <c r="AF57" i="203" s="1"/>
  <c r="AF58" i="203" s="1"/>
  <c r="AF59" i="203" s="1"/>
  <c r="AH40" i="203"/>
  <c r="AH41" i="203" s="1"/>
  <c r="AH42" i="203" s="1"/>
  <c r="AH43" i="203" s="1"/>
  <c r="AH44" i="203" s="1"/>
  <c r="AH45" i="203" s="1"/>
  <c r="AH46" i="203" s="1"/>
  <c r="AH47" i="203" s="1"/>
  <c r="AH48" i="203" s="1"/>
  <c r="AH49" i="203" s="1"/>
  <c r="AH50" i="203" s="1"/>
  <c r="AH51" i="203" s="1"/>
  <c r="AH52" i="203" s="1"/>
  <c r="AH53" i="203" s="1"/>
  <c r="AH54" i="203" s="1"/>
  <c r="AH55" i="203" s="1"/>
  <c r="AH56" i="203" s="1"/>
  <c r="AH57" i="203" s="1"/>
  <c r="AH58" i="203" s="1"/>
  <c r="AH59" i="203" s="1"/>
  <c r="AG40" i="203"/>
  <c r="AG41" i="203" s="1"/>
  <c r="AG42" i="203" s="1"/>
  <c r="AG43" i="203" s="1"/>
  <c r="AG44" i="203" s="1"/>
  <c r="AG45" i="203" s="1"/>
  <c r="AG46" i="203" s="1"/>
  <c r="AG47" i="203" s="1"/>
  <c r="AG48" i="203" s="1"/>
  <c r="AF40" i="203"/>
  <c r="R13" i="203"/>
  <c r="AJ13" i="203" s="1"/>
  <c r="R12" i="203"/>
  <c r="AJ11" i="203"/>
  <c r="AB11" i="203"/>
  <c r="Z11" i="203"/>
  <c r="R11" i="203"/>
  <c r="R10" i="203"/>
  <c r="AJ10" i="203" s="1"/>
  <c r="AJ9" i="203"/>
  <c r="AB9" i="203"/>
  <c r="Z9" i="203"/>
  <c r="R9" i="203"/>
  <c r="R8" i="203"/>
  <c r="AJ8" i="203" s="1"/>
  <c r="AJ7" i="203"/>
  <c r="AB7" i="203"/>
  <c r="Z7" i="203"/>
  <c r="R7" i="203"/>
  <c r="R6" i="203"/>
  <c r="B4" i="203"/>
  <c r="A1" i="203"/>
  <c r="B5" i="203" s="1"/>
  <c r="AH68" i="202"/>
  <c r="AG68" i="202"/>
  <c r="AH67" i="202"/>
  <c r="AG67" i="202"/>
  <c r="AH66" i="202"/>
  <c r="AG66" i="202"/>
  <c r="AH65" i="202"/>
  <c r="AI65" i="202" s="1"/>
  <c r="AG65" i="202"/>
  <c r="AH64" i="202"/>
  <c r="AG64" i="202"/>
  <c r="AH63" i="202"/>
  <c r="AG63" i="202"/>
  <c r="AI63" i="202" s="1"/>
  <c r="AH62" i="202"/>
  <c r="AG62" i="202"/>
  <c r="AH61" i="202"/>
  <c r="AG61" i="202"/>
  <c r="AG51" i="202"/>
  <c r="AG52" i="202" s="1"/>
  <c r="AG53" i="202" s="1"/>
  <c r="AG54" i="202" s="1"/>
  <c r="AG55" i="202" s="1"/>
  <c r="AG56" i="202" s="1"/>
  <c r="AG57" i="202" s="1"/>
  <c r="AG58" i="202" s="1"/>
  <c r="AG59" i="202" s="1"/>
  <c r="AG50" i="202"/>
  <c r="AH41" i="202"/>
  <c r="AH42" i="202" s="1"/>
  <c r="AH43" i="202" s="1"/>
  <c r="AH44" i="202" s="1"/>
  <c r="AH45" i="202" s="1"/>
  <c r="AH46" i="202" s="1"/>
  <c r="AH47" i="202" s="1"/>
  <c r="AF41" i="202"/>
  <c r="AF42" i="202" s="1"/>
  <c r="AF43" i="202" s="1"/>
  <c r="AF44" i="202" s="1"/>
  <c r="AF45" i="202" s="1"/>
  <c r="AF46" i="202" s="1"/>
  <c r="AF47" i="202" s="1"/>
  <c r="AH40" i="202"/>
  <c r="AG40" i="202"/>
  <c r="AG41" i="202" s="1"/>
  <c r="AG42" i="202" s="1"/>
  <c r="AG43" i="202" s="1"/>
  <c r="AG44" i="202" s="1"/>
  <c r="AG45" i="202" s="1"/>
  <c r="AG46" i="202" s="1"/>
  <c r="AG47" i="202" s="1"/>
  <c r="AF40" i="202"/>
  <c r="R13" i="202"/>
  <c r="R12" i="202"/>
  <c r="R11" i="202"/>
  <c r="AJ11" i="202" s="1"/>
  <c r="AB10" i="202"/>
  <c r="R10" i="202"/>
  <c r="Z10" i="202" s="1"/>
  <c r="R9" i="202"/>
  <c r="AJ9" i="202" s="1"/>
  <c r="R8" i="202"/>
  <c r="AB8" i="202" s="1"/>
  <c r="R7" i="202"/>
  <c r="R6" i="202"/>
  <c r="B4" i="202"/>
  <c r="A1" i="202"/>
  <c r="B5" i="202" s="1"/>
  <c r="AH48" i="208" l="1"/>
  <c r="AH49" i="208" s="1"/>
  <c r="AH50" i="208" s="1"/>
  <c r="AH51" i="208" s="1"/>
  <c r="AH52" i="208" s="1"/>
  <c r="AH53" i="208" s="1"/>
  <c r="AH54" i="208" s="1"/>
  <c r="AH55" i="208" s="1"/>
  <c r="AH56" i="208" s="1"/>
  <c r="AH57" i="208" s="1"/>
  <c r="AH58" i="208" s="1"/>
  <c r="AH59" i="208" s="1"/>
  <c r="AJ13" i="208"/>
  <c r="AJ13" i="207"/>
  <c r="AJ14" i="207"/>
  <c r="AH48" i="207"/>
  <c r="AH49" i="207" s="1"/>
  <c r="AH50" i="207" s="1"/>
  <c r="AH51" i="207" s="1"/>
  <c r="AH52" i="207" s="1"/>
  <c r="AH53" i="207" s="1"/>
  <c r="AH54" i="207" s="1"/>
  <c r="AH55" i="207" s="1"/>
  <c r="AH56" i="207" s="1"/>
  <c r="AH57" i="207" s="1"/>
  <c r="AH58" i="207" s="1"/>
  <c r="AH59" i="207" s="1"/>
  <c r="AB13" i="207"/>
  <c r="AJ14" i="208"/>
  <c r="AJ7" i="207"/>
  <c r="AJ8" i="208"/>
  <c r="AJ7" i="208"/>
  <c r="AJ8" i="207"/>
  <c r="Z8" i="207"/>
  <c r="Z10" i="207"/>
  <c r="Z7" i="208"/>
  <c r="Z9" i="208"/>
  <c r="Z11" i="208"/>
  <c r="AB8" i="207"/>
  <c r="AB10" i="207"/>
  <c r="Z13" i="207"/>
  <c r="Z15" i="207"/>
  <c r="AB7" i="208"/>
  <c r="AB9" i="208"/>
  <c r="AB11" i="208"/>
  <c r="Z14" i="208"/>
  <c r="AB14" i="208"/>
  <c r="Z7" i="207"/>
  <c r="Z9" i="207"/>
  <c r="Z11" i="207"/>
  <c r="Z8" i="208"/>
  <c r="Z10" i="208"/>
  <c r="AB7" i="207"/>
  <c r="AB9" i="207"/>
  <c r="AB11" i="207"/>
  <c r="Z14" i="207"/>
  <c r="AB8" i="208"/>
  <c r="AB10" i="208"/>
  <c r="Z13" i="208"/>
  <c r="Z15" i="208"/>
  <c r="Z8" i="206"/>
  <c r="AB13" i="206"/>
  <c r="AG48" i="206"/>
  <c r="AB14" i="206"/>
  <c r="AH48" i="206"/>
  <c r="AH49" i="206" s="1"/>
  <c r="AH50" i="206" s="1"/>
  <c r="AH51" i="206" s="1"/>
  <c r="AJ14" i="206"/>
  <c r="AJ13" i="206"/>
  <c r="Z13" i="206"/>
  <c r="AF48" i="206"/>
  <c r="AF49" i="206" s="1"/>
  <c r="AF50" i="206" s="1"/>
  <c r="AF51" i="206" s="1"/>
  <c r="AF52" i="206" s="1"/>
  <c r="AF53" i="206" s="1"/>
  <c r="AF54" i="206" s="1"/>
  <c r="AF55" i="206" s="1"/>
  <c r="AF56" i="206" s="1"/>
  <c r="AF57" i="206" s="1"/>
  <c r="AF58" i="206" s="1"/>
  <c r="AF59" i="206" s="1"/>
  <c r="Z14" i="206"/>
  <c r="Z7" i="206"/>
  <c r="Z9" i="206"/>
  <c r="Z11" i="206"/>
  <c r="AB7" i="206"/>
  <c r="AB9" i="206"/>
  <c r="AB11" i="206"/>
  <c r="AB8" i="204"/>
  <c r="AB10" i="204"/>
  <c r="Z13" i="204"/>
  <c r="Z8" i="205"/>
  <c r="Z10" i="205"/>
  <c r="AJ8" i="204"/>
  <c r="AB13" i="204"/>
  <c r="AB8" i="205"/>
  <c r="Z10" i="204"/>
  <c r="AJ10" i="205"/>
  <c r="AB13" i="205"/>
  <c r="Z7" i="204"/>
  <c r="Z9" i="204"/>
  <c r="Z11" i="204"/>
  <c r="AB7" i="204"/>
  <c r="AB9" i="204"/>
  <c r="AB11" i="204"/>
  <c r="AB8" i="203"/>
  <c r="AB10" i="203"/>
  <c r="Z13" i="203"/>
  <c r="Z8" i="203"/>
  <c r="Z10" i="203"/>
  <c r="AB13" i="203"/>
  <c r="AJ10" i="202"/>
  <c r="AI66" i="202"/>
  <c r="AI62" i="202"/>
  <c r="AI67" i="202"/>
  <c r="AI64" i="202"/>
  <c r="AI68" i="202"/>
  <c r="AI61" i="202"/>
  <c r="AF48" i="202"/>
  <c r="AF49" i="202" s="1"/>
  <c r="AF50" i="202" s="1"/>
  <c r="AF51" i="202" s="1"/>
  <c r="AF52" i="202" s="1"/>
  <c r="AF53" i="202" s="1"/>
  <c r="AF54" i="202" s="1"/>
  <c r="AF55" i="202" s="1"/>
  <c r="AF56" i="202" s="1"/>
  <c r="AF57" i="202" s="1"/>
  <c r="AF58" i="202" s="1"/>
  <c r="AF59" i="202" s="1"/>
  <c r="Z13" i="202"/>
  <c r="AH48" i="202"/>
  <c r="AH49" i="202" s="1"/>
  <c r="AH50" i="202" s="1"/>
  <c r="AH51" i="202" s="1"/>
  <c r="AJ13" i="202"/>
  <c r="AB13" i="202"/>
  <c r="AG48" i="202"/>
  <c r="Z7" i="202"/>
  <c r="Z9" i="202"/>
  <c r="Z11" i="202"/>
  <c r="AB7" i="202"/>
  <c r="AB9" i="202"/>
  <c r="AB11" i="202"/>
  <c r="AH62" i="200"/>
  <c r="AH63" i="200"/>
  <c r="AH64" i="200"/>
  <c r="AH65" i="200"/>
  <c r="AH66" i="200"/>
  <c r="AH67" i="200"/>
  <c r="AH68" i="200"/>
  <c r="AH69" i="200"/>
  <c r="AH70" i="200"/>
  <c r="AI70" i="200" s="1"/>
  <c r="AH71" i="200"/>
  <c r="AH72" i="200"/>
  <c r="AH73" i="200"/>
  <c r="AH61" i="200"/>
  <c r="AI64" i="200"/>
  <c r="AI71" i="200"/>
  <c r="AI74" i="200"/>
  <c r="AG62" i="200"/>
  <c r="AG63" i="200"/>
  <c r="AI63" i="200" s="1"/>
  <c r="AG64" i="200"/>
  <c r="AG65" i="200"/>
  <c r="AG66" i="200"/>
  <c r="AG67" i="200"/>
  <c r="AG68" i="200"/>
  <c r="AG69" i="200"/>
  <c r="AG70" i="200"/>
  <c r="AG71" i="200"/>
  <c r="AG72" i="200"/>
  <c r="AI72" i="200" s="1"/>
  <c r="AG73" i="200"/>
  <c r="AG61" i="200"/>
  <c r="AJ8" i="206" l="1"/>
  <c r="AH52" i="206"/>
  <c r="AH53" i="206" s="1"/>
  <c r="AH54" i="206" s="1"/>
  <c r="AH55" i="206" s="1"/>
  <c r="AH56" i="206" s="1"/>
  <c r="AH57" i="206" s="1"/>
  <c r="AH58" i="206" s="1"/>
  <c r="AH59" i="206" s="1"/>
  <c r="AJ7" i="206"/>
  <c r="Z8" i="202"/>
  <c r="AH52" i="202"/>
  <c r="AH53" i="202" s="1"/>
  <c r="AH54" i="202" s="1"/>
  <c r="AH55" i="202" s="1"/>
  <c r="AH56" i="202" s="1"/>
  <c r="AH57" i="202" s="1"/>
  <c r="AH58" i="202" s="1"/>
  <c r="AH59" i="202" s="1"/>
  <c r="AJ8" i="202"/>
  <c r="AJ7" i="202"/>
  <c r="AI67" i="200"/>
  <c r="AI61" i="200"/>
  <c r="AI73" i="200"/>
  <c r="AI65" i="200"/>
  <c r="AI66" i="200"/>
  <c r="AI62" i="200"/>
  <c r="AI69" i="200"/>
  <c r="AI68" i="200"/>
  <c r="R17" i="200"/>
  <c r="R18" i="200"/>
  <c r="R7" i="200"/>
  <c r="R8" i="200"/>
  <c r="R9" i="200"/>
  <c r="R10" i="200"/>
  <c r="R11" i="200"/>
  <c r="R12" i="200"/>
  <c r="R13" i="200"/>
  <c r="R14" i="200"/>
  <c r="R15" i="200"/>
  <c r="R16" i="200"/>
  <c r="AG50" i="200" l="1"/>
  <c r="AG51" i="200" s="1"/>
  <c r="AG52" i="200" s="1"/>
  <c r="AG53" i="200" s="1"/>
  <c r="AG54" i="200" s="1"/>
  <c r="AG55" i="200" s="1"/>
  <c r="AG56" i="200" s="1"/>
  <c r="AH40" i="200"/>
  <c r="AH41" i="200" s="1"/>
  <c r="AH42" i="200" s="1"/>
  <c r="AH43" i="200" s="1"/>
  <c r="AH44" i="200" s="1"/>
  <c r="AH45" i="200" s="1"/>
  <c r="AH46" i="200" s="1"/>
  <c r="AH47" i="200" s="1"/>
  <c r="AH48" i="200" s="1"/>
  <c r="AH49" i="200" s="1"/>
  <c r="AH50" i="200" s="1"/>
  <c r="AH51" i="200" s="1"/>
  <c r="AH52" i="200" s="1"/>
  <c r="AH53" i="200" s="1"/>
  <c r="AH54" i="200" s="1"/>
  <c r="AH55" i="200" s="1"/>
  <c r="AH56" i="200" s="1"/>
  <c r="AG40" i="200"/>
  <c r="AG41" i="200" s="1"/>
  <c r="AG42" i="200" s="1"/>
  <c r="AG43" i="200" s="1"/>
  <c r="AG44" i="200" s="1"/>
  <c r="AG45" i="200" s="1"/>
  <c r="AG46" i="200" s="1"/>
  <c r="AG47" i="200" s="1"/>
  <c r="AG48" i="200" s="1"/>
  <c r="AF40" i="200"/>
  <c r="AF41" i="200" s="1"/>
  <c r="AF42" i="200" s="1"/>
  <c r="AF43" i="200" s="1"/>
  <c r="AF44" i="200" s="1"/>
  <c r="AF45" i="200" s="1"/>
  <c r="AF46" i="200" s="1"/>
  <c r="AF47" i="200" s="1"/>
  <c r="AF48" i="200" s="1"/>
  <c r="AF49" i="200" s="1"/>
  <c r="AF50" i="200" s="1"/>
  <c r="AF51" i="200" s="1"/>
  <c r="AF52" i="200" s="1"/>
  <c r="AF53" i="200" s="1"/>
  <c r="AF54" i="200" s="1"/>
  <c r="AF55" i="200" s="1"/>
  <c r="AF56" i="200" s="1"/>
  <c r="AJ13" i="200"/>
  <c r="R6" i="200"/>
  <c r="B4" i="200"/>
  <c r="A1" i="200"/>
  <c r="B5" i="200" s="1"/>
  <c r="Z11" i="200" l="1"/>
  <c r="AJ14" i="200"/>
  <c r="AJ8" i="200"/>
  <c r="AH57" i="200"/>
  <c r="AH58" i="200" s="1"/>
  <c r="AH59" i="200" s="1"/>
  <c r="AJ10" i="200" s="1"/>
  <c r="AF57" i="200"/>
  <c r="AF58" i="200" s="1"/>
  <c r="AF59" i="200" s="1"/>
  <c r="Z10" i="200" s="1"/>
  <c r="Z8" i="200"/>
  <c r="Z7" i="200"/>
  <c r="AJ15" i="200"/>
  <c r="AG57" i="200"/>
  <c r="AG58" i="200" s="1"/>
  <c r="AG59" i="200" s="1"/>
  <c r="AB10" i="200" s="1"/>
  <c r="AB8" i="200"/>
  <c r="AB13" i="200"/>
  <c r="AB15" i="200"/>
  <c r="Z15" i="200"/>
  <c r="Z13" i="200"/>
  <c r="Z9" i="200"/>
  <c r="AB11" i="200"/>
  <c r="Z14" i="200"/>
  <c r="AJ11" i="200"/>
  <c r="AB14" i="200"/>
  <c r="AJ9" i="200" l="1"/>
  <c r="AJ7" i="200"/>
  <c r="AB9" i="200"/>
  <c r="AB7" i="200"/>
  <c r="AG50" i="161" l="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G41" i="161" s="1"/>
  <c r="AG42" i="161" s="1"/>
  <c r="AG43" i="161" s="1"/>
  <c r="AG44" i="161" s="1"/>
  <c r="AG45" i="161" s="1"/>
  <c r="AG46" i="161" s="1"/>
  <c r="AG47" i="161" s="1"/>
  <c r="AG48" i="161" s="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0" i="160"/>
  <c r="AG51" i="160" s="1"/>
  <c r="AG52" i="160" s="1"/>
  <c r="AG53" i="160" s="1"/>
  <c r="AG54" i="160" s="1"/>
  <c r="AG55" i="160" s="1"/>
  <c r="AG56" i="160" s="1"/>
  <c r="AG57" i="160" s="1"/>
  <c r="AG58" i="160" s="1"/>
  <c r="AG59" i="160" s="1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R8" i="160"/>
  <c r="AJ8" i="160" s="1"/>
  <c r="R6" i="160"/>
  <c r="B4" i="160"/>
  <c r="A1" i="160"/>
  <c r="B5" i="160" s="1"/>
  <c r="AJ10" i="160" l="1"/>
  <c r="AJ6" i="160"/>
  <c r="AB8" i="161"/>
  <c r="AB10" i="161"/>
  <c r="AF59" i="161"/>
  <c r="Z10" i="161" s="1"/>
  <c r="AH59" i="161"/>
  <c r="AJ10" i="161"/>
  <c r="AB8" i="160"/>
  <c r="Z8" i="160"/>
  <c r="Z6" i="160"/>
  <c r="Z10" i="160"/>
  <c r="AB6" i="160"/>
  <c r="AB10" i="160"/>
  <c r="AG50" i="159"/>
  <c r="AG51" i="159" s="1"/>
  <c r="AG52" i="159" s="1"/>
  <c r="AG53" i="159" s="1"/>
  <c r="AG54" i="159" s="1"/>
  <c r="AG55" i="159" s="1"/>
  <c r="AG56" i="159" s="1"/>
  <c r="AG57" i="159" s="1"/>
  <c r="AG58" i="159" s="1"/>
  <c r="AG59" i="159" s="1"/>
  <c r="AH40" i="159"/>
  <c r="AH41" i="159" s="1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AF41" i="159" s="1"/>
  <c r="AF42" i="159" s="1"/>
  <c r="AF43" i="159" s="1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G16" i="159"/>
  <c r="R11" i="159"/>
  <c r="R10" i="159"/>
  <c r="R6" i="159"/>
  <c r="B4" i="159"/>
  <c r="A1" i="159"/>
  <c r="B5" i="159" s="1"/>
  <c r="O7" i="157"/>
  <c r="AG50" i="157"/>
  <c r="AG51" i="157" s="1"/>
  <c r="AG52" i="157" s="1"/>
  <c r="AG53" i="157" s="1"/>
  <c r="AH40" i="157"/>
  <c r="AH41" i="157" s="1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AF41" i="157" s="1"/>
  <c r="AF42" i="157" s="1"/>
  <c r="AF43" i="157" s="1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G16" i="157"/>
  <c r="R11" i="157"/>
  <c r="AB11" i="157" s="1"/>
  <c r="R10" i="157"/>
  <c r="R6" i="157"/>
  <c r="B4" i="157"/>
  <c r="A1" i="157"/>
  <c r="B5" i="157" s="1"/>
  <c r="R8" i="155"/>
  <c r="R9" i="155"/>
  <c r="R11" i="155"/>
  <c r="R6" i="155"/>
  <c r="R11" i="156"/>
  <c r="R9" i="156"/>
  <c r="R8" i="156"/>
  <c r="AB8" i="156" s="1"/>
  <c r="R6" i="156"/>
  <c r="AB6" i="156" s="1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G40" i="156"/>
  <c r="AG41" i="156" s="1"/>
  <c r="AG42" i="156" s="1"/>
  <c r="AG43" i="156" s="1"/>
  <c r="AG44" i="156" s="1"/>
  <c r="AG45" i="156" s="1"/>
  <c r="AG46" i="156" s="1"/>
  <c r="AG47" i="156" s="1"/>
  <c r="AG48" i="156" s="1"/>
  <c r="AF40" i="156"/>
  <c r="AF41" i="156" s="1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Z9" i="156" s="1"/>
  <c r="G16" i="156"/>
  <c r="B4" i="156"/>
  <c r="A1" i="156"/>
  <c r="B5" i="156" s="1"/>
  <c r="AG50" i="155"/>
  <c r="AG51" i="155" s="1"/>
  <c r="AG52" i="155" s="1"/>
  <c r="AG53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AF41" i="155" s="1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G16" i="155"/>
  <c r="B4" i="155"/>
  <c r="A1" i="155"/>
  <c r="B5" i="155" s="1"/>
  <c r="AB11" i="159" l="1"/>
  <c r="AJ9" i="155"/>
  <c r="AA12" i="156"/>
  <c r="AJ6" i="155"/>
  <c r="AJ9" i="156"/>
  <c r="Z11" i="155"/>
  <c r="AG54" i="155"/>
  <c r="AG55" i="155" s="1"/>
  <c r="AG56" i="155" s="1"/>
  <c r="AG57" i="155" s="1"/>
  <c r="AG58" i="155" s="1"/>
  <c r="AG59" i="155" s="1"/>
  <c r="AB11" i="155"/>
  <c r="AB9" i="155"/>
  <c r="AF56" i="155"/>
  <c r="AF57" i="155" s="1"/>
  <c r="AF58" i="155" s="1"/>
  <c r="AF59" i="155" s="1"/>
  <c r="Z8" i="155"/>
  <c r="Z9" i="155"/>
  <c r="AB9" i="156"/>
  <c r="AA10" i="156"/>
  <c r="AJ11" i="156"/>
  <c r="Z6" i="156"/>
  <c r="AJ6" i="156"/>
  <c r="AA7" i="156"/>
  <c r="Z11" i="156"/>
  <c r="AJ6" i="16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AB8" i="155" l="1"/>
  <c r="Z6" i="155"/>
  <c r="AB6" i="155"/>
  <c r="B19" i="16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EF15755-7A43-40FC-B238-8175105683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0FABCF-51AE-4CFF-86D6-0F0F94D5E6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EFBBDE0-D684-498C-8B2A-47BAD1CD440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38B909-7AF8-4F27-8FE7-1BBEB36474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64FE539-953E-48E2-B0DE-0C373EE03F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FF6801-056F-49CF-A50D-49F26183792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EA94509-A5AA-4AC2-AE01-86D090E5530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B8B109B-15BD-4EAF-8315-65857059510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9ADC86F-465F-4B3B-8188-B6D70C2D88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B83E15B-25C7-4B9D-8E5D-BD34C019C4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44A4196-7C73-4CA9-BFDF-E1E443DDEF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5760929-2D4D-41BB-A5CF-DB1453E3F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06C633C-FBB2-4C9F-ADC0-33C69E11DC1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F27A9E4-B60B-4A02-9840-2E160BE18A6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D48DE63-3574-4581-B569-235BB39EF9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1E483C9-5F60-49B9-9714-426B417FC4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4CAE6DC-4082-4B31-BD96-19969DDDA43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F8289DF5-504A-41F1-8957-44AF83AAD13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7215549-C654-4ADC-A7FA-1209A9D030D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D2449DB3-EE08-4951-8D1A-96C591E6DD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1AECFFE-DA18-42D1-9A6E-95932AA61A9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CD1F9E4-8F09-4231-9D67-8F4A094D01B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0A4DFCB-6E41-41AC-BCF9-503A0F19F9C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BC13F34-F0B5-4593-8C45-AFBBFC3BE68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1C249E45-AD4D-4696-9D3B-D2429376A4D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04004104-33F4-4A78-A11F-C98606DD419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3E39DF6F-01F9-49BF-81C0-2EE6F64DD5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011A87A-73A6-43CE-A678-AF537A6FA5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0E67998-2D47-4F62-88B7-E78A41058C1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7CDEAF9-A50F-457E-815F-9CD6C28E2D2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954A9D6-950F-4F0F-8102-6475CD8C16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11EF3FB-3266-4B4B-8697-DDB0D3145D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1C6A547-EA3E-455F-AC02-2A46F1D622E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F550D50-5017-4DCA-9352-CC019002BAA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A6D70830-4704-402A-A687-0CD957ABF4E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21A3039-365C-4950-B81F-A9937BD3616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328A823E-33C8-42B5-9AED-F135B01F41B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064C337-60C5-481C-8CAC-B0050E77797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6116160-2942-4F02-A323-E2DE9F5F4D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D4A4F78A-EE89-40E5-AA4B-394DBEF4A1D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071DAFBB-4569-4F6F-B09B-29AC09955D4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87D61A5-EAF9-44D5-86C1-DB3B3E0A45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58F3D271-3CD7-48CC-9E9B-3A09D9D62B5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4B274F2-BB5C-412F-8B0E-2F399D24F6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C8F7FEA-6AF1-4B51-AD9D-73D181C5AA5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AC955810-BF8E-48FC-A156-9949520C00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A759EBE-5388-4F88-8633-8A9FA47FCC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D22B496-913D-4B59-A94E-49986693615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32546CD-A421-4517-8F72-906CE0E2937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4447614-7DA0-4EC3-98D1-B761A3A784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BC6A724F-7385-486F-B739-1C3449E8951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5440C6AC-6562-451A-9E17-65FA8DC26FF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35C170C-3E4A-4B11-9C3E-7F7FCCC4079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67F6CCF5-E9A7-4131-91B6-C1D2055039E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C4732A5-5F3B-4CBF-A8A0-2422D81DF3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044AF1A-5D1C-4002-9DD0-3B08F0C9D43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9A75F5C-1E9C-4A53-9537-570AAEF57F9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F158276-3AC5-4FF6-9786-FCB3EBEBD08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8D066D72-4D92-4D7A-B92B-DD92D4B76F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032C5260-4F90-465E-AF19-FDAC816067B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D2A8E26-36C8-440B-9F24-5FD8A25259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9CC9F41-4628-4879-A117-0202F8F2FB4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B60E07A-1B14-4E30-A074-49EFF8D7A1E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5F30E73-CAE9-48ED-BB56-B484387C03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DB346B5-2824-4633-97DD-278F5C466C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BFF1398-11A3-4A23-A0B0-3DD11993563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1F11ACE-4CC2-407F-9BDB-38969B1492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972C859C-0EBE-4248-95E0-8413709C6FF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CDD923C-FB81-495B-A900-82F3B35810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E8A9D52-54B0-4426-9768-8056FB8F5E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49494AA-B323-4B98-B92D-1D5D6833BB9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56CBC1D-3F0E-43DE-A682-B39270D1557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C4974A3-F6CC-4A88-944C-0830C745F3A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97312D6-10C6-47B7-8544-EFB2591A464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24E07653-4E9E-474F-A992-79B71574B54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AEAFB7AD-45B7-4556-8597-1A21A3EB38C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B525803-4851-4601-99EF-DAD7F4AE5FD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7B0B3315-2D15-49C6-8C54-44243932C0D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AE75CCA2-6D38-4E58-A8B4-A8B6EBCE67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A7D7FAA-08A0-415A-A30D-315F2028AF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1004EDA0-C3B8-43CA-B3EE-0F4FF6EEFB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C4470AD-95CA-47C2-8575-1398E09D3FA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89E1CCD-C1D3-407D-A5EA-0B034B4D98D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659B9BB6-7E59-49A5-A764-BB785DCC15D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2346B127-561B-4DC0-91DB-ABE3F8F899E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5D9431B5-90D2-419E-B30B-D19B72C1EFE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19FBBF6-896C-4DE0-B093-25F8653D3C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FE274FD-239A-4B9A-91A9-86B2608B23D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8B9B5891-3C9A-4E29-AED5-A5F5B5C01A9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90AFF04-E165-4463-BCCC-B87AE7D14FF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6E8450DA-9875-41C9-BF6E-8EF2794ACA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93A509FD-4D13-4F66-9B99-86D12455D2A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41A28E7-6174-4FBA-A263-BC5F70730DE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8EEA611-77F3-4D24-A5CB-3198C349348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FDB520FD-34D2-4D91-B00A-9ADE6147A05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DED6B72C-152B-40C3-8BF8-22E8E42FC75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1724765C-1DD7-476F-9FAB-3BE196789A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EC8A904B-5499-4432-9C85-AB62C80A800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675A27DD-A907-4D91-B50C-5711AC8AD9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01BD548-FE13-4B8D-9A65-71544536668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F0D73C9-7E0B-482B-A4B0-471CC163D5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0792AA-A670-49C8-8B48-88920A6CC9C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F3CED1AD-B51A-466B-A28F-96AE9ADEBE4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CE04175-0BC7-4BEA-B46A-B2AFAC67F4D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58C1AAE-190F-42D9-AB6F-1616BDF8691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E33D367-D5C6-4EC0-8C4B-B56562B7BA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0583778-5108-4730-A83D-5AE2E74F2A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C29D9C6-5961-4F28-B4EB-F9C2BB0B572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F8C95F1-6DDE-4A1D-985B-0AAA3296EC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8458A8C-678B-4426-8571-0BBD951A90D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9E905F8-C669-4432-A75D-84126EC6020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5B1E5AB-1B57-402F-8CDB-19C303541AD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D005BBD-D9B6-4D4A-8906-DF7B2963B09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8E4F072-705A-4B63-92DE-F1A0D8D052B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7D891B7C-B84C-4E0E-B910-975748CBC1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EE024FC-D418-43C8-A015-7B0F6F4DFE1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8F102DA-9CD3-414A-BE1B-3231ED7A99D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F36E7E0B-7F3B-4980-9430-2FAE5C5238C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08D5FE08-65A5-4E69-9D4F-E053D55C662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E6E06BB-3A97-4917-BB83-51B6FBEB992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<sst xmlns="http://schemas.openxmlformats.org/spreadsheetml/2006/main" count="2691" uniqueCount="119">
  <si>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</si>
  <si>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</si>
  <si>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</si>
  <si>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</si>
  <si>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</si>
  <si>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</si>
  <si>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</si>
  <si>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</si>
  <si>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</si>
  <si>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</si>
  <si>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</si>
  <si>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</si>
  <si>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</si>
  <si>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</si>
  <si>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</si>
  <si>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</si>
  <si>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</si>
  <si>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</si>
  <si>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</si>
  <si>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</si>
  <si>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</si>
  <si>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</si>
  <si>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</si>
  <si>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</si>
  <si>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</si>
  <si>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</si>
  <si>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</si>
  <si>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</si>
  <si>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</si>
  <si>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</si>
  <si>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</si>
  <si>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</si>
  <si>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</si>
  <si>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</si>
  <si>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</si>
  <si>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</si>
  <si>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</si>
  <si>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</si>
  <si>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</si>
  <si>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</si>
  <si>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</si>
  <si>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</si>
  <si>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</si>
  <si>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</si>
  <si>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</si>
  <si>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</si>
  <si>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</si>
  <si>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</si>
  <si>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</si>
  <si>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</si>
  <si>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</si>
  <si>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</si>
  <si>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</si>
  <si>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</si>
  <si>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</si>
  <si>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</si>
  <si>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</si>
  <si>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</si>
  <si>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</si>
  <si>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</si>
  <si>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</si>
  <si>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</si>
  <si>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</si>
  <si>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</si>
  <si>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</si>
  <si>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</si>
  <si>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</si>
  <si>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</si>
  <si>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</si>
  <si>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</si>
  <si>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</si>
  <si>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</si>
  <si>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</si>
  <si>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</si>
  <si>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</si>
  <si>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</si>
  <si>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</si>
  <si>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</si>
  <si>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</si>
  <si>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</si>
  <si>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</si>
  <si>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</si>
  <si>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</si>
  <si>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</si>
  <si>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</si>
  <si>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</si>
  <si>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</si>
  <si>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</si>
  <si>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</si>
  <si>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</si>
  <si>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</si>
  <si>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</si>
  <si>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</si>
  <si>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</si>
  <si>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</si>
  <si>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</si>
  <si>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</si>
  <si>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</si>
  <si>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</si>
  <si>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</si>
  <si>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</si>
  <si>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</si>
  <si>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</si>
  <si>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</si>
  <si>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</si>
  <si>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</si>
  <si>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</si>
  <si>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</si>
  <si>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Dr</t>
  </si>
  <si>
    <t>[%]</t>
  </si>
  <si>
    <t>Cyclic_Pisa_Multiplier_P_M</t>
  </si>
  <si>
    <t>Cyclic_Pisa_Multiplier_Y_Thehta</t>
  </si>
  <si>
    <t>Cyclic_Multiplier</t>
  </si>
  <si>
    <t>M1a</t>
  </si>
  <si>
    <t>S1</t>
  </si>
  <si>
    <t>M1b</t>
  </si>
  <si>
    <t>C1</t>
  </si>
  <si>
    <t>S2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</si>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</sst>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0" fontId="3" fillId="0" borderId="0"/>
    <xf numFmtId="0" fontId="2" fillId="0" borderId="0"/>
    <xf numFmtId="0" fontId="13" fillId="0" borderId="0"/>
    <xf numFmtId="0" fontId="1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1"/>
    <xf numFmtId="0" fontId="9" fillId="0" borderId="0" xfId="1" applyFont="1"/>
    <xf numFmtId="0" fontId="13" fillId="0" borderId="0" xfId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13" fillId="0" borderId="0" xfId="1" applyAlignment="1">
      <alignment horizontal="left"/>
    </xf>
    <xf numFmtId="0" fontId="13" fillId="0" borderId="0" xfId="1" applyAlignment="1"/>
    <xf numFmtId="0" fontId="5" fillId="0" borderId="0" xfId="1" applyFont="1" applyAlignment="1"/>
    <xf numFmtId="0" fontId="13" fillId="0" borderId="0" xfId="1" applyAlignment="1">
      <alignment horizontal="center"/>
    </xf>
    <xf numFmtId="0" fontId="4" fillId="0" borderId="0" xfId="1" applyFont="1" applyAlignment="1"/>
    <xf numFmtId="0" fontId="5" fillId="0" borderId="0" xfId="1" applyFont="1"/>
    <xf numFmtId="0" fontId="4" fillId="0" borderId="0" xfId="1" applyFont="1" applyFill="1"/>
    <xf numFmtId="0" fontId="4" fillId="0" borderId="0" xfId="1" applyFont="1" applyAlignment="1">
      <alignment horizontal="center" vertical="center"/>
    </xf>
    <xf numFmtId="0" fontId="4" fillId="0" borderId="0" xfId="1" quotePrefix="1" applyFont="1" applyAlignment="1" applyProtection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1" fontId="4" fillId="0" borderId="0" xfId="1" applyNumberFormat="1" applyFont="1"/>
    <xf numFmtId="0" fontId="4" fillId="0" borderId="0" xfId="1" quotePrefix="1" applyFont="1" applyAlignment="1">
      <alignment horizontal="right"/>
    </xf>
    <xf numFmtId="164" fontId="4" fillId="0" borderId="0" xfId="1" applyNumberFormat="1" applyFont="1"/>
    <xf numFmtId="0" fontId="13" fillId="0" borderId="0" xfId="1" applyAlignment="1">
      <alignment vertical="center" wrapText="1"/>
    </xf>
    <xf numFmtId="2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165" fontId="4" fillId="0" borderId="0" xfId="1" applyNumberFormat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13" fillId="0" borderId="0" xfId="1" applyFont="1"/>
    <xf numFmtId="165" fontId="13" fillId="0" borderId="0" xfId="1" applyNumberFormat="1" applyFont="1" applyAlignment="1">
      <alignment horizontal="center" vertical="center"/>
    </xf>
    <xf numFmtId="0" fontId="13" fillId="0" borderId="0" xfId="4" quotePrefix="1" applyFont="1" applyAlignment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0" xfId="1" applyFont="1" applyFill="1"/>
    <xf numFmtId="165" fontId="4" fillId="2" borderId="0" xfId="1" applyNumberFormat="1" applyFont="1" applyFill="1"/>
    <xf numFmtId="165" fontId="0" fillId="2" borderId="1" xfId="0" applyNumberFormat="1" applyFill="1" applyBorder="1"/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/>
    </xf>
    <xf numFmtId="166" fontId="13" fillId="0" borderId="0" xfId="1" applyNumberFormat="1" applyFont="1" applyFill="1" applyAlignment="1">
      <alignment horizontal="center" vertical="center"/>
    </xf>
    <xf numFmtId="166" fontId="14" fillId="0" borderId="0" xfId="1" applyNumberFormat="1" applyFont="1" applyFill="1" applyAlignment="1">
      <alignment horizontal="center" vertical="center"/>
    </xf>
    <xf numFmtId="2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6">
    <cellStyle name="Normal" xfId="0" builtinId="0"/>
    <cellStyle name="Normal 2" xfId="1" xr:uid="{552F32EA-5476-4460-A856-A7400DE53AEF}"/>
    <cellStyle name="Normal 2 2" xfId="2" xr:uid="{8081F8D7-64DD-4731-9D5D-EB57B48E81BB}"/>
    <cellStyle name="Normal 2 4" xfId="4" xr:uid="{4AF76F3E-4A52-4141-8125-A3F030D2F28C}"/>
    <cellStyle name="Normal 3" xfId="3" xr:uid="{CC751CDE-DB87-4608-B195-B5D52AEE4E22}"/>
    <cellStyle name="Normal 4" xfId="5" xr:uid="{B6465EF0-735A-479C-8ED4-81BEFF4C5615}"/>
  </cellStyles>
  <dxfs count="1593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3F92B-DC01-4FF3-AFEE-9398002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6954610"/>
          <a:ext cx="6997009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121744-AEB9-46AE-BC09-2B6C554F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768" y="9322253"/>
          <a:ext cx="6991929" cy="716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99B2D-5E70-49B8-8888-C8BBCFDE7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2F07CD-840E-4ECC-8D26-EEB58D4B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62F59-9860-43F6-9BEF-6C8DEC142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2E6EAE-FE16-4575-88CF-EE0E87513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B44F9-CBF8-472E-AE11-4B311B577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AB683C-D2D4-420C-A7A8-69D1D9678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89B64-7277-4656-A2AA-37A5161D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8A94F-8E27-4388-8BA1-117292BAE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99486B-DE93-4581-9884-F3B01DE5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A0011-FB2D-448A-BC3A-C08E287B9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726AB-974A-4720-8D13-A9976319F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27EB1F-60B5-4318-AEA2-E849349D4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F72FAF-89C6-4DDB-B9C5-6E33E360C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29904-630F-493B-AD9D-356C2639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7"/>
      <c r="S3" s="87"/>
      <c r="T3" s="72"/>
      <c r="U3" s="87"/>
      <c r="V3" s="87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592" priority="204">
      <formula>$L6="API sand"</formula>
    </cfRule>
  </conditionalFormatting>
  <conditionalFormatting sqref="R18:S20 R29:S36 S21:S28 AD21:AD28 AB18:AB35 AK6:AL14 N6:N14">
    <cfRule type="expression" dxfId="1591" priority="203">
      <formula>$M6="API sand"</formula>
    </cfRule>
  </conditionalFormatting>
  <conditionalFormatting sqref="R18:T20 R29:T36 S21:T28 AD21:AD28 AB18:AB35 AK6:AL14 N6:N14">
    <cfRule type="expression" dxfId="1590" priority="202">
      <formula>$M6="API clay"</formula>
    </cfRule>
  </conditionalFormatting>
  <conditionalFormatting sqref="U18:W36 AM6:AN14 N6:P14 AC6:AI13 AA6:AA14 U6:V14">
    <cfRule type="expression" dxfId="1589" priority="199">
      <formula>$L6="Stiff clay w/o free water"</formula>
    </cfRule>
    <cfRule type="expression" dxfId="1588" priority="201">
      <formula>$L6="API clay"</formula>
    </cfRule>
  </conditionalFormatting>
  <conditionalFormatting sqref="U18:Y36 AM6:AN14 N6:P14 AC6:AI13 AA6:AA14 U6:V14">
    <cfRule type="expression" dxfId="1587" priority="200">
      <formula>$L6="Kirsch soft clay"</formula>
    </cfRule>
  </conditionalFormatting>
  <conditionalFormatting sqref="U18:Y36 AM6:AN14 N6:P14 AC6:AI13 AA6:AA14 U6:V14">
    <cfRule type="expression" dxfId="1586" priority="198">
      <formula>$L6="Kirsch stiff clay"</formula>
    </cfRule>
  </conditionalFormatting>
  <conditionalFormatting sqref="W10:Y10 AJ6:AJ15 N6:N14 AM6:AO14 S10:T13 Q6:R14 Z6:Z15 AB6:AB15 W12:Y13 W11 Y11">
    <cfRule type="expression" dxfId="1585" priority="197">
      <formula>$L6="Kirsch sand"</formula>
    </cfRule>
  </conditionalFormatting>
  <conditionalFormatting sqref="AC18:AI18 AC19:AD19 AI19 AM6:AN14 N6:N14">
    <cfRule type="expression" dxfId="1584" priority="196">
      <formula>$L6="Modified Weak rock"</formula>
    </cfRule>
  </conditionalFormatting>
  <conditionalFormatting sqref="U18:V36 AM6:AN14 N6:P14 AC6:AI13 AA6:AA14 U6:V14">
    <cfRule type="expression" dxfId="1583" priority="195">
      <formula>$L6="Reese stiff clay"</formula>
    </cfRule>
  </conditionalFormatting>
  <conditionalFormatting sqref="N18:N36 Q18:Q36 AM18:AN36">
    <cfRule type="expression" dxfId="1582" priority="194">
      <formula>$L18="API sand"</formula>
    </cfRule>
  </conditionalFormatting>
  <conditionalFormatting sqref="N18:N36 AB36 AJ18:AL36 Z18:Z36">
    <cfRule type="expression" dxfId="1581" priority="193">
      <formula>$M18="API sand"</formula>
    </cfRule>
  </conditionalFormatting>
  <conditionalFormatting sqref="Z36:AB36 AK18:AL36 N18:N36 Z18:AA35">
    <cfRule type="expression" dxfId="1580" priority="192">
      <formula>$M18="API clay"</formula>
    </cfRule>
  </conditionalFormatting>
  <conditionalFormatting sqref="N18:P18 AM18:AN36 N29:P36 N19:N28 P19:P28">
    <cfRule type="expression" dxfId="1579" priority="189">
      <formula>$L18="Stiff clay w/o free water"</formula>
    </cfRule>
    <cfRule type="expression" dxfId="1578" priority="191">
      <formula>$L18="API clay"</formula>
    </cfRule>
  </conditionalFormatting>
  <conditionalFormatting sqref="N18:P18 AM18:AN36 N29:P36 N19:N28 P19:P28">
    <cfRule type="expression" dxfId="1577" priority="190">
      <formula>$L18="Kirsch soft clay"</formula>
    </cfRule>
  </conditionalFormatting>
  <conditionalFormatting sqref="N18:P18 AM18:AN36 N29:P36 N19:N28 P19:P28">
    <cfRule type="expression" dxfId="1576" priority="188">
      <formula>$L18="Kirsch stiff clay"</formula>
    </cfRule>
  </conditionalFormatting>
  <conditionalFormatting sqref="N18:N36 Q18:Q36 X18:Y36 AM18:AN36">
    <cfRule type="expression" dxfId="1575" priority="187">
      <formula>$L18="Kirsch sand"</formula>
    </cfRule>
  </conditionalFormatting>
  <conditionalFormatting sqref="N18:N36 AM18:AN36 AC20:AD36 AI20:AI36">
    <cfRule type="expression" dxfId="1574" priority="186">
      <formula>$L18="Modified Weak rock"</formula>
    </cfRule>
  </conditionalFormatting>
  <conditionalFormatting sqref="N18:P18 AM18:AN36 N29:P36 N19:N28 P19:P28">
    <cfRule type="expression" dxfId="1573" priority="185">
      <formula>$L18="Reese stiff clay"</formula>
    </cfRule>
  </conditionalFormatting>
  <conditionalFormatting sqref="AM6:AN14 N6:P14 AC6:AI13 AA6:AA14 U6:V14">
    <cfRule type="expression" dxfId="1572" priority="184">
      <formula>$L6="PISA clay"</formula>
    </cfRule>
  </conditionalFormatting>
  <conditionalFormatting sqref="AM6:AN14 N6:N14">
    <cfRule type="expression" dxfId="1571" priority="183">
      <formula>$L6="PISA sand"</formula>
    </cfRule>
  </conditionalFormatting>
  <conditionalFormatting sqref="O19:O21">
    <cfRule type="expression" dxfId="1570" priority="182">
      <formula>$L19="API sand"</formula>
    </cfRule>
  </conditionalFormatting>
  <conditionalFormatting sqref="O19:O21">
    <cfRule type="expression" dxfId="1569" priority="181">
      <formula>$L19="Kirsch sand"</formula>
    </cfRule>
  </conditionalFormatting>
  <conditionalFormatting sqref="O22:O28">
    <cfRule type="expression" dxfId="1568" priority="180">
      <formula>$L22="API sand"</formula>
    </cfRule>
  </conditionalFormatting>
  <conditionalFormatting sqref="O22:O28">
    <cfRule type="expression" dxfId="1567" priority="179">
      <formula>$L22="Kirsch sand"</formula>
    </cfRule>
  </conditionalFormatting>
  <conditionalFormatting sqref="S6:T9 W6:Y9">
    <cfRule type="expression" dxfId="1566" priority="178">
      <formula>$L6="API sand"</formula>
    </cfRule>
  </conditionalFormatting>
  <conditionalFormatting sqref="S6:T9 W6:Y9">
    <cfRule type="expression" dxfId="1565" priority="177">
      <formula>$L6="Kirsch sand"</formula>
    </cfRule>
  </conditionalFormatting>
  <conditionalFormatting sqref="AE37:AH37">
    <cfRule type="expression" dxfId="1564" priority="205">
      <formula>$L19="Modified Weak rock"</formula>
    </cfRule>
  </conditionalFormatting>
  <conditionalFormatting sqref="S14:T14 W14:Y14">
    <cfRule type="expression" dxfId="1563" priority="176">
      <formula>$L14="API sand"</formula>
    </cfRule>
  </conditionalFormatting>
  <conditionalFormatting sqref="S14:T14 W14:Y14">
    <cfRule type="expression" dxfId="1562" priority="175">
      <formula>$L14="Kirsch sand"</formula>
    </cfRule>
  </conditionalFormatting>
  <conditionalFormatting sqref="AD14:AI14">
    <cfRule type="expression" dxfId="1561" priority="172">
      <formula>$L14="Stiff clay w/o free water"</formula>
    </cfRule>
    <cfRule type="expression" dxfId="1560" priority="174">
      <formula>$L14="API clay"</formula>
    </cfRule>
  </conditionalFormatting>
  <conditionalFormatting sqref="AD14:AI14">
    <cfRule type="expression" dxfId="1559" priority="173">
      <formula>$L14="Kirsch soft clay"</formula>
    </cfRule>
  </conditionalFormatting>
  <conditionalFormatting sqref="AD14:AI14">
    <cfRule type="expression" dxfId="1558" priority="171">
      <formula>$L14="Kirsch stiff clay"</formula>
    </cfRule>
  </conditionalFormatting>
  <conditionalFormatting sqref="AD14:AI14">
    <cfRule type="expression" dxfId="1557" priority="170">
      <formula>$L14="Reese stiff clay"</formula>
    </cfRule>
  </conditionalFormatting>
  <conditionalFormatting sqref="AD14:AI14">
    <cfRule type="expression" dxfId="1556" priority="169">
      <formula>$L14="PISA clay"</formula>
    </cfRule>
  </conditionalFormatting>
  <conditionalFormatting sqref="AM15:AN15">
    <cfRule type="expression" dxfId="1555" priority="168">
      <formula>$L15="API sand"</formula>
    </cfRule>
  </conditionalFormatting>
  <conditionalFormatting sqref="AK15:AL15">
    <cfRule type="expression" dxfId="1554" priority="167">
      <formula>$M15="API sand"</formula>
    </cfRule>
  </conditionalFormatting>
  <conditionalFormatting sqref="AK15:AL15">
    <cfRule type="expression" dxfId="1553" priority="166">
      <formula>$M15="API clay"</formula>
    </cfRule>
  </conditionalFormatting>
  <conditionalFormatting sqref="AM15:AN15">
    <cfRule type="expression" dxfId="1552" priority="163">
      <formula>$L15="Stiff clay w/o free water"</formula>
    </cfRule>
    <cfRule type="expression" dxfId="1551" priority="165">
      <formula>$L15="API clay"</formula>
    </cfRule>
  </conditionalFormatting>
  <conditionalFormatting sqref="AM15:AN15">
    <cfRule type="expression" dxfId="1550" priority="164">
      <formula>$L15="Kirsch soft clay"</formula>
    </cfRule>
  </conditionalFormatting>
  <conditionalFormatting sqref="AM15:AN15">
    <cfRule type="expression" dxfId="1549" priority="162">
      <formula>$L15="Kirsch stiff clay"</formula>
    </cfRule>
  </conditionalFormatting>
  <conditionalFormatting sqref="AM15:AN15">
    <cfRule type="expression" dxfId="1548" priority="161">
      <formula>$L15="Kirsch sand"</formula>
    </cfRule>
  </conditionalFormatting>
  <conditionalFormatting sqref="AM15:AN15">
    <cfRule type="expression" dxfId="1547" priority="160">
      <formula>$L15="Modified Weak rock"</formula>
    </cfRule>
  </conditionalFormatting>
  <conditionalFormatting sqref="AM15:AN15">
    <cfRule type="expression" dxfId="1546" priority="159">
      <formula>$L15="Reese stiff clay"</formula>
    </cfRule>
  </conditionalFormatting>
  <conditionalFormatting sqref="AM15:AN15">
    <cfRule type="expression" dxfId="1545" priority="158">
      <formula>$L15="PISA clay"</formula>
    </cfRule>
  </conditionalFormatting>
  <conditionalFormatting sqref="AM15:AN15">
    <cfRule type="expression" dxfId="1544" priority="157">
      <formula>$L15="PISA sand"</formula>
    </cfRule>
  </conditionalFormatting>
  <conditionalFormatting sqref="N15 Q15 S15:T15 W15 Y15">
    <cfRule type="expression" dxfId="1543" priority="156">
      <formula>$L15="API sand"</formula>
    </cfRule>
  </conditionalFormatting>
  <conditionalFormatting sqref="N15">
    <cfRule type="expression" dxfId="1542" priority="155">
      <formula>$M15="API sand"</formula>
    </cfRule>
  </conditionalFormatting>
  <conditionalFormatting sqref="N15">
    <cfRule type="expression" dxfId="1541" priority="154">
      <formula>$M15="API clay"</formula>
    </cfRule>
  </conditionalFormatting>
  <conditionalFormatting sqref="N15:P15">
    <cfRule type="expression" dxfId="1540" priority="151">
      <formula>$L15="Stiff clay w/o free water"</formula>
    </cfRule>
    <cfRule type="expression" dxfId="1539" priority="153">
      <formula>$L15="API clay"</formula>
    </cfRule>
  </conditionalFormatting>
  <conditionalFormatting sqref="N15:P15">
    <cfRule type="expression" dxfId="1538" priority="152">
      <formula>$L15="Kirsch soft clay"</formula>
    </cfRule>
  </conditionalFormatting>
  <conditionalFormatting sqref="N15:P15">
    <cfRule type="expression" dxfId="1537" priority="150">
      <formula>$L15="Kirsch stiff clay"</formula>
    </cfRule>
  </conditionalFormatting>
  <conditionalFormatting sqref="N15 Q15 S15:T15 W15 Y15">
    <cfRule type="expression" dxfId="1536" priority="149">
      <formula>$L15="Kirsch sand"</formula>
    </cfRule>
  </conditionalFormatting>
  <conditionalFormatting sqref="N15">
    <cfRule type="expression" dxfId="1535" priority="148">
      <formula>$L15="Modified Weak rock"</formula>
    </cfRule>
  </conditionalFormatting>
  <conditionalFormatting sqref="N15:P15">
    <cfRule type="expression" dxfId="1534" priority="147">
      <formula>$L15="Reese stiff clay"</formula>
    </cfRule>
  </conditionalFormatting>
  <conditionalFormatting sqref="N15:P15">
    <cfRule type="expression" dxfId="1533" priority="146">
      <formula>$L15="PISA clay"</formula>
    </cfRule>
  </conditionalFormatting>
  <conditionalFormatting sqref="N15">
    <cfRule type="expression" dxfId="1532" priority="145">
      <formula>$L15="PISA sand"</formula>
    </cfRule>
  </conditionalFormatting>
  <conditionalFormatting sqref="R15">
    <cfRule type="expression" dxfId="1531" priority="144">
      <formula>$L15="API sand"</formula>
    </cfRule>
  </conditionalFormatting>
  <conditionalFormatting sqref="R15">
    <cfRule type="expression" dxfId="1530" priority="143">
      <formula>$L15="Kirsch sand"</formula>
    </cfRule>
  </conditionalFormatting>
  <conditionalFormatting sqref="AD15:AI15">
    <cfRule type="expression" dxfId="1529" priority="140">
      <formula>$L15="Stiff clay w/o free water"</formula>
    </cfRule>
    <cfRule type="expression" dxfId="1528" priority="142">
      <formula>$L15="API clay"</formula>
    </cfRule>
  </conditionalFormatting>
  <conditionalFormatting sqref="AD15:AI15">
    <cfRule type="expression" dxfId="1527" priority="141">
      <formula>$L15="Kirsch soft clay"</formula>
    </cfRule>
  </conditionalFormatting>
  <conditionalFormatting sqref="AD15:AI15">
    <cfRule type="expression" dxfId="1526" priority="139">
      <formula>$L15="Kirsch stiff clay"</formula>
    </cfRule>
  </conditionalFormatting>
  <conditionalFormatting sqref="AD15:AI15">
    <cfRule type="expression" dxfId="1525" priority="138">
      <formula>$L15="Reese stiff clay"</formula>
    </cfRule>
  </conditionalFormatting>
  <conditionalFormatting sqref="AD15:AI15">
    <cfRule type="expression" dxfId="1524" priority="137">
      <formula>$L15="PISA clay"</formula>
    </cfRule>
  </conditionalFormatting>
  <conditionalFormatting sqref="AA15">
    <cfRule type="expression" dxfId="1523" priority="134">
      <formula>$L15="Stiff clay w/o free water"</formula>
    </cfRule>
    <cfRule type="expression" dxfId="1522" priority="136">
      <formula>$L15="API clay"</formula>
    </cfRule>
  </conditionalFormatting>
  <conditionalFormatting sqref="AA15">
    <cfRule type="expression" dxfId="1521" priority="135">
      <formula>$L15="Kirsch soft clay"</formula>
    </cfRule>
  </conditionalFormatting>
  <conditionalFormatting sqref="AA15">
    <cfRule type="expression" dxfId="1520" priority="133">
      <formula>$L15="Kirsch stiff clay"</formula>
    </cfRule>
  </conditionalFormatting>
  <conditionalFormatting sqref="AA15">
    <cfRule type="expression" dxfId="1519" priority="132">
      <formula>$L15="Reese stiff clay"</formula>
    </cfRule>
  </conditionalFormatting>
  <conditionalFormatting sqref="AA15">
    <cfRule type="expression" dxfId="1518" priority="131">
      <formula>$L15="PISA clay"</formula>
    </cfRule>
  </conditionalFormatting>
  <conditionalFormatting sqref="AC15">
    <cfRule type="expression" dxfId="1517" priority="128">
      <formula>$L15="Stiff clay w/o free water"</formula>
    </cfRule>
    <cfRule type="expression" dxfId="1516" priority="130">
      <formula>$L15="API clay"</formula>
    </cfRule>
  </conditionalFormatting>
  <conditionalFormatting sqref="AC15">
    <cfRule type="expression" dxfId="1515" priority="129">
      <formula>$L15="Kirsch soft clay"</formula>
    </cfRule>
  </conditionalFormatting>
  <conditionalFormatting sqref="AC15">
    <cfRule type="expression" dxfId="1514" priority="127">
      <formula>$L15="Kirsch stiff clay"</formula>
    </cfRule>
  </conditionalFormatting>
  <conditionalFormatting sqref="AC15">
    <cfRule type="expression" dxfId="1513" priority="126">
      <formula>$L15="Reese stiff clay"</formula>
    </cfRule>
  </conditionalFormatting>
  <conditionalFormatting sqref="AC15">
    <cfRule type="expression" dxfId="1512" priority="125">
      <formula>$L15="PISA clay"</formula>
    </cfRule>
  </conditionalFormatting>
  <conditionalFormatting sqref="X15">
    <cfRule type="expression" dxfId="1511" priority="124">
      <formula>$L15="API sand"</formula>
    </cfRule>
  </conditionalFormatting>
  <conditionalFormatting sqref="X15">
    <cfRule type="expression" dxfId="1510" priority="123">
      <formula>$L15="Kirsch sand"</formula>
    </cfRule>
  </conditionalFormatting>
  <conditionalFormatting sqref="AM16:AN16">
    <cfRule type="expression" dxfId="1509" priority="122">
      <formula>$L16="API sand"</formula>
    </cfRule>
  </conditionalFormatting>
  <conditionalFormatting sqref="AK16:AL16">
    <cfRule type="expression" dxfId="1508" priority="121">
      <formula>$M16="API sand"</formula>
    </cfRule>
  </conditionalFormatting>
  <conditionalFormatting sqref="AK16:AL16">
    <cfRule type="expression" dxfId="1507" priority="120">
      <formula>$M16="API clay"</formula>
    </cfRule>
  </conditionalFormatting>
  <conditionalFormatting sqref="AM16:AN16">
    <cfRule type="expression" dxfId="1506" priority="117">
      <formula>$L16="Stiff clay w/o free water"</formula>
    </cfRule>
    <cfRule type="expression" dxfId="1505" priority="119">
      <formula>$L16="API clay"</formula>
    </cfRule>
  </conditionalFormatting>
  <conditionalFormatting sqref="AM16:AN16">
    <cfRule type="expression" dxfId="1504" priority="118">
      <formula>$L16="Kirsch soft clay"</formula>
    </cfRule>
  </conditionalFormatting>
  <conditionalFormatting sqref="AM16:AN16">
    <cfRule type="expression" dxfId="1503" priority="116">
      <formula>$L16="Kirsch stiff clay"</formula>
    </cfRule>
  </conditionalFormatting>
  <conditionalFormatting sqref="AM16:AN16">
    <cfRule type="expression" dxfId="1502" priority="115">
      <formula>$L16="Kirsch sand"</formula>
    </cfRule>
  </conditionalFormatting>
  <conditionalFormatting sqref="AM16:AN16">
    <cfRule type="expression" dxfId="1501" priority="114">
      <formula>$L16="Modified Weak rock"</formula>
    </cfRule>
  </conditionalFormatting>
  <conditionalFormatting sqref="AM16:AN16">
    <cfRule type="expression" dxfId="1500" priority="113">
      <formula>$L16="Reese stiff clay"</formula>
    </cfRule>
  </conditionalFormatting>
  <conditionalFormatting sqref="AM16:AN16">
    <cfRule type="expression" dxfId="1499" priority="112">
      <formula>$L16="PISA clay"</formula>
    </cfRule>
  </conditionalFormatting>
  <conditionalFormatting sqref="AM16:AN16">
    <cfRule type="expression" dxfId="1498" priority="111">
      <formula>$L16="PISA sand"</formula>
    </cfRule>
  </conditionalFormatting>
  <conditionalFormatting sqref="N16 Q16 S16:T16 W16:Y16">
    <cfRule type="expression" dxfId="1497" priority="110">
      <formula>$L16="API sand"</formula>
    </cfRule>
  </conditionalFormatting>
  <conditionalFormatting sqref="N16">
    <cfRule type="expression" dxfId="1496" priority="109">
      <formula>$M16="API sand"</formula>
    </cfRule>
  </conditionalFormatting>
  <conditionalFormatting sqref="N16">
    <cfRule type="expression" dxfId="1495" priority="108">
      <formula>$M16="API clay"</formula>
    </cfRule>
  </conditionalFormatting>
  <conditionalFormatting sqref="N16:P16">
    <cfRule type="expression" dxfId="1494" priority="105">
      <formula>$L16="Stiff clay w/o free water"</formula>
    </cfRule>
    <cfRule type="expression" dxfId="1493" priority="107">
      <formula>$L16="API clay"</formula>
    </cfRule>
  </conditionalFormatting>
  <conditionalFormatting sqref="N16:P16">
    <cfRule type="expression" dxfId="1492" priority="106">
      <formula>$L16="Kirsch soft clay"</formula>
    </cfRule>
  </conditionalFormatting>
  <conditionalFormatting sqref="N16:P16">
    <cfRule type="expression" dxfId="1491" priority="104">
      <formula>$L16="Kirsch stiff clay"</formula>
    </cfRule>
  </conditionalFormatting>
  <conditionalFormatting sqref="N16 Q16 S16:T16 W16:Y16">
    <cfRule type="expression" dxfId="1490" priority="103">
      <formula>$L16="Kirsch sand"</formula>
    </cfRule>
  </conditionalFormatting>
  <conditionalFormatting sqref="N16">
    <cfRule type="expression" dxfId="1489" priority="102">
      <formula>$L16="Modified Weak rock"</formula>
    </cfRule>
  </conditionalFormatting>
  <conditionalFormatting sqref="N16:P16">
    <cfRule type="expression" dxfId="1488" priority="101">
      <formula>$L16="Reese stiff clay"</formula>
    </cfRule>
  </conditionalFormatting>
  <conditionalFormatting sqref="N16:P16">
    <cfRule type="expression" dxfId="1487" priority="100">
      <formula>$L16="PISA clay"</formula>
    </cfRule>
  </conditionalFormatting>
  <conditionalFormatting sqref="N16">
    <cfRule type="expression" dxfId="1486" priority="99">
      <formula>$L16="PISA sand"</formula>
    </cfRule>
  </conditionalFormatting>
  <conditionalFormatting sqref="R16">
    <cfRule type="expression" dxfId="1485" priority="98">
      <formula>$L16="API sand"</formula>
    </cfRule>
  </conditionalFormatting>
  <conditionalFormatting sqref="R16">
    <cfRule type="expression" dxfId="1484" priority="97">
      <formula>$L16="Kirsch sand"</formula>
    </cfRule>
  </conditionalFormatting>
  <conditionalFormatting sqref="AC16:AI16">
    <cfRule type="expression" dxfId="1483" priority="94">
      <formula>$L16="Stiff clay w/o free water"</formula>
    </cfRule>
    <cfRule type="expression" dxfId="1482" priority="96">
      <formula>$L16="API clay"</formula>
    </cfRule>
  </conditionalFormatting>
  <conditionalFormatting sqref="AC16:AI16">
    <cfRule type="expression" dxfId="1481" priority="95">
      <formula>$L16="Kirsch soft clay"</formula>
    </cfRule>
  </conditionalFormatting>
  <conditionalFormatting sqref="AC16:AI16">
    <cfRule type="expression" dxfId="1480" priority="93">
      <formula>$L16="Kirsch stiff clay"</formula>
    </cfRule>
  </conditionalFormatting>
  <conditionalFormatting sqref="AC16:AI16">
    <cfRule type="expression" dxfId="1479" priority="92">
      <formula>$L16="Reese stiff clay"</formula>
    </cfRule>
  </conditionalFormatting>
  <conditionalFormatting sqref="AC16:AI16">
    <cfRule type="expression" dxfId="1478" priority="91">
      <formula>$L16="PISA clay"</formula>
    </cfRule>
  </conditionalFormatting>
  <conditionalFormatting sqref="AA16">
    <cfRule type="expression" dxfId="1477" priority="88">
      <formula>$L16="Stiff clay w/o free water"</formula>
    </cfRule>
    <cfRule type="expression" dxfId="1476" priority="90">
      <formula>$L16="API clay"</formula>
    </cfRule>
  </conditionalFormatting>
  <conditionalFormatting sqref="AA16">
    <cfRule type="expression" dxfId="1475" priority="89">
      <formula>$L16="Kirsch soft clay"</formula>
    </cfRule>
  </conditionalFormatting>
  <conditionalFormatting sqref="AA16">
    <cfRule type="expression" dxfId="1474" priority="87">
      <formula>$L16="Kirsch stiff clay"</formula>
    </cfRule>
  </conditionalFormatting>
  <conditionalFormatting sqref="AA16">
    <cfRule type="expression" dxfId="1473" priority="86">
      <formula>$L16="Reese stiff clay"</formula>
    </cfRule>
  </conditionalFormatting>
  <conditionalFormatting sqref="AA16">
    <cfRule type="expression" dxfId="1472" priority="85">
      <formula>$L16="PISA clay"</formula>
    </cfRule>
  </conditionalFormatting>
  <conditionalFormatting sqref="AM17:AN17">
    <cfRule type="expression" dxfId="1471" priority="84">
      <formula>$L17="API sand"</formula>
    </cfRule>
  </conditionalFormatting>
  <conditionalFormatting sqref="AK17:AL17">
    <cfRule type="expression" dxfId="1470" priority="83">
      <formula>$M17="API sand"</formula>
    </cfRule>
  </conditionalFormatting>
  <conditionalFormatting sqref="AK17:AL17">
    <cfRule type="expression" dxfId="1469" priority="82">
      <formula>$M17="API clay"</formula>
    </cfRule>
  </conditionalFormatting>
  <conditionalFormatting sqref="AM17:AN17">
    <cfRule type="expression" dxfId="1468" priority="79">
      <formula>$L17="Stiff clay w/o free water"</formula>
    </cfRule>
    <cfRule type="expression" dxfId="1467" priority="81">
      <formula>$L17="API clay"</formula>
    </cfRule>
  </conditionalFormatting>
  <conditionalFormatting sqref="AM17:AN17">
    <cfRule type="expression" dxfId="1466" priority="80">
      <formula>$L17="Kirsch soft clay"</formula>
    </cfRule>
  </conditionalFormatting>
  <conditionalFormatting sqref="AM17:AN17">
    <cfRule type="expression" dxfId="1465" priority="78">
      <formula>$L17="Kirsch stiff clay"</formula>
    </cfRule>
  </conditionalFormatting>
  <conditionalFormatting sqref="AM17:AN17">
    <cfRule type="expression" dxfId="1464" priority="77">
      <formula>$L17="Kirsch sand"</formula>
    </cfRule>
  </conditionalFormatting>
  <conditionalFormatting sqref="AM17:AN17">
    <cfRule type="expression" dxfId="1463" priority="76">
      <formula>$L17="Modified Weak rock"</formula>
    </cfRule>
  </conditionalFormatting>
  <conditionalFormatting sqref="AM17:AN17">
    <cfRule type="expression" dxfId="1462" priority="75">
      <formula>$L17="Reese stiff clay"</formula>
    </cfRule>
  </conditionalFormatting>
  <conditionalFormatting sqref="AM17:AN17">
    <cfRule type="expression" dxfId="1461" priority="74">
      <formula>$L17="PISA clay"</formula>
    </cfRule>
  </conditionalFormatting>
  <conditionalFormatting sqref="AM17:AN17">
    <cfRule type="expression" dxfId="1460" priority="73">
      <formula>$L17="PISA sand"</formula>
    </cfRule>
  </conditionalFormatting>
  <conditionalFormatting sqref="N17 Q17 S17:T17 W17 Y17">
    <cfRule type="expression" dxfId="1459" priority="72">
      <formula>$L17="API sand"</formula>
    </cfRule>
  </conditionalFormatting>
  <conditionalFormatting sqref="N17">
    <cfRule type="expression" dxfId="1458" priority="71">
      <formula>$M17="API sand"</formula>
    </cfRule>
  </conditionalFormatting>
  <conditionalFormatting sqref="N17">
    <cfRule type="expression" dxfId="1457" priority="70">
      <formula>$M17="API clay"</formula>
    </cfRule>
  </conditionalFormatting>
  <conditionalFormatting sqref="N17:P17">
    <cfRule type="expression" dxfId="1456" priority="67">
      <formula>$L17="Stiff clay w/o free water"</formula>
    </cfRule>
    <cfRule type="expression" dxfId="1455" priority="69">
      <formula>$L17="API clay"</formula>
    </cfRule>
  </conditionalFormatting>
  <conditionalFormatting sqref="N17:P17">
    <cfRule type="expression" dxfId="1454" priority="68">
      <formula>$L17="Kirsch soft clay"</formula>
    </cfRule>
  </conditionalFormatting>
  <conditionalFormatting sqref="N17:P17">
    <cfRule type="expression" dxfId="1453" priority="66">
      <formula>$L17="Kirsch stiff clay"</formula>
    </cfRule>
  </conditionalFormatting>
  <conditionalFormatting sqref="N17 Q17 S17:T17 W17 Y17">
    <cfRule type="expression" dxfId="1452" priority="65">
      <formula>$L17="Kirsch sand"</formula>
    </cfRule>
  </conditionalFormatting>
  <conditionalFormatting sqref="N17">
    <cfRule type="expression" dxfId="1451" priority="64">
      <formula>$L17="Modified Weak rock"</formula>
    </cfRule>
  </conditionalFormatting>
  <conditionalFormatting sqref="N17:P17">
    <cfRule type="expression" dxfId="1450" priority="63">
      <formula>$L17="Reese stiff clay"</formula>
    </cfRule>
  </conditionalFormatting>
  <conditionalFormatting sqref="N17:P17">
    <cfRule type="expression" dxfId="1449" priority="62">
      <formula>$L17="PISA clay"</formula>
    </cfRule>
  </conditionalFormatting>
  <conditionalFormatting sqref="N17">
    <cfRule type="expression" dxfId="1448" priority="61">
      <formula>$L17="PISA sand"</formula>
    </cfRule>
  </conditionalFormatting>
  <conditionalFormatting sqref="R17">
    <cfRule type="expression" dxfId="1447" priority="60">
      <formula>$L17="API sand"</formula>
    </cfRule>
  </conditionalFormatting>
  <conditionalFormatting sqref="R17">
    <cfRule type="expression" dxfId="1446" priority="59">
      <formula>$L17="Kirsch sand"</formula>
    </cfRule>
  </conditionalFormatting>
  <conditionalFormatting sqref="AD17:AI17">
    <cfRule type="expression" dxfId="1445" priority="56">
      <formula>$L17="Stiff clay w/o free water"</formula>
    </cfRule>
    <cfRule type="expression" dxfId="1444" priority="58">
      <formula>$L17="API clay"</formula>
    </cfRule>
  </conditionalFormatting>
  <conditionalFormatting sqref="AD17:AI17">
    <cfRule type="expression" dxfId="1443" priority="57">
      <formula>$L17="Kirsch soft clay"</formula>
    </cfRule>
  </conditionalFormatting>
  <conditionalFormatting sqref="AD17:AI17">
    <cfRule type="expression" dxfId="1442" priority="55">
      <formula>$L17="Kirsch stiff clay"</formula>
    </cfRule>
  </conditionalFormatting>
  <conditionalFormatting sqref="AD17:AI17">
    <cfRule type="expression" dxfId="1441" priority="54">
      <formula>$L17="Reese stiff clay"</formula>
    </cfRule>
  </conditionalFormatting>
  <conditionalFormatting sqref="AD17:AI17">
    <cfRule type="expression" dxfId="1440" priority="53">
      <formula>$L17="PISA clay"</formula>
    </cfRule>
  </conditionalFormatting>
  <conditionalFormatting sqref="AA17">
    <cfRule type="expression" dxfId="1439" priority="50">
      <formula>$L17="Stiff clay w/o free water"</formula>
    </cfRule>
    <cfRule type="expression" dxfId="1438" priority="52">
      <formula>$L17="API clay"</formula>
    </cfRule>
  </conditionalFormatting>
  <conditionalFormatting sqref="AA17">
    <cfRule type="expression" dxfId="1437" priority="51">
      <formula>$L17="Kirsch soft clay"</formula>
    </cfRule>
  </conditionalFormatting>
  <conditionalFormatting sqref="AA17">
    <cfRule type="expression" dxfId="1436" priority="49">
      <formula>$L17="Kirsch stiff clay"</formula>
    </cfRule>
  </conditionalFormatting>
  <conditionalFormatting sqref="AA17">
    <cfRule type="expression" dxfId="1435" priority="48">
      <formula>$L17="Reese stiff clay"</formula>
    </cfRule>
  </conditionalFormatting>
  <conditionalFormatting sqref="AA17">
    <cfRule type="expression" dxfId="1434" priority="47">
      <formula>$L17="PISA clay"</formula>
    </cfRule>
  </conditionalFormatting>
  <conditionalFormatting sqref="AC17">
    <cfRule type="expression" dxfId="1433" priority="44">
      <formula>$L17="Stiff clay w/o free water"</formula>
    </cfRule>
    <cfRule type="expression" dxfId="1432" priority="46">
      <formula>$L17="API clay"</formula>
    </cfRule>
  </conditionalFormatting>
  <conditionalFormatting sqref="AC17">
    <cfRule type="expression" dxfId="1431" priority="45">
      <formula>$L17="Kirsch soft clay"</formula>
    </cfRule>
  </conditionalFormatting>
  <conditionalFormatting sqref="AC17">
    <cfRule type="expression" dxfId="1430" priority="43">
      <formula>$L17="Kirsch stiff clay"</formula>
    </cfRule>
  </conditionalFormatting>
  <conditionalFormatting sqref="AC17">
    <cfRule type="expression" dxfId="1429" priority="42">
      <formula>$L17="Reese stiff clay"</formula>
    </cfRule>
  </conditionalFormatting>
  <conditionalFormatting sqref="AC17">
    <cfRule type="expression" dxfId="1428" priority="41">
      <formula>$L17="PISA clay"</formula>
    </cfRule>
  </conditionalFormatting>
  <conditionalFormatting sqref="X17">
    <cfRule type="expression" dxfId="1427" priority="40">
      <formula>$L17="API sand"</formula>
    </cfRule>
  </conditionalFormatting>
  <conditionalFormatting sqref="X17">
    <cfRule type="expression" dxfId="1426" priority="39">
      <formula>$L17="Kirsch sand"</formula>
    </cfRule>
  </conditionalFormatting>
  <conditionalFormatting sqref="Z16:Z17">
    <cfRule type="expression" dxfId="1425" priority="38">
      <formula>$L16="API sand"</formula>
    </cfRule>
  </conditionalFormatting>
  <conditionalFormatting sqref="Z16:Z17">
    <cfRule type="expression" dxfId="1424" priority="37">
      <formula>$L16="Kirsch sand"</formula>
    </cfRule>
  </conditionalFormatting>
  <conditionalFormatting sqref="AB16:AB17">
    <cfRule type="expression" dxfId="1423" priority="36">
      <formula>$L16="API sand"</formula>
    </cfRule>
  </conditionalFormatting>
  <conditionalFormatting sqref="AB16:AB17">
    <cfRule type="expression" dxfId="1422" priority="35">
      <formula>$L16="Kirsch sand"</formula>
    </cfRule>
  </conditionalFormatting>
  <conditionalFormatting sqref="AJ16:AJ17">
    <cfRule type="expression" dxfId="1421" priority="34">
      <formula>$L16="API sand"</formula>
    </cfRule>
  </conditionalFormatting>
  <conditionalFormatting sqref="AJ16:AJ17">
    <cfRule type="expression" dxfId="1420" priority="33">
      <formula>$L16="Kirsch sand"</formula>
    </cfRule>
  </conditionalFormatting>
  <conditionalFormatting sqref="U15:V15">
    <cfRule type="expression" dxfId="1419" priority="30">
      <formula>$L15="Stiff clay w/o free water"</formula>
    </cfRule>
    <cfRule type="expression" dxfId="1418" priority="32">
      <formula>$L15="API clay"</formula>
    </cfRule>
  </conditionalFormatting>
  <conditionalFormatting sqref="U15:V15">
    <cfRule type="expression" dxfId="1417" priority="31">
      <formula>$L15="Kirsch soft clay"</formula>
    </cfRule>
  </conditionalFormatting>
  <conditionalFormatting sqref="U15:V15">
    <cfRule type="expression" dxfId="1416" priority="29">
      <formula>$L15="Kirsch stiff clay"</formula>
    </cfRule>
  </conditionalFormatting>
  <conditionalFormatting sqref="U15:V15">
    <cfRule type="expression" dxfId="1415" priority="28">
      <formula>$L15="Reese stiff clay"</formula>
    </cfRule>
  </conditionalFormatting>
  <conditionalFormatting sqref="U15:V15">
    <cfRule type="expression" dxfId="1414" priority="27">
      <formula>$L15="PISA clay"</formula>
    </cfRule>
  </conditionalFormatting>
  <conditionalFormatting sqref="U16:V16">
    <cfRule type="expression" dxfId="1413" priority="24">
      <formula>$L16="Stiff clay w/o free water"</formula>
    </cfRule>
    <cfRule type="expression" dxfId="1412" priority="26">
      <formula>$L16="API clay"</formula>
    </cfRule>
  </conditionalFormatting>
  <conditionalFormatting sqref="U16:V16">
    <cfRule type="expression" dxfId="1411" priority="25">
      <formula>$L16="Kirsch soft clay"</formula>
    </cfRule>
  </conditionalFormatting>
  <conditionalFormatting sqref="U16:V16">
    <cfRule type="expression" dxfId="1410" priority="23">
      <formula>$L16="Kirsch stiff clay"</formula>
    </cfRule>
  </conditionalFormatting>
  <conditionalFormatting sqref="U16:V16">
    <cfRule type="expression" dxfId="1409" priority="22">
      <formula>$L16="Reese stiff clay"</formula>
    </cfRule>
  </conditionalFormatting>
  <conditionalFormatting sqref="U16:V16">
    <cfRule type="expression" dxfId="1408" priority="21">
      <formula>$L16="PISA clay"</formula>
    </cfRule>
  </conditionalFormatting>
  <conditionalFormatting sqref="U17:V17">
    <cfRule type="expression" dxfId="1407" priority="18">
      <formula>$L17="Stiff clay w/o free water"</formula>
    </cfRule>
    <cfRule type="expression" dxfId="1406" priority="20">
      <formula>$L17="API clay"</formula>
    </cfRule>
  </conditionalFormatting>
  <conditionalFormatting sqref="U17:V17">
    <cfRule type="expression" dxfId="1405" priority="19">
      <formula>$L17="Kirsch soft clay"</formula>
    </cfRule>
  </conditionalFormatting>
  <conditionalFormatting sqref="U17:V17">
    <cfRule type="expression" dxfId="1404" priority="17">
      <formula>$L17="Kirsch stiff clay"</formula>
    </cfRule>
  </conditionalFormatting>
  <conditionalFormatting sqref="U17:V17">
    <cfRule type="expression" dxfId="1403" priority="16">
      <formula>$L17="Reese stiff clay"</formula>
    </cfRule>
  </conditionalFormatting>
  <conditionalFormatting sqref="U17:V17">
    <cfRule type="expression" dxfId="1402" priority="15">
      <formula>$L17="PISA clay"</formula>
    </cfRule>
  </conditionalFormatting>
  <conditionalFormatting sqref="AO15">
    <cfRule type="expression" dxfId="1401" priority="14">
      <formula>$L15="API sand"</formula>
    </cfRule>
  </conditionalFormatting>
  <conditionalFormatting sqref="AO15">
    <cfRule type="expression" dxfId="1400" priority="13">
      <formula>$L15="Kirsch sand"</formula>
    </cfRule>
  </conditionalFormatting>
  <conditionalFormatting sqref="AO16">
    <cfRule type="expression" dxfId="1399" priority="12">
      <formula>$L16="API sand"</formula>
    </cfRule>
  </conditionalFormatting>
  <conditionalFormatting sqref="AO16">
    <cfRule type="expression" dxfId="1398" priority="11">
      <formula>$L16="Kirsch sand"</formula>
    </cfRule>
  </conditionalFormatting>
  <conditionalFormatting sqref="AO17">
    <cfRule type="expression" dxfId="1397" priority="10">
      <formula>$L17="API sand"</formula>
    </cfRule>
  </conditionalFormatting>
  <conditionalFormatting sqref="AO17">
    <cfRule type="expression" dxfId="1396" priority="9">
      <formula>$L17="Kirsch sand"</formula>
    </cfRule>
  </conditionalFormatting>
  <conditionalFormatting sqref="AC14">
    <cfRule type="expression" dxfId="1395" priority="6">
      <formula>$L14="Stiff clay w/o free water"</formula>
    </cfRule>
    <cfRule type="expression" dxfId="1394" priority="8">
      <formula>$L14="API clay"</formula>
    </cfRule>
  </conditionalFormatting>
  <conditionalFormatting sqref="AC14">
    <cfRule type="expression" dxfId="1393" priority="7">
      <formula>$L14="Kirsch soft clay"</formula>
    </cfRule>
  </conditionalFormatting>
  <conditionalFormatting sqref="AC14">
    <cfRule type="expression" dxfId="1392" priority="5">
      <formula>$L14="Kirsch stiff clay"</formula>
    </cfRule>
  </conditionalFormatting>
  <conditionalFormatting sqref="AC14">
    <cfRule type="expression" dxfId="1391" priority="4">
      <formula>$L14="Reese stiff clay"</formula>
    </cfRule>
  </conditionalFormatting>
  <conditionalFormatting sqref="AC14">
    <cfRule type="expression" dxfId="1390" priority="3">
      <formula>$L14="PISA clay"</formula>
    </cfRule>
  </conditionalFormatting>
  <conditionalFormatting sqref="X11">
    <cfRule type="expression" dxfId="1389" priority="2">
      <formula>$L11="API sand"</formula>
    </cfRule>
  </conditionalFormatting>
  <conditionalFormatting sqref="X11">
    <cfRule type="expression" dxfId="1388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7"/>
      <c r="S3" s="87"/>
      <c r="T3" s="72"/>
      <c r="U3" s="87"/>
      <c r="V3" s="87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292" priority="202">
      <formula>$L6="API sand"</formula>
    </cfRule>
  </conditionalFormatting>
  <conditionalFormatting sqref="R18:S20 R29:S36 S21:S28 AD21:AD28 AB18:AB35 AK6:AL14 N6:N14">
    <cfRule type="expression" dxfId="1291" priority="201">
      <formula>$M6="API sand"</formula>
    </cfRule>
  </conditionalFormatting>
  <conditionalFormatting sqref="R18:T20 R29:T36 S21:T28 AD21:AD28 AB18:AB35 AK6:AL14 N6:N14">
    <cfRule type="expression" dxfId="1290" priority="200">
      <formula>$M6="API clay"</formula>
    </cfRule>
  </conditionalFormatting>
  <conditionalFormatting sqref="U18:W36 AM6:AN14 N6:P14 AC6:AI13 U6:V14 AA6:AA14">
    <cfRule type="expression" dxfId="1289" priority="197">
      <formula>$L6="Stiff clay w/o free water"</formula>
    </cfRule>
    <cfRule type="expression" dxfId="1288" priority="199">
      <formula>$L6="API clay"</formula>
    </cfRule>
  </conditionalFormatting>
  <conditionalFormatting sqref="U18:Y36 AM6:AN14 N6:P14 AC6:AI13 U6:V14 AA6:AA14">
    <cfRule type="expression" dxfId="1287" priority="198">
      <formula>$L6="Kirsch soft clay"</formula>
    </cfRule>
  </conditionalFormatting>
  <conditionalFormatting sqref="U18:Y36 AM6:AN14 N6:P14 AC6:AI13 U6:V14 AA6:AA14">
    <cfRule type="expression" dxfId="1286" priority="196">
      <formula>$L6="Kirsch stiff clay"</formula>
    </cfRule>
  </conditionalFormatting>
  <conditionalFormatting sqref="W10:Y13 AB6:AB15 N6:N14 AM6:AO14 S10:T13 Q6:R14 Z6:Z15 AJ6:AJ15">
    <cfRule type="expression" dxfId="1285" priority="195">
      <formula>$L6="Kirsch sand"</formula>
    </cfRule>
  </conditionalFormatting>
  <conditionalFormatting sqref="AC18:AI18 AC19:AD19 AI19 AM6:AN14 N6:N14">
    <cfRule type="expression" dxfId="1284" priority="194">
      <formula>$L6="Modified Weak rock"</formula>
    </cfRule>
  </conditionalFormatting>
  <conditionalFormatting sqref="U18:V36 AM6:AN14 N6:P14 AC6:AI13 U6:V14 AA6:AA14">
    <cfRule type="expression" dxfId="1283" priority="193">
      <formula>$L6="Reese stiff clay"</formula>
    </cfRule>
  </conditionalFormatting>
  <conditionalFormatting sqref="N18:N36 Q18:Q36 AM18:AN36">
    <cfRule type="expression" dxfId="1282" priority="192">
      <formula>$L18="API sand"</formula>
    </cfRule>
  </conditionalFormatting>
  <conditionalFormatting sqref="N18:N36 AB36 AJ18:AL36 Z18:Z36">
    <cfRule type="expression" dxfId="1281" priority="191">
      <formula>$M18="API sand"</formula>
    </cfRule>
  </conditionalFormatting>
  <conditionalFormatting sqref="Z36:AB36 AK18:AL36 N18:N36 Z18:AA35">
    <cfRule type="expression" dxfId="1280" priority="190">
      <formula>$M18="API clay"</formula>
    </cfRule>
  </conditionalFormatting>
  <conditionalFormatting sqref="N18:P18 AM18:AN36 N29:P36 N19:N28 P19:P28">
    <cfRule type="expression" dxfId="1279" priority="187">
      <formula>$L18="Stiff clay w/o free water"</formula>
    </cfRule>
    <cfRule type="expression" dxfId="1278" priority="189">
      <formula>$L18="API clay"</formula>
    </cfRule>
  </conditionalFormatting>
  <conditionalFormatting sqref="N18:P18 AM18:AN36 N29:P36 N19:N28 P19:P28">
    <cfRule type="expression" dxfId="1277" priority="188">
      <formula>$L18="Kirsch soft clay"</formula>
    </cfRule>
  </conditionalFormatting>
  <conditionalFormatting sqref="N18:P18 AM18:AN36 N29:P36 N19:N28 P19:P28">
    <cfRule type="expression" dxfId="1276" priority="186">
      <formula>$L18="Kirsch stiff clay"</formula>
    </cfRule>
  </conditionalFormatting>
  <conditionalFormatting sqref="N18:N36 Q18:Q36 X18:Y36 AM18:AN36">
    <cfRule type="expression" dxfId="1275" priority="185">
      <formula>$L18="Kirsch sand"</formula>
    </cfRule>
  </conditionalFormatting>
  <conditionalFormatting sqref="N18:N36 AM18:AN36 AC20:AD36 AI20:AI36">
    <cfRule type="expression" dxfId="1274" priority="184">
      <formula>$L18="Modified Weak rock"</formula>
    </cfRule>
  </conditionalFormatting>
  <conditionalFormatting sqref="N18:P18 AM18:AN36 N29:P36 N19:N28 P19:P28">
    <cfRule type="expression" dxfId="1273" priority="183">
      <formula>$L18="Reese stiff clay"</formula>
    </cfRule>
  </conditionalFormatting>
  <conditionalFormatting sqref="AM6:AN14 N6:P14 AC6:AI13 U6:V14 AA6:AA14">
    <cfRule type="expression" dxfId="1272" priority="182">
      <formula>$L6="PISA clay"</formula>
    </cfRule>
  </conditionalFormatting>
  <conditionalFormatting sqref="AM6:AN14 N6:N14">
    <cfRule type="expression" dxfId="1271" priority="181">
      <formula>$L6="PISA sand"</formula>
    </cfRule>
  </conditionalFormatting>
  <conditionalFormatting sqref="O19:O21">
    <cfRule type="expression" dxfId="1270" priority="180">
      <formula>$L19="API sand"</formula>
    </cfRule>
  </conditionalFormatting>
  <conditionalFormatting sqref="O19:O21">
    <cfRule type="expression" dxfId="1269" priority="179">
      <formula>$L19="Kirsch sand"</formula>
    </cfRule>
  </conditionalFormatting>
  <conditionalFormatting sqref="O22:O28">
    <cfRule type="expression" dxfId="1268" priority="178">
      <formula>$L22="API sand"</formula>
    </cfRule>
  </conditionalFormatting>
  <conditionalFormatting sqref="O22:O28">
    <cfRule type="expression" dxfId="1267" priority="177">
      <formula>$L22="Kirsch sand"</formula>
    </cfRule>
  </conditionalFormatting>
  <conditionalFormatting sqref="S6:T9 W6:Y9">
    <cfRule type="expression" dxfId="1266" priority="176">
      <formula>$L6="API sand"</formula>
    </cfRule>
  </conditionalFormatting>
  <conditionalFormatting sqref="S6:T9 W6:Y9">
    <cfRule type="expression" dxfId="1265" priority="175">
      <formula>$L6="Kirsch sand"</formula>
    </cfRule>
  </conditionalFormatting>
  <conditionalFormatting sqref="AE37:AH37">
    <cfRule type="expression" dxfId="1264" priority="203">
      <formula>$L19="Modified Weak rock"</formula>
    </cfRule>
  </conditionalFormatting>
  <conditionalFormatting sqref="S14:T14 W14:Y14">
    <cfRule type="expression" dxfId="1263" priority="174">
      <formula>$L14="API sand"</formula>
    </cfRule>
  </conditionalFormatting>
  <conditionalFormatting sqref="S14:T14 W14:Y14">
    <cfRule type="expression" dxfId="1262" priority="173">
      <formula>$L14="Kirsch sand"</formula>
    </cfRule>
  </conditionalFormatting>
  <conditionalFormatting sqref="AD14:AI14">
    <cfRule type="expression" dxfId="1261" priority="170">
      <formula>$L14="Stiff clay w/o free water"</formula>
    </cfRule>
    <cfRule type="expression" dxfId="1260" priority="172">
      <formula>$L14="API clay"</formula>
    </cfRule>
  </conditionalFormatting>
  <conditionalFormatting sqref="AD14:AI14">
    <cfRule type="expression" dxfId="1259" priority="171">
      <formula>$L14="Kirsch soft clay"</formula>
    </cfRule>
  </conditionalFormatting>
  <conditionalFormatting sqref="AD14:AI14">
    <cfRule type="expression" dxfId="1258" priority="169">
      <formula>$L14="Kirsch stiff clay"</formula>
    </cfRule>
  </conditionalFormatting>
  <conditionalFormatting sqref="AD14:AI14">
    <cfRule type="expression" dxfId="1257" priority="168">
      <formula>$L14="Reese stiff clay"</formula>
    </cfRule>
  </conditionalFormatting>
  <conditionalFormatting sqref="AD14:AI14">
    <cfRule type="expression" dxfId="1256" priority="167">
      <formula>$L14="PISA clay"</formula>
    </cfRule>
  </conditionalFormatting>
  <conditionalFormatting sqref="AM15:AN15">
    <cfRule type="expression" dxfId="1255" priority="166">
      <formula>$L15="API sand"</formula>
    </cfRule>
  </conditionalFormatting>
  <conditionalFormatting sqref="AK15:AL15">
    <cfRule type="expression" dxfId="1254" priority="165">
      <formula>$M15="API sand"</formula>
    </cfRule>
  </conditionalFormatting>
  <conditionalFormatting sqref="AK15:AL15">
    <cfRule type="expression" dxfId="1253" priority="164">
      <formula>$M15="API clay"</formula>
    </cfRule>
  </conditionalFormatting>
  <conditionalFormatting sqref="AM15:AN15">
    <cfRule type="expression" dxfId="1252" priority="161">
      <formula>$L15="Stiff clay w/o free water"</formula>
    </cfRule>
    <cfRule type="expression" dxfId="1251" priority="163">
      <formula>$L15="API clay"</formula>
    </cfRule>
  </conditionalFormatting>
  <conditionalFormatting sqref="AM15:AN15">
    <cfRule type="expression" dxfId="1250" priority="162">
      <formula>$L15="Kirsch soft clay"</formula>
    </cfRule>
  </conditionalFormatting>
  <conditionalFormatting sqref="AM15:AN15">
    <cfRule type="expression" dxfId="1249" priority="160">
      <formula>$L15="Kirsch stiff clay"</formula>
    </cfRule>
  </conditionalFormatting>
  <conditionalFormatting sqref="AM15:AN15">
    <cfRule type="expression" dxfId="1248" priority="159">
      <formula>$L15="Kirsch sand"</formula>
    </cfRule>
  </conditionalFormatting>
  <conditionalFormatting sqref="AM15:AN15">
    <cfRule type="expression" dxfId="1247" priority="158">
      <formula>$L15="Modified Weak rock"</formula>
    </cfRule>
  </conditionalFormatting>
  <conditionalFormatting sqref="AM15:AN15">
    <cfRule type="expression" dxfId="1246" priority="157">
      <formula>$L15="Reese stiff clay"</formula>
    </cfRule>
  </conditionalFormatting>
  <conditionalFormatting sqref="AM15:AN15">
    <cfRule type="expression" dxfId="1245" priority="156">
      <formula>$L15="PISA clay"</formula>
    </cfRule>
  </conditionalFormatting>
  <conditionalFormatting sqref="AM15:AN15">
    <cfRule type="expression" dxfId="1244" priority="155">
      <formula>$L15="PISA sand"</formula>
    </cfRule>
  </conditionalFormatting>
  <conditionalFormatting sqref="N15 Q15 S15:T15 W15 Y15">
    <cfRule type="expression" dxfId="1243" priority="154">
      <formula>$L15="API sand"</formula>
    </cfRule>
  </conditionalFormatting>
  <conditionalFormatting sqref="N15">
    <cfRule type="expression" dxfId="1242" priority="153">
      <formula>$M15="API sand"</formula>
    </cfRule>
  </conditionalFormatting>
  <conditionalFormatting sqref="N15">
    <cfRule type="expression" dxfId="1241" priority="152">
      <formula>$M15="API clay"</formula>
    </cfRule>
  </conditionalFormatting>
  <conditionalFormatting sqref="N15:P15">
    <cfRule type="expression" dxfId="1240" priority="149">
      <formula>$L15="Stiff clay w/o free water"</formula>
    </cfRule>
    <cfRule type="expression" dxfId="1239" priority="151">
      <formula>$L15="API clay"</formula>
    </cfRule>
  </conditionalFormatting>
  <conditionalFormatting sqref="N15:P15">
    <cfRule type="expression" dxfId="1238" priority="150">
      <formula>$L15="Kirsch soft clay"</formula>
    </cfRule>
  </conditionalFormatting>
  <conditionalFormatting sqref="N15:P15">
    <cfRule type="expression" dxfId="1237" priority="148">
      <formula>$L15="Kirsch stiff clay"</formula>
    </cfRule>
  </conditionalFormatting>
  <conditionalFormatting sqref="N15 Q15 S15:T15 W15 Y15">
    <cfRule type="expression" dxfId="1236" priority="147">
      <formula>$L15="Kirsch sand"</formula>
    </cfRule>
  </conditionalFormatting>
  <conditionalFormatting sqref="N15">
    <cfRule type="expression" dxfId="1235" priority="146">
      <formula>$L15="Modified Weak rock"</formula>
    </cfRule>
  </conditionalFormatting>
  <conditionalFormatting sqref="N15:P15">
    <cfRule type="expression" dxfId="1234" priority="145">
      <formula>$L15="Reese stiff clay"</formula>
    </cfRule>
  </conditionalFormatting>
  <conditionalFormatting sqref="N15:P15">
    <cfRule type="expression" dxfId="1233" priority="144">
      <formula>$L15="PISA clay"</formula>
    </cfRule>
  </conditionalFormatting>
  <conditionalFormatting sqref="N15">
    <cfRule type="expression" dxfId="1232" priority="143">
      <formula>$L15="PISA sand"</formula>
    </cfRule>
  </conditionalFormatting>
  <conditionalFormatting sqref="R15">
    <cfRule type="expression" dxfId="1231" priority="142">
      <formula>$L15="API sand"</formula>
    </cfRule>
  </conditionalFormatting>
  <conditionalFormatting sqref="R15">
    <cfRule type="expression" dxfId="1230" priority="141">
      <formula>$L15="Kirsch sand"</formula>
    </cfRule>
  </conditionalFormatting>
  <conditionalFormatting sqref="AD15:AI15">
    <cfRule type="expression" dxfId="1229" priority="138">
      <formula>$L15="Stiff clay w/o free water"</formula>
    </cfRule>
    <cfRule type="expression" dxfId="1228" priority="140">
      <formula>$L15="API clay"</formula>
    </cfRule>
  </conditionalFormatting>
  <conditionalFormatting sqref="AD15:AI15">
    <cfRule type="expression" dxfId="1227" priority="139">
      <formula>$L15="Kirsch soft clay"</formula>
    </cfRule>
  </conditionalFormatting>
  <conditionalFormatting sqref="AD15:AI15">
    <cfRule type="expression" dxfId="1226" priority="137">
      <formula>$L15="Kirsch stiff clay"</formula>
    </cfRule>
  </conditionalFormatting>
  <conditionalFormatting sqref="AD15:AI15">
    <cfRule type="expression" dxfId="1225" priority="136">
      <formula>$L15="Reese stiff clay"</formula>
    </cfRule>
  </conditionalFormatting>
  <conditionalFormatting sqref="AD15:AI15">
    <cfRule type="expression" dxfId="1224" priority="135">
      <formula>$L15="PISA clay"</formula>
    </cfRule>
  </conditionalFormatting>
  <conditionalFormatting sqref="AA15">
    <cfRule type="expression" dxfId="1223" priority="132">
      <formula>$L15="Stiff clay w/o free water"</formula>
    </cfRule>
    <cfRule type="expression" dxfId="1222" priority="134">
      <formula>$L15="API clay"</formula>
    </cfRule>
  </conditionalFormatting>
  <conditionalFormatting sqref="AA15">
    <cfRule type="expression" dxfId="1221" priority="133">
      <formula>$L15="Kirsch soft clay"</formula>
    </cfRule>
  </conditionalFormatting>
  <conditionalFormatting sqref="AA15">
    <cfRule type="expression" dxfId="1220" priority="131">
      <formula>$L15="Kirsch stiff clay"</formula>
    </cfRule>
  </conditionalFormatting>
  <conditionalFormatting sqref="AA15">
    <cfRule type="expression" dxfId="1219" priority="130">
      <formula>$L15="Reese stiff clay"</formula>
    </cfRule>
  </conditionalFormatting>
  <conditionalFormatting sqref="AA15">
    <cfRule type="expression" dxfId="1218" priority="129">
      <formula>$L15="PISA clay"</formula>
    </cfRule>
  </conditionalFormatting>
  <conditionalFormatting sqref="AC15">
    <cfRule type="expression" dxfId="1217" priority="126">
      <formula>$L15="Stiff clay w/o free water"</formula>
    </cfRule>
    <cfRule type="expression" dxfId="1216" priority="128">
      <formula>$L15="API clay"</formula>
    </cfRule>
  </conditionalFormatting>
  <conditionalFormatting sqref="AC15">
    <cfRule type="expression" dxfId="1215" priority="127">
      <formula>$L15="Kirsch soft clay"</formula>
    </cfRule>
  </conditionalFormatting>
  <conditionalFormatting sqref="AC15">
    <cfRule type="expression" dxfId="1214" priority="125">
      <formula>$L15="Kirsch stiff clay"</formula>
    </cfRule>
  </conditionalFormatting>
  <conditionalFormatting sqref="AC15">
    <cfRule type="expression" dxfId="1213" priority="124">
      <formula>$L15="Reese stiff clay"</formula>
    </cfRule>
  </conditionalFormatting>
  <conditionalFormatting sqref="AC15">
    <cfRule type="expression" dxfId="1212" priority="123">
      <formula>$L15="PISA clay"</formula>
    </cfRule>
  </conditionalFormatting>
  <conditionalFormatting sqref="X15">
    <cfRule type="expression" dxfId="1211" priority="122">
      <formula>$L15="API sand"</formula>
    </cfRule>
  </conditionalFormatting>
  <conditionalFormatting sqref="X15">
    <cfRule type="expression" dxfId="1210" priority="121">
      <formula>$L15="Kirsch sand"</formula>
    </cfRule>
  </conditionalFormatting>
  <conditionalFormatting sqref="AM16:AN16">
    <cfRule type="expression" dxfId="1209" priority="120">
      <formula>$L16="API sand"</formula>
    </cfRule>
  </conditionalFormatting>
  <conditionalFormatting sqref="AK16:AL16">
    <cfRule type="expression" dxfId="1208" priority="119">
      <formula>$M16="API sand"</formula>
    </cfRule>
  </conditionalFormatting>
  <conditionalFormatting sqref="AK16:AL16">
    <cfRule type="expression" dxfId="1207" priority="118">
      <formula>$M16="API clay"</formula>
    </cfRule>
  </conditionalFormatting>
  <conditionalFormatting sqref="AM16:AN16">
    <cfRule type="expression" dxfId="1206" priority="115">
      <formula>$L16="Stiff clay w/o free water"</formula>
    </cfRule>
    <cfRule type="expression" dxfId="1205" priority="117">
      <formula>$L16="API clay"</formula>
    </cfRule>
  </conditionalFormatting>
  <conditionalFormatting sqref="AM16:AN16">
    <cfRule type="expression" dxfId="1204" priority="116">
      <formula>$L16="Kirsch soft clay"</formula>
    </cfRule>
  </conditionalFormatting>
  <conditionalFormatting sqref="AM16:AN16">
    <cfRule type="expression" dxfId="1203" priority="114">
      <formula>$L16="Kirsch stiff clay"</formula>
    </cfRule>
  </conditionalFormatting>
  <conditionalFormatting sqref="AM16:AN16">
    <cfRule type="expression" dxfId="1202" priority="113">
      <formula>$L16="Kirsch sand"</formula>
    </cfRule>
  </conditionalFormatting>
  <conditionalFormatting sqref="AM16:AN16">
    <cfRule type="expression" dxfId="1201" priority="112">
      <formula>$L16="Modified Weak rock"</formula>
    </cfRule>
  </conditionalFormatting>
  <conditionalFormatting sqref="AM16:AN16">
    <cfRule type="expression" dxfId="1200" priority="111">
      <formula>$L16="Reese stiff clay"</formula>
    </cfRule>
  </conditionalFormatting>
  <conditionalFormatting sqref="AM16:AN16">
    <cfRule type="expression" dxfId="1199" priority="110">
      <formula>$L16="PISA clay"</formula>
    </cfRule>
  </conditionalFormatting>
  <conditionalFormatting sqref="AM16:AN16">
    <cfRule type="expression" dxfId="1198" priority="109">
      <formula>$L16="PISA sand"</formula>
    </cfRule>
  </conditionalFormatting>
  <conditionalFormatting sqref="N16 Q16 S16:T16 W16:Y16">
    <cfRule type="expression" dxfId="1197" priority="108">
      <formula>$L16="API sand"</formula>
    </cfRule>
  </conditionalFormatting>
  <conditionalFormatting sqref="N16">
    <cfRule type="expression" dxfId="1196" priority="107">
      <formula>$M16="API sand"</formula>
    </cfRule>
  </conditionalFormatting>
  <conditionalFormatting sqref="N16">
    <cfRule type="expression" dxfId="1195" priority="106">
      <formula>$M16="API clay"</formula>
    </cfRule>
  </conditionalFormatting>
  <conditionalFormatting sqref="N16:P16">
    <cfRule type="expression" dxfId="1194" priority="103">
      <formula>$L16="Stiff clay w/o free water"</formula>
    </cfRule>
    <cfRule type="expression" dxfId="1193" priority="105">
      <formula>$L16="API clay"</formula>
    </cfRule>
  </conditionalFormatting>
  <conditionalFormatting sqref="N16:P16">
    <cfRule type="expression" dxfId="1192" priority="104">
      <formula>$L16="Kirsch soft clay"</formula>
    </cfRule>
  </conditionalFormatting>
  <conditionalFormatting sqref="N16:P16">
    <cfRule type="expression" dxfId="1191" priority="102">
      <formula>$L16="Kirsch stiff clay"</formula>
    </cfRule>
  </conditionalFormatting>
  <conditionalFormatting sqref="N16 Q16 S16:T16 W16:Y16">
    <cfRule type="expression" dxfId="1190" priority="101">
      <formula>$L16="Kirsch sand"</formula>
    </cfRule>
  </conditionalFormatting>
  <conditionalFormatting sqref="N16">
    <cfRule type="expression" dxfId="1189" priority="100">
      <formula>$L16="Modified Weak rock"</formula>
    </cfRule>
  </conditionalFormatting>
  <conditionalFormatting sqref="N16:P16">
    <cfRule type="expression" dxfId="1188" priority="99">
      <formula>$L16="Reese stiff clay"</formula>
    </cfRule>
  </conditionalFormatting>
  <conditionalFormatting sqref="N16:P16">
    <cfRule type="expression" dxfId="1187" priority="98">
      <formula>$L16="PISA clay"</formula>
    </cfRule>
  </conditionalFormatting>
  <conditionalFormatting sqref="N16">
    <cfRule type="expression" dxfId="1186" priority="97">
      <formula>$L16="PISA sand"</formula>
    </cfRule>
  </conditionalFormatting>
  <conditionalFormatting sqref="R16">
    <cfRule type="expression" dxfId="1185" priority="96">
      <formula>$L16="API sand"</formula>
    </cfRule>
  </conditionalFormatting>
  <conditionalFormatting sqref="R16">
    <cfRule type="expression" dxfId="1184" priority="95">
      <formula>$L16="Kirsch sand"</formula>
    </cfRule>
  </conditionalFormatting>
  <conditionalFormatting sqref="AC16:AI16">
    <cfRule type="expression" dxfId="1183" priority="92">
      <formula>$L16="Stiff clay w/o free water"</formula>
    </cfRule>
    <cfRule type="expression" dxfId="1182" priority="94">
      <formula>$L16="API clay"</formula>
    </cfRule>
  </conditionalFormatting>
  <conditionalFormatting sqref="AC16:AI16">
    <cfRule type="expression" dxfId="1181" priority="93">
      <formula>$L16="Kirsch soft clay"</formula>
    </cfRule>
  </conditionalFormatting>
  <conditionalFormatting sqref="AC16:AI16">
    <cfRule type="expression" dxfId="1180" priority="91">
      <formula>$L16="Kirsch stiff clay"</formula>
    </cfRule>
  </conditionalFormatting>
  <conditionalFormatting sqref="AC16:AI16">
    <cfRule type="expression" dxfId="1179" priority="90">
      <formula>$L16="Reese stiff clay"</formula>
    </cfRule>
  </conditionalFormatting>
  <conditionalFormatting sqref="AC16:AI16">
    <cfRule type="expression" dxfId="1178" priority="89">
      <formula>$L16="PISA clay"</formula>
    </cfRule>
  </conditionalFormatting>
  <conditionalFormatting sqref="AA16">
    <cfRule type="expression" dxfId="1177" priority="86">
      <formula>$L16="Stiff clay w/o free water"</formula>
    </cfRule>
    <cfRule type="expression" dxfId="1176" priority="88">
      <formula>$L16="API clay"</formula>
    </cfRule>
  </conditionalFormatting>
  <conditionalFormatting sqref="AA16">
    <cfRule type="expression" dxfId="1175" priority="87">
      <formula>$L16="Kirsch soft clay"</formula>
    </cfRule>
  </conditionalFormatting>
  <conditionalFormatting sqref="AA16">
    <cfRule type="expression" dxfId="1174" priority="85">
      <formula>$L16="Kirsch stiff clay"</formula>
    </cfRule>
  </conditionalFormatting>
  <conditionalFormatting sqref="AA16">
    <cfRule type="expression" dxfId="1173" priority="84">
      <formula>$L16="Reese stiff clay"</formula>
    </cfRule>
  </conditionalFormatting>
  <conditionalFormatting sqref="AA16">
    <cfRule type="expression" dxfId="1172" priority="83">
      <formula>$L16="PISA clay"</formula>
    </cfRule>
  </conditionalFormatting>
  <conditionalFormatting sqref="AM17:AN17">
    <cfRule type="expression" dxfId="1171" priority="82">
      <formula>$L17="API sand"</formula>
    </cfRule>
  </conditionalFormatting>
  <conditionalFormatting sqref="AK17:AL17">
    <cfRule type="expression" dxfId="1170" priority="81">
      <formula>$M17="API sand"</formula>
    </cfRule>
  </conditionalFormatting>
  <conditionalFormatting sqref="AK17:AL17">
    <cfRule type="expression" dxfId="1169" priority="80">
      <formula>$M17="API clay"</formula>
    </cfRule>
  </conditionalFormatting>
  <conditionalFormatting sqref="AM17:AN17">
    <cfRule type="expression" dxfId="1168" priority="77">
      <formula>$L17="Stiff clay w/o free water"</formula>
    </cfRule>
    <cfRule type="expression" dxfId="1167" priority="79">
      <formula>$L17="API clay"</formula>
    </cfRule>
  </conditionalFormatting>
  <conditionalFormatting sqref="AM17:AN17">
    <cfRule type="expression" dxfId="1166" priority="78">
      <formula>$L17="Kirsch soft clay"</formula>
    </cfRule>
  </conditionalFormatting>
  <conditionalFormatting sqref="AM17:AN17">
    <cfRule type="expression" dxfId="1165" priority="76">
      <formula>$L17="Kirsch stiff clay"</formula>
    </cfRule>
  </conditionalFormatting>
  <conditionalFormatting sqref="AM17:AN17">
    <cfRule type="expression" dxfId="1164" priority="75">
      <formula>$L17="Kirsch sand"</formula>
    </cfRule>
  </conditionalFormatting>
  <conditionalFormatting sqref="AM17:AN17">
    <cfRule type="expression" dxfId="1163" priority="74">
      <formula>$L17="Modified Weak rock"</formula>
    </cfRule>
  </conditionalFormatting>
  <conditionalFormatting sqref="AM17:AN17">
    <cfRule type="expression" dxfId="1162" priority="73">
      <formula>$L17="Reese stiff clay"</formula>
    </cfRule>
  </conditionalFormatting>
  <conditionalFormatting sqref="AM17:AN17">
    <cfRule type="expression" dxfId="1161" priority="72">
      <formula>$L17="PISA clay"</formula>
    </cfRule>
  </conditionalFormatting>
  <conditionalFormatting sqref="AM17:AN17">
    <cfRule type="expression" dxfId="1160" priority="71">
      <formula>$L17="PISA sand"</formula>
    </cfRule>
  </conditionalFormatting>
  <conditionalFormatting sqref="N17 Q17 S17:T17 W17 Y17">
    <cfRule type="expression" dxfId="1159" priority="70">
      <formula>$L17="API sand"</formula>
    </cfRule>
  </conditionalFormatting>
  <conditionalFormatting sqref="N17">
    <cfRule type="expression" dxfId="1158" priority="69">
      <formula>$M17="API sand"</formula>
    </cfRule>
  </conditionalFormatting>
  <conditionalFormatting sqref="N17">
    <cfRule type="expression" dxfId="1157" priority="68">
      <formula>$M17="API clay"</formula>
    </cfRule>
  </conditionalFormatting>
  <conditionalFormatting sqref="N17:P17">
    <cfRule type="expression" dxfId="1156" priority="65">
      <formula>$L17="Stiff clay w/o free water"</formula>
    </cfRule>
    <cfRule type="expression" dxfId="1155" priority="67">
      <formula>$L17="API clay"</formula>
    </cfRule>
  </conditionalFormatting>
  <conditionalFormatting sqref="N17:P17">
    <cfRule type="expression" dxfId="1154" priority="66">
      <formula>$L17="Kirsch soft clay"</formula>
    </cfRule>
  </conditionalFormatting>
  <conditionalFormatting sqref="N17:P17">
    <cfRule type="expression" dxfId="1153" priority="64">
      <formula>$L17="Kirsch stiff clay"</formula>
    </cfRule>
  </conditionalFormatting>
  <conditionalFormatting sqref="N17 Q17 S17:T17 W17 Y17">
    <cfRule type="expression" dxfId="1152" priority="63">
      <formula>$L17="Kirsch sand"</formula>
    </cfRule>
  </conditionalFormatting>
  <conditionalFormatting sqref="N17">
    <cfRule type="expression" dxfId="1151" priority="62">
      <formula>$L17="Modified Weak rock"</formula>
    </cfRule>
  </conditionalFormatting>
  <conditionalFormatting sqref="N17:P17">
    <cfRule type="expression" dxfId="1150" priority="61">
      <formula>$L17="Reese stiff clay"</formula>
    </cfRule>
  </conditionalFormatting>
  <conditionalFormatting sqref="N17:P17">
    <cfRule type="expression" dxfId="1149" priority="60">
      <formula>$L17="PISA clay"</formula>
    </cfRule>
  </conditionalFormatting>
  <conditionalFormatting sqref="N17">
    <cfRule type="expression" dxfId="1148" priority="59">
      <formula>$L17="PISA sand"</formula>
    </cfRule>
  </conditionalFormatting>
  <conditionalFormatting sqref="R17">
    <cfRule type="expression" dxfId="1147" priority="58">
      <formula>$L17="API sand"</formula>
    </cfRule>
  </conditionalFormatting>
  <conditionalFormatting sqref="R17">
    <cfRule type="expression" dxfId="1146" priority="57">
      <formula>$L17="Kirsch sand"</formula>
    </cfRule>
  </conditionalFormatting>
  <conditionalFormatting sqref="AD17:AI17">
    <cfRule type="expression" dxfId="1145" priority="54">
      <formula>$L17="Stiff clay w/o free water"</formula>
    </cfRule>
    <cfRule type="expression" dxfId="1144" priority="56">
      <formula>$L17="API clay"</formula>
    </cfRule>
  </conditionalFormatting>
  <conditionalFormatting sqref="AD17:AI17">
    <cfRule type="expression" dxfId="1143" priority="55">
      <formula>$L17="Kirsch soft clay"</formula>
    </cfRule>
  </conditionalFormatting>
  <conditionalFormatting sqref="AD17:AI17">
    <cfRule type="expression" dxfId="1142" priority="53">
      <formula>$L17="Kirsch stiff clay"</formula>
    </cfRule>
  </conditionalFormatting>
  <conditionalFormatting sqref="AD17:AI17">
    <cfRule type="expression" dxfId="1141" priority="52">
      <formula>$L17="Reese stiff clay"</formula>
    </cfRule>
  </conditionalFormatting>
  <conditionalFormatting sqref="AD17:AI17">
    <cfRule type="expression" dxfId="1140" priority="51">
      <formula>$L17="PISA clay"</formula>
    </cfRule>
  </conditionalFormatting>
  <conditionalFormatting sqref="AA17">
    <cfRule type="expression" dxfId="1139" priority="48">
      <formula>$L17="Stiff clay w/o free water"</formula>
    </cfRule>
    <cfRule type="expression" dxfId="1138" priority="50">
      <formula>$L17="API clay"</formula>
    </cfRule>
  </conditionalFormatting>
  <conditionalFormatting sqref="AA17">
    <cfRule type="expression" dxfId="1137" priority="49">
      <formula>$L17="Kirsch soft clay"</formula>
    </cfRule>
  </conditionalFormatting>
  <conditionalFormatting sqref="AA17">
    <cfRule type="expression" dxfId="1136" priority="47">
      <formula>$L17="Kirsch stiff clay"</formula>
    </cfRule>
  </conditionalFormatting>
  <conditionalFormatting sqref="AA17">
    <cfRule type="expression" dxfId="1135" priority="46">
      <formula>$L17="Reese stiff clay"</formula>
    </cfRule>
  </conditionalFormatting>
  <conditionalFormatting sqref="AA17">
    <cfRule type="expression" dxfId="1134" priority="45">
      <formula>$L17="PISA clay"</formula>
    </cfRule>
  </conditionalFormatting>
  <conditionalFormatting sqref="AC17">
    <cfRule type="expression" dxfId="1133" priority="42">
      <formula>$L17="Stiff clay w/o free water"</formula>
    </cfRule>
    <cfRule type="expression" dxfId="1132" priority="44">
      <formula>$L17="API clay"</formula>
    </cfRule>
  </conditionalFormatting>
  <conditionalFormatting sqref="AC17">
    <cfRule type="expression" dxfId="1131" priority="43">
      <formula>$L17="Kirsch soft clay"</formula>
    </cfRule>
  </conditionalFormatting>
  <conditionalFormatting sqref="AC17">
    <cfRule type="expression" dxfId="1130" priority="41">
      <formula>$L17="Kirsch stiff clay"</formula>
    </cfRule>
  </conditionalFormatting>
  <conditionalFormatting sqref="AC17">
    <cfRule type="expression" dxfId="1129" priority="40">
      <formula>$L17="Reese stiff clay"</formula>
    </cfRule>
  </conditionalFormatting>
  <conditionalFormatting sqref="AC17">
    <cfRule type="expression" dxfId="1128" priority="39">
      <formula>$L17="PISA clay"</formula>
    </cfRule>
  </conditionalFormatting>
  <conditionalFormatting sqref="X17">
    <cfRule type="expression" dxfId="1127" priority="38">
      <formula>$L17="API sand"</formula>
    </cfRule>
  </conditionalFormatting>
  <conditionalFormatting sqref="X17">
    <cfRule type="expression" dxfId="1126" priority="37">
      <formula>$L17="Kirsch sand"</formula>
    </cfRule>
  </conditionalFormatting>
  <conditionalFormatting sqref="Z16:Z17">
    <cfRule type="expression" dxfId="1125" priority="36">
      <formula>$L16="API sand"</formula>
    </cfRule>
  </conditionalFormatting>
  <conditionalFormatting sqref="Z16:Z17">
    <cfRule type="expression" dxfId="1124" priority="35">
      <formula>$L16="Kirsch sand"</formula>
    </cfRule>
  </conditionalFormatting>
  <conditionalFormatting sqref="AB16:AB17">
    <cfRule type="expression" dxfId="1123" priority="34">
      <formula>$L16="API sand"</formula>
    </cfRule>
  </conditionalFormatting>
  <conditionalFormatting sqref="AB16:AB17">
    <cfRule type="expression" dxfId="1122" priority="33">
      <formula>$L16="Kirsch sand"</formula>
    </cfRule>
  </conditionalFormatting>
  <conditionalFormatting sqref="AJ16:AJ17">
    <cfRule type="expression" dxfId="1121" priority="32">
      <formula>$L16="API sand"</formula>
    </cfRule>
  </conditionalFormatting>
  <conditionalFormatting sqref="AJ16:AJ17">
    <cfRule type="expression" dxfId="1120" priority="31">
      <formula>$L16="Kirsch sand"</formula>
    </cfRule>
  </conditionalFormatting>
  <conditionalFormatting sqref="U15:V15">
    <cfRule type="expression" dxfId="1119" priority="28">
      <formula>$L15="Stiff clay w/o free water"</formula>
    </cfRule>
    <cfRule type="expression" dxfId="1118" priority="30">
      <formula>$L15="API clay"</formula>
    </cfRule>
  </conditionalFormatting>
  <conditionalFormatting sqref="U15:V15">
    <cfRule type="expression" dxfId="1117" priority="29">
      <formula>$L15="Kirsch soft clay"</formula>
    </cfRule>
  </conditionalFormatting>
  <conditionalFormatting sqref="U15:V15">
    <cfRule type="expression" dxfId="1116" priority="27">
      <formula>$L15="Kirsch stiff clay"</formula>
    </cfRule>
  </conditionalFormatting>
  <conditionalFormatting sqref="U15:V15">
    <cfRule type="expression" dxfId="1115" priority="26">
      <formula>$L15="Reese stiff clay"</formula>
    </cfRule>
  </conditionalFormatting>
  <conditionalFormatting sqref="U15:V15">
    <cfRule type="expression" dxfId="1114" priority="25">
      <formula>$L15="PISA clay"</formula>
    </cfRule>
  </conditionalFormatting>
  <conditionalFormatting sqref="U16:V16">
    <cfRule type="expression" dxfId="1113" priority="22">
      <formula>$L16="Stiff clay w/o free water"</formula>
    </cfRule>
    <cfRule type="expression" dxfId="1112" priority="24">
      <formula>$L16="API clay"</formula>
    </cfRule>
  </conditionalFormatting>
  <conditionalFormatting sqref="U16:V16">
    <cfRule type="expression" dxfId="1111" priority="23">
      <formula>$L16="Kirsch soft clay"</formula>
    </cfRule>
  </conditionalFormatting>
  <conditionalFormatting sqref="U16:V16">
    <cfRule type="expression" dxfId="1110" priority="21">
      <formula>$L16="Kirsch stiff clay"</formula>
    </cfRule>
  </conditionalFormatting>
  <conditionalFormatting sqref="U16:V16">
    <cfRule type="expression" dxfId="1109" priority="20">
      <formula>$L16="Reese stiff clay"</formula>
    </cfRule>
  </conditionalFormatting>
  <conditionalFormatting sqref="U16:V16">
    <cfRule type="expression" dxfId="1108" priority="19">
      <formula>$L16="PISA clay"</formula>
    </cfRule>
  </conditionalFormatting>
  <conditionalFormatting sqref="U17:V17">
    <cfRule type="expression" dxfId="1107" priority="16">
      <formula>$L17="Stiff clay w/o free water"</formula>
    </cfRule>
    <cfRule type="expression" dxfId="1106" priority="18">
      <formula>$L17="API clay"</formula>
    </cfRule>
  </conditionalFormatting>
  <conditionalFormatting sqref="U17:V17">
    <cfRule type="expression" dxfId="1105" priority="17">
      <formula>$L17="Kirsch soft clay"</formula>
    </cfRule>
  </conditionalFormatting>
  <conditionalFormatting sqref="U17:V17">
    <cfRule type="expression" dxfId="1104" priority="15">
      <formula>$L17="Kirsch stiff clay"</formula>
    </cfRule>
  </conditionalFormatting>
  <conditionalFormatting sqref="U17:V17">
    <cfRule type="expression" dxfId="1103" priority="14">
      <formula>$L17="Reese stiff clay"</formula>
    </cfRule>
  </conditionalFormatting>
  <conditionalFormatting sqref="U17:V17">
    <cfRule type="expression" dxfId="1102" priority="13">
      <formula>$L17="PISA clay"</formula>
    </cfRule>
  </conditionalFormatting>
  <conditionalFormatting sqref="AO15">
    <cfRule type="expression" dxfId="1101" priority="12">
      <formula>$L15="API sand"</formula>
    </cfRule>
  </conditionalFormatting>
  <conditionalFormatting sqref="AO15">
    <cfRule type="expression" dxfId="1100" priority="11">
      <formula>$L15="Kirsch sand"</formula>
    </cfRule>
  </conditionalFormatting>
  <conditionalFormatting sqref="AO16">
    <cfRule type="expression" dxfId="1099" priority="10">
      <formula>$L16="API sand"</formula>
    </cfRule>
  </conditionalFormatting>
  <conditionalFormatting sqref="AO16">
    <cfRule type="expression" dxfId="1098" priority="9">
      <formula>$L16="Kirsch sand"</formula>
    </cfRule>
  </conditionalFormatting>
  <conditionalFormatting sqref="AO17">
    <cfRule type="expression" dxfId="1097" priority="8">
      <formula>$L17="API sand"</formula>
    </cfRule>
  </conditionalFormatting>
  <conditionalFormatting sqref="AO17">
    <cfRule type="expression" dxfId="1096" priority="7">
      <formula>$L17="Kirsch sand"</formula>
    </cfRule>
  </conditionalFormatting>
  <conditionalFormatting sqref="AC14">
    <cfRule type="expression" dxfId="1095" priority="4">
      <formula>$L14="Stiff clay w/o free water"</formula>
    </cfRule>
    <cfRule type="expression" dxfId="1094" priority="6">
      <formula>$L14="API clay"</formula>
    </cfRule>
  </conditionalFormatting>
  <conditionalFormatting sqref="AC14">
    <cfRule type="expression" dxfId="1093" priority="5">
      <formula>$L14="Kirsch soft clay"</formula>
    </cfRule>
  </conditionalFormatting>
  <conditionalFormatting sqref="AC14">
    <cfRule type="expression" dxfId="1092" priority="3">
      <formula>$L14="Kirsch stiff clay"</formula>
    </cfRule>
  </conditionalFormatting>
  <conditionalFormatting sqref="AC14">
    <cfRule type="expression" dxfId="1091" priority="2">
      <formula>$L14="Reese stiff clay"</formula>
    </cfRule>
  </conditionalFormatting>
  <conditionalFormatting sqref="AC14">
    <cfRule type="expression" dxfId="1090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7"/>
      <c r="S3" s="87"/>
      <c r="T3" s="72"/>
      <c r="U3" s="87"/>
      <c r="V3" s="87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1089" priority="202">
      <formula>$L6="API sand"</formula>
    </cfRule>
  </conditionalFormatting>
  <conditionalFormatting sqref="R18:S20 R29:S36 S21:S28 AD21:AD28 AB18:AB35 AK6:AL14 N6:N14">
    <cfRule type="expression" dxfId="1088" priority="201">
      <formula>$M6="API sand"</formula>
    </cfRule>
  </conditionalFormatting>
  <conditionalFormatting sqref="R18:T20 R29:T36 S21:T28 AD21:AD28 AB18:AB35 AK6:AL14 N6:N14">
    <cfRule type="expression" dxfId="1087" priority="200">
      <formula>$M6="API clay"</formula>
    </cfRule>
  </conditionalFormatting>
  <conditionalFormatting sqref="U18:W36 AM6:AN14 N6:P14 AC6:AI13 AA6:AA14 U6:V14">
    <cfRule type="expression" dxfId="1086" priority="197">
      <formula>$L6="Stiff clay w/o free water"</formula>
    </cfRule>
    <cfRule type="expression" dxfId="1085" priority="199">
      <formula>$L6="API clay"</formula>
    </cfRule>
  </conditionalFormatting>
  <conditionalFormatting sqref="U18:Y36 AM6:AN14 N6:P14 AC6:AI13 AA6:AA14 U6:V14">
    <cfRule type="expression" dxfId="1084" priority="198">
      <formula>$L6="Kirsch soft clay"</formula>
    </cfRule>
  </conditionalFormatting>
  <conditionalFormatting sqref="U18:Y36 AM6:AN14 N6:P14 AC6:AI13 AA6:AA14 U6:V14">
    <cfRule type="expression" dxfId="1083" priority="196">
      <formula>$L6="Kirsch stiff clay"</formula>
    </cfRule>
  </conditionalFormatting>
  <conditionalFormatting sqref="W12:Y13 S11:T13 Q11:R14 Z12:Z15 N6:N14 AM6:AO14 AJ6:AJ15 Q6:T10 W6:Z11 AB6:AB15">
    <cfRule type="expression" dxfId="1082" priority="195">
      <formula>$L6="Kirsch sand"</formula>
    </cfRule>
  </conditionalFormatting>
  <conditionalFormatting sqref="AC18:AI18 AC19:AD19 AI19 AM6:AN14 N6:N14">
    <cfRule type="expression" dxfId="1081" priority="194">
      <formula>$L6="Modified Weak rock"</formula>
    </cfRule>
  </conditionalFormatting>
  <conditionalFormatting sqref="U18:V36 AM6:AN14 N6:P14 AC6:AI13 AA6:AA14 U6:V14">
    <cfRule type="expression" dxfId="1080" priority="193">
      <formula>$L6="Reese stiff clay"</formula>
    </cfRule>
  </conditionalFormatting>
  <conditionalFormatting sqref="N18:N36 Q18:Q36 AM18:AN36">
    <cfRule type="expression" dxfId="1079" priority="192">
      <formula>$L18="API sand"</formula>
    </cfRule>
  </conditionalFormatting>
  <conditionalFormatting sqref="N18:N36 AB36 AJ18:AL36 Z18:Z36">
    <cfRule type="expression" dxfId="1078" priority="191">
      <formula>$M18="API sand"</formula>
    </cfRule>
  </conditionalFormatting>
  <conditionalFormatting sqref="Z36:AB36 AK18:AL36 N18:N36 Z18:AA35">
    <cfRule type="expression" dxfId="1077" priority="190">
      <formula>$M18="API clay"</formula>
    </cfRule>
  </conditionalFormatting>
  <conditionalFormatting sqref="N18:P18 AM18:AN36 N29:P36 N19:N28 P19:P28">
    <cfRule type="expression" dxfId="1076" priority="187">
      <formula>$L18="Stiff clay w/o free water"</formula>
    </cfRule>
    <cfRule type="expression" dxfId="1075" priority="189">
      <formula>$L18="API clay"</formula>
    </cfRule>
  </conditionalFormatting>
  <conditionalFormatting sqref="N18:P18 AM18:AN36 N29:P36 N19:N28 P19:P28">
    <cfRule type="expression" dxfId="1074" priority="188">
      <formula>$L18="Kirsch soft clay"</formula>
    </cfRule>
  </conditionalFormatting>
  <conditionalFormatting sqref="N18:P18 AM18:AN36 N29:P36 N19:N28 P19:P28">
    <cfRule type="expression" dxfId="1073" priority="186">
      <formula>$L18="Kirsch stiff clay"</formula>
    </cfRule>
  </conditionalFormatting>
  <conditionalFormatting sqref="N18:N36 Q18:Q36 X18:Y36 AM18:AN36">
    <cfRule type="expression" dxfId="1072" priority="185">
      <formula>$L18="Kirsch sand"</formula>
    </cfRule>
  </conditionalFormatting>
  <conditionalFormatting sqref="N18:N36 AM18:AN36 AC20:AD36 AI20:AI36">
    <cfRule type="expression" dxfId="1071" priority="184">
      <formula>$L18="Modified Weak rock"</formula>
    </cfRule>
  </conditionalFormatting>
  <conditionalFormatting sqref="N18:P18 AM18:AN36 N29:P36 N19:N28 P19:P28">
    <cfRule type="expression" dxfId="1070" priority="183">
      <formula>$L18="Reese stiff clay"</formula>
    </cfRule>
  </conditionalFormatting>
  <conditionalFormatting sqref="AM6:AN14 N6:P14 AC6:AI13 AA6:AA14 U6:V14">
    <cfRule type="expression" dxfId="1069" priority="182">
      <formula>$L6="PISA clay"</formula>
    </cfRule>
  </conditionalFormatting>
  <conditionalFormatting sqref="AM6:AN14 N6:N14">
    <cfRule type="expression" dxfId="1068" priority="181">
      <formula>$L6="PISA sand"</formula>
    </cfRule>
  </conditionalFormatting>
  <conditionalFormatting sqref="O19:O21">
    <cfRule type="expression" dxfId="1067" priority="180">
      <formula>$L19="API sand"</formula>
    </cfRule>
  </conditionalFormatting>
  <conditionalFormatting sqref="O19:O21">
    <cfRule type="expression" dxfId="1066" priority="179">
      <formula>$L19="Kirsch sand"</formula>
    </cfRule>
  </conditionalFormatting>
  <conditionalFormatting sqref="O22:O28">
    <cfRule type="expression" dxfId="1065" priority="178">
      <formula>$L22="API sand"</formula>
    </cfRule>
  </conditionalFormatting>
  <conditionalFormatting sqref="O22:O28">
    <cfRule type="expression" dxfId="1064" priority="177">
      <formula>$L22="Kirsch sand"</formula>
    </cfRule>
  </conditionalFormatting>
  <conditionalFormatting sqref="AE37:AH37">
    <cfRule type="expression" dxfId="1063" priority="203">
      <formula>$L19="Modified Weak rock"</formula>
    </cfRule>
  </conditionalFormatting>
  <conditionalFormatting sqref="S14:T14 W14:Y14">
    <cfRule type="expression" dxfId="1062" priority="174">
      <formula>$L14="API sand"</formula>
    </cfRule>
  </conditionalFormatting>
  <conditionalFormatting sqref="S14:T14 W14:Y14">
    <cfRule type="expression" dxfId="1061" priority="173">
      <formula>$L14="Kirsch sand"</formula>
    </cfRule>
  </conditionalFormatting>
  <conditionalFormatting sqref="AD14:AI14">
    <cfRule type="expression" dxfId="1060" priority="170">
      <formula>$L14="Stiff clay w/o free water"</formula>
    </cfRule>
    <cfRule type="expression" dxfId="1059" priority="172">
      <formula>$L14="API clay"</formula>
    </cfRule>
  </conditionalFormatting>
  <conditionalFormatting sqref="AD14:AI14">
    <cfRule type="expression" dxfId="1058" priority="171">
      <formula>$L14="Kirsch soft clay"</formula>
    </cfRule>
  </conditionalFormatting>
  <conditionalFormatting sqref="AD14:AI14">
    <cfRule type="expression" dxfId="1057" priority="169">
      <formula>$L14="Kirsch stiff clay"</formula>
    </cfRule>
  </conditionalFormatting>
  <conditionalFormatting sqref="AD14:AI14">
    <cfRule type="expression" dxfId="1056" priority="168">
      <formula>$L14="Reese stiff clay"</formula>
    </cfRule>
  </conditionalFormatting>
  <conditionalFormatting sqref="AD14:AI14">
    <cfRule type="expression" dxfId="1055" priority="167">
      <formula>$L14="PISA clay"</formula>
    </cfRule>
  </conditionalFormatting>
  <conditionalFormatting sqref="AM15:AN15">
    <cfRule type="expression" dxfId="1054" priority="166">
      <formula>$L15="API sand"</formula>
    </cfRule>
  </conditionalFormatting>
  <conditionalFormatting sqref="AK15:AL15">
    <cfRule type="expression" dxfId="1053" priority="165">
      <formula>$M15="API sand"</formula>
    </cfRule>
  </conditionalFormatting>
  <conditionalFormatting sqref="AK15:AL15">
    <cfRule type="expression" dxfId="1052" priority="164">
      <formula>$M15="API clay"</formula>
    </cfRule>
  </conditionalFormatting>
  <conditionalFormatting sqref="AM15:AN15">
    <cfRule type="expression" dxfId="1051" priority="161">
      <formula>$L15="Stiff clay w/o free water"</formula>
    </cfRule>
    <cfRule type="expression" dxfId="1050" priority="163">
      <formula>$L15="API clay"</formula>
    </cfRule>
  </conditionalFormatting>
  <conditionalFormatting sqref="AM15:AN15">
    <cfRule type="expression" dxfId="1049" priority="162">
      <formula>$L15="Kirsch soft clay"</formula>
    </cfRule>
  </conditionalFormatting>
  <conditionalFormatting sqref="AM15:AN15">
    <cfRule type="expression" dxfId="1048" priority="160">
      <formula>$L15="Kirsch stiff clay"</formula>
    </cfRule>
  </conditionalFormatting>
  <conditionalFormatting sqref="AM15:AN15">
    <cfRule type="expression" dxfId="1047" priority="159">
      <formula>$L15="Kirsch sand"</formula>
    </cfRule>
  </conditionalFormatting>
  <conditionalFormatting sqref="AM15:AN15">
    <cfRule type="expression" dxfId="1046" priority="158">
      <formula>$L15="Modified Weak rock"</formula>
    </cfRule>
  </conditionalFormatting>
  <conditionalFormatting sqref="AM15:AN15">
    <cfRule type="expression" dxfId="1045" priority="157">
      <formula>$L15="Reese stiff clay"</formula>
    </cfRule>
  </conditionalFormatting>
  <conditionalFormatting sqref="AM15:AN15">
    <cfRule type="expression" dxfId="1044" priority="156">
      <formula>$L15="PISA clay"</formula>
    </cfRule>
  </conditionalFormatting>
  <conditionalFormatting sqref="AM15:AN15">
    <cfRule type="expression" dxfId="1043" priority="155">
      <formula>$L15="PISA sand"</formula>
    </cfRule>
  </conditionalFormatting>
  <conditionalFormatting sqref="N15 Q15 S15:T15 W15 Y15">
    <cfRule type="expression" dxfId="1042" priority="154">
      <formula>$L15="API sand"</formula>
    </cfRule>
  </conditionalFormatting>
  <conditionalFormatting sqref="N15">
    <cfRule type="expression" dxfId="1041" priority="153">
      <formula>$M15="API sand"</formula>
    </cfRule>
  </conditionalFormatting>
  <conditionalFormatting sqref="N15">
    <cfRule type="expression" dxfId="1040" priority="152">
      <formula>$M15="API clay"</formula>
    </cfRule>
  </conditionalFormatting>
  <conditionalFormatting sqref="N15:P15">
    <cfRule type="expression" dxfId="1039" priority="149">
      <formula>$L15="Stiff clay w/o free water"</formula>
    </cfRule>
    <cfRule type="expression" dxfId="1038" priority="151">
      <formula>$L15="API clay"</formula>
    </cfRule>
  </conditionalFormatting>
  <conditionalFormatting sqref="N15:P15">
    <cfRule type="expression" dxfId="1037" priority="150">
      <formula>$L15="Kirsch soft clay"</formula>
    </cfRule>
  </conditionalFormatting>
  <conditionalFormatting sqref="N15:P15">
    <cfRule type="expression" dxfId="1036" priority="148">
      <formula>$L15="Kirsch stiff clay"</formula>
    </cfRule>
  </conditionalFormatting>
  <conditionalFormatting sqref="N15 Q15 S15:T15 W15 Y15">
    <cfRule type="expression" dxfId="1035" priority="147">
      <formula>$L15="Kirsch sand"</formula>
    </cfRule>
  </conditionalFormatting>
  <conditionalFormatting sqref="N15">
    <cfRule type="expression" dxfId="1034" priority="146">
      <formula>$L15="Modified Weak rock"</formula>
    </cfRule>
  </conditionalFormatting>
  <conditionalFormatting sqref="N15:P15">
    <cfRule type="expression" dxfId="1033" priority="145">
      <formula>$L15="Reese stiff clay"</formula>
    </cfRule>
  </conditionalFormatting>
  <conditionalFormatting sqref="N15:P15">
    <cfRule type="expression" dxfId="1032" priority="144">
      <formula>$L15="PISA clay"</formula>
    </cfRule>
  </conditionalFormatting>
  <conditionalFormatting sqref="N15">
    <cfRule type="expression" dxfId="1031" priority="143">
      <formula>$L15="PISA sand"</formula>
    </cfRule>
  </conditionalFormatting>
  <conditionalFormatting sqref="R15">
    <cfRule type="expression" dxfId="1030" priority="142">
      <formula>$L15="API sand"</formula>
    </cfRule>
  </conditionalFormatting>
  <conditionalFormatting sqref="R15">
    <cfRule type="expression" dxfId="1029" priority="141">
      <formula>$L15="Kirsch sand"</formula>
    </cfRule>
  </conditionalFormatting>
  <conditionalFormatting sqref="AD15:AI15">
    <cfRule type="expression" dxfId="1028" priority="138">
      <formula>$L15="Stiff clay w/o free water"</formula>
    </cfRule>
    <cfRule type="expression" dxfId="1027" priority="140">
      <formula>$L15="API clay"</formula>
    </cfRule>
  </conditionalFormatting>
  <conditionalFormatting sqref="AD15:AI15">
    <cfRule type="expression" dxfId="1026" priority="139">
      <formula>$L15="Kirsch soft clay"</formula>
    </cfRule>
  </conditionalFormatting>
  <conditionalFormatting sqref="AD15:AI15">
    <cfRule type="expression" dxfId="1025" priority="137">
      <formula>$L15="Kirsch stiff clay"</formula>
    </cfRule>
  </conditionalFormatting>
  <conditionalFormatting sqref="AD15:AI15">
    <cfRule type="expression" dxfId="1024" priority="136">
      <formula>$L15="Reese stiff clay"</formula>
    </cfRule>
  </conditionalFormatting>
  <conditionalFormatting sqref="AD15:AI15">
    <cfRule type="expression" dxfId="1023" priority="135">
      <formula>$L15="PISA clay"</formula>
    </cfRule>
  </conditionalFormatting>
  <conditionalFormatting sqref="AA15">
    <cfRule type="expression" dxfId="1022" priority="132">
      <formula>$L15="Stiff clay w/o free water"</formula>
    </cfRule>
    <cfRule type="expression" dxfId="1021" priority="134">
      <formula>$L15="API clay"</formula>
    </cfRule>
  </conditionalFormatting>
  <conditionalFormatting sqref="AA15">
    <cfRule type="expression" dxfId="1020" priority="133">
      <formula>$L15="Kirsch soft clay"</formula>
    </cfRule>
  </conditionalFormatting>
  <conditionalFormatting sqref="AA15">
    <cfRule type="expression" dxfId="1019" priority="131">
      <formula>$L15="Kirsch stiff clay"</formula>
    </cfRule>
  </conditionalFormatting>
  <conditionalFormatting sqref="AA15">
    <cfRule type="expression" dxfId="1018" priority="130">
      <formula>$L15="Reese stiff clay"</formula>
    </cfRule>
  </conditionalFormatting>
  <conditionalFormatting sqref="AA15">
    <cfRule type="expression" dxfId="1017" priority="129">
      <formula>$L15="PISA clay"</formula>
    </cfRule>
  </conditionalFormatting>
  <conditionalFormatting sqref="AC15">
    <cfRule type="expression" dxfId="1016" priority="126">
      <formula>$L15="Stiff clay w/o free water"</formula>
    </cfRule>
    <cfRule type="expression" dxfId="1015" priority="128">
      <formula>$L15="API clay"</formula>
    </cfRule>
  </conditionalFormatting>
  <conditionalFormatting sqref="AC15">
    <cfRule type="expression" dxfId="1014" priority="127">
      <formula>$L15="Kirsch soft clay"</formula>
    </cfRule>
  </conditionalFormatting>
  <conditionalFormatting sqref="AC15">
    <cfRule type="expression" dxfId="1013" priority="125">
      <formula>$L15="Kirsch stiff clay"</formula>
    </cfRule>
  </conditionalFormatting>
  <conditionalFormatting sqref="AC15">
    <cfRule type="expression" dxfId="1012" priority="124">
      <formula>$L15="Reese stiff clay"</formula>
    </cfRule>
  </conditionalFormatting>
  <conditionalFormatting sqref="AC15">
    <cfRule type="expression" dxfId="1011" priority="123">
      <formula>$L15="PISA clay"</formula>
    </cfRule>
  </conditionalFormatting>
  <conditionalFormatting sqref="X15">
    <cfRule type="expression" dxfId="1010" priority="122">
      <formula>$L15="API sand"</formula>
    </cfRule>
  </conditionalFormatting>
  <conditionalFormatting sqref="X15">
    <cfRule type="expression" dxfId="1009" priority="121">
      <formula>$L15="Kirsch sand"</formula>
    </cfRule>
  </conditionalFormatting>
  <conditionalFormatting sqref="AM16:AN16">
    <cfRule type="expression" dxfId="1008" priority="120">
      <formula>$L16="API sand"</formula>
    </cfRule>
  </conditionalFormatting>
  <conditionalFormatting sqref="AK16:AL16">
    <cfRule type="expression" dxfId="1007" priority="119">
      <formula>$M16="API sand"</formula>
    </cfRule>
  </conditionalFormatting>
  <conditionalFormatting sqref="AK16:AL16">
    <cfRule type="expression" dxfId="1006" priority="118">
      <formula>$M16="API clay"</formula>
    </cfRule>
  </conditionalFormatting>
  <conditionalFormatting sqref="AM16:AN16">
    <cfRule type="expression" dxfId="1005" priority="115">
      <formula>$L16="Stiff clay w/o free water"</formula>
    </cfRule>
    <cfRule type="expression" dxfId="1004" priority="117">
      <formula>$L16="API clay"</formula>
    </cfRule>
  </conditionalFormatting>
  <conditionalFormatting sqref="AM16:AN16">
    <cfRule type="expression" dxfId="1003" priority="116">
      <formula>$L16="Kirsch soft clay"</formula>
    </cfRule>
  </conditionalFormatting>
  <conditionalFormatting sqref="AM16:AN16">
    <cfRule type="expression" dxfId="1002" priority="114">
      <formula>$L16="Kirsch stiff clay"</formula>
    </cfRule>
  </conditionalFormatting>
  <conditionalFormatting sqref="AM16:AN16">
    <cfRule type="expression" dxfId="1001" priority="113">
      <formula>$L16="Kirsch sand"</formula>
    </cfRule>
  </conditionalFormatting>
  <conditionalFormatting sqref="AM16:AN16">
    <cfRule type="expression" dxfId="1000" priority="112">
      <formula>$L16="Modified Weak rock"</formula>
    </cfRule>
  </conditionalFormatting>
  <conditionalFormatting sqref="AM16:AN16">
    <cfRule type="expression" dxfId="999" priority="111">
      <formula>$L16="Reese stiff clay"</formula>
    </cfRule>
  </conditionalFormatting>
  <conditionalFormatting sqref="AM16:AN16">
    <cfRule type="expression" dxfId="998" priority="110">
      <formula>$L16="PISA clay"</formula>
    </cfRule>
  </conditionalFormatting>
  <conditionalFormatting sqref="AM16:AN16">
    <cfRule type="expression" dxfId="997" priority="109">
      <formula>$L16="PISA sand"</formula>
    </cfRule>
  </conditionalFormatting>
  <conditionalFormatting sqref="N16 Q16 S16:T16 W16:Y16">
    <cfRule type="expression" dxfId="996" priority="108">
      <formula>$L16="API sand"</formula>
    </cfRule>
  </conditionalFormatting>
  <conditionalFormatting sqref="N16">
    <cfRule type="expression" dxfId="995" priority="107">
      <formula>$M16="API sand"</formula>
    </cfRule>
  </conditionalFormatting>
  <conditionalFormatting sqref="N16">
    <cfRule type="expression" dxfId="994" priority="106">
      <formula>$M16="API clay"</formula>
    </cfRule>
  </conditionalFormatting>
  <conditionalFormatting sqref="N16:P16">
    <cfRule type="expression" dxfId="993" priority="103">
      <formula>$L16="Stiff clay w/o free water"</formula>
    </cfRule>
    <cfRule type="expression" dxfId="992" priority="105">
      <formula>$L16="API clay"</formula>
    </cfRule>
  </conditionalFormatting>
  <conditionalFormatting sqref="N16:P16">
    <cfRule type="expression" dxfId="991" priority="104">
      <formula>$L16="Kirsch soft clay"</formula>
    </cfRule>
  </conditionalFormatting>
  <conditionalFormatting sqref="N16:P16">
    <cfRule type="expression" dxfId="990" priority="102">
      <formula>$L16="Kirsch stiff clay"</formula>
    </cfRule>
  </conditionalFormatting>
  <conditionalFormatting sqref="N16 Q16 S16:T16 W16:Y16">
    <cfRule type="expression" dxfId="989" priority="101">
      <formula>$L16="Kirsch sand"</formula>
    </cfRule>
  </conditionalFormatting>
  <conditionalFormatting sqref="N16">
    <cfRule type="expression" dxfId="988" priority="100">
      <formula>$L16="Modified Weak rock"</formula>
    </cfRule>
  </conditionalFormatting>
  <conditionalFormatting sqref="N16:P16">
    <cfRule type="expression" dxfId="987" priority="99">
      <formula>$L16="Reese stiff clay"</formula>
    </cfRule>
  </conditionalFormatting>
  <conditionalFormatting sqref="N16:P16">
    <cfRule type="expression" dxfId="986" priority="98">
      <formula>$L16="PISA clay"</formula>
    </cfRule>
  </conditionalFormatting>
  <conditionalFormatting sqref="N16">
    <cfRule type="expression" dxfId="985" priority="97">
      <formula>$L16="PISA sand"</formula>
    </cfRule>
  </conditionalFormatting>
  <conditionalFormatting sqref="R16">
    <cfRule type="expression" dxfId="984" priority="96">
      <formula>$L16="API sand"</formula>
    </cfRule>
  </conditionalFormatting>
  <conditionalFormatting sqref="R16">
    <cfRule type="expression" dxfId="983" priority="95">
      <formula>$L16="Kirsch sand"</formula>
    </cfRule>
  </conditionalFormatting>
  <conditionalFormatting sqref="AC16:AI16">
    <cfRule type="expression" dxfId="982" priority="92">
      <formula>$L16="Stiff clay w/o free water"</formula>
    </cfRule>
    <cfRule type="expression" dxfId="981" priority="94">
      <formula>$L16="API clay"</formula>
    </cfRule>
  </conditionalFormatting>
  <conditionalFormatting sqref="AC16:AI16">
    <cfRule type="expression" dxfId="980" priority="93">
      <formula>$L16="Kirsch soft clay"</formula>
    </cfRule>
  </conditionalFormatting>
  <conditionalFormatting sqref="AC16:AI16">
    <cfRule type="expression" dxfId="979" priority="91">
      <formula>$L16="Kirsch stiff clay"</formula>
    </cfRule>
  </conditionalFormatting>
  <conditionalFormatting sqref="AC16:AI16">
    <cfRule type="expression" dxfId="978" priority="90">
      <formula>$L16="Reese stiff clay"</formula>
    </cfRule>
  </conditionalFormatting>
  <conditionalFormatting sqref="AC16:AI16">
    <cfRule type="expression" dxfId="977" priority="89">
      <formula>$L16="PISA clay"</formula>
    </cfRule>
  </conditionalFormatting>
  <conditionalFormatting sqref="AA16">
    <cfRule type="expression" dxfId="976" priority="86">
      <formula>$L16="Stiff clay w/o free water"</formula>
    </cfRule>
    <cfRule type="expression" dxfId="975" priority="88">
      <formula>$L16="API clay"</formula>
    </cfRule>
  </conditionalFormatting>
  <conditionalFormatting sqref="AA16">
    <cfRule type="expression" dxfId="974" priority="87">
      <formula>$L16="Kirsch soft clay"</formula>
    </cfRule>
  </conditionalFormatting>
  <conditionalFormatting sqref="AA16">
    <cfRule type="expression" dxfId="973" priority="85">
      <formula>$L16="Kirsch stiff clay"</formula>
    </cfRule>
  </conditionalFormatting>
  <conditionalFormatting sqref="AA16">
    <cfRule type="expression" dxfId="972" priority="84">
      <formula>$L16="Reese stiff clay"</formula>
    </cfRule>
  </conditionalFormatting>
  <conditionalFormatting sqref="AA16">
    <cfRule type="expression" dxfId="971" priority="83">
      <formula>$L16="PISA clay"</formula>
    </cfRule>
  </conditionalFormatting>
  <conditionalFormatting sqref="AM17:AN17">
    <cfRule type="expression" dxfId="970" priority="82">
      <formula>$L17="API sand"</formula>
    </cfRule>
  </conditionalFormatting>
  <conditionalFormatting sqref="AK17:AL17">
    <cfRule type="expression" dxfId="969" priority="81">
      <formula>$M17="API sand"</formula>
    </cfRule>
  </conditionalFormatting>
  <conditionalFormatting sqref="AK17:AL17">
    <cfRule type="expression" dxfId="968" priority="80">
      <formula>$M17="API clay"</formula>
    </cfRule>
  </conditionalFormatting>
  <conditionalFormatting sqref="AM17:AN17">
    <cfRule type="expression" dxfId="967" priority="77">
      <formula>$L17="Stiff clay w/o free water"</formula>
    </cfRule>
    <cfRule type="expression" dxfId="966" priority="79">
      <formula>$L17="API clay"</formula>
    </cfRule>
  </conditionalFormatting>
  <conditionalFormatting sqref="AM17:AN17">
    <cfRule type="expression" dxfId="965" priority="78">
      <formula>$L17="Kirsch soft clay"</formula>
    </cfRule>
  </conditionalFormatting>
  <conditionalFormatting sqref="AM17:AN17">
    <cfRule type="expression" dxfId="964" priority="76">
      <formula>$L17="Kirsch stiff clay"</formula>
    </cfRule>
  </conditionalFormatting>
  <conditionalFormatting sqref="AM17:AN17">
    <cfRule type="expression" dxfId="963" priority="75">
      <formula>$L17="Kirsch sand"</formula>
    </cfRule>
  </conditionalFormatting>
  <conditionalFormatting sqref="AM17:AN17">
    <cfRule type="expression" dxfId="962" priority="74">
      <formula>$L17="Modified Weak rock"</formula>
    </cfRule>
  </conditionalFormatting>
  <conditionalFormatting sqref="AM17:AN17">
    <cfRule type="expression" dxfId="961" priority="73">
      <formula>$L17="Reese stiff clay"</formula>
    </cfRule>
  </conditionalFormatting>
  <conditionalFormatting sqref="AM17:AN17">
    <cfRule type="expression" dxfId="960" priority="72">
      <formula>$L17="PISA clay"</formula>
    </cfRule>
  </conditionalFormatting>
  <conditionalFormatting sqref="AM17:AN17">
    <cfRule type="expression" dxfId="959" priority="71">
      <formula>$L17="PISA sand"</formula>
    </cfRule>
  </conditionalFormatting>
  <conditionalFormatting sqref="N17 Q17 S17:T17 W17 Y17">
    <cfRule type="expression" dxfId="958" priority="70">
      <formula>$L17="API sand"</formula>
    </cfRule>
  </conditionalFormatting>
  <conditionalFormatting sqref="N17">
    <cfRule type="expression" dxfId="957" priority="69">
      <formula>$M17="API sand"</formula>
    </cfRule>
  </conditionalFormatting>
  <conditionalFormatting sqref="N17">
    <cfRule type="expression" dxfId="956" priority="68">
      <formula>$M17="API clay"</formula>
    </cfRule>
  </conditionalFormatting>
  <conditionalFormatting sqref="N17:P17">
    <cfRule type="expression" dxfId="955" priority="65">
      <formula>$L17="Stiff clay w/o free water"</formula>
    </cfRule>
    <cfRule type="expression" dxfId="954" priority="67">
      <formula>$L17="API clay"</formula>
    </cfRule>
  </conditionalFormatting>
  <conditionalFormatting sqref="N17:P17">
    <cfRule type="expression" dxfId="953" priority="66">
      <formula>$L17="Kirsch soft clay"</formula>
    </cfRule>
  </conditionalFormatting>
  <conditionalFormatting sqref="N17:P17">
    <cfRule type="expression" dxfId="952" priority="64">
      <formula>$L17="Kirsch stiff clay"</formula>
    </cfRule>
  </conditionalFormatting>
  <conditionalFormatting sqref="N17 Q17 S17:T17 W17 Y17">
    <cfRule type="expression" dxfId="951" priority="63">
      <formula>$L17="Kirsch sand"</formula>
    </cfRule>
  </conditionalFormatting>
  <conditionalFormatting sqref="N17">
    <cfRule type="expression" dxfId="950" priority="62">
      <formula>$L17="Modified Weak rock"</formula>
    </cfRule>
  </conditionalFormatting>
  <conditionalFormatting sqref="N17:P17">
    <cfRule type="expression" dxfId="949" priority="61">
      <formula>$L17="Reese stiff clay"</formula>
    </cfRule>
  </conditionalFormatting>
  <conditionalFormatting sqref="N17:P17">
    <cfRule type="expression" dxfId="948" priority="60">
      <formula>$L17="PISA clay"</formula>
    </cfRule>
  </conditionalFormatting>
  <conditionalFormatting sqref="N17">
    <cfRule type="expression" dxfId="947" priority="59">
      <formula>$L17="PISA sand"</formula>
    </cfRule>
  </conditionalFormatting>
  <conditionalFormatting sqref="R17">
    <cfRule type="expression" dxfId="946" priority="58">
      <formula>$L17="API sand"</formula>
    </cfRule>
  </conditionalFormatting>
  <conditionalFormatting sqref="R17">
    <cfRule type="expression" dxfId="945" priority="57">
      <formula>$L17="Kirsch sand"</formula>
    </cfRule>
  </conditionalFormatting>
  <conditionalFormatting sqref="AD17:AI17">
    <cfRule type="expression" dxfId="944" priority="54">
      <formula>$L17="Stiff clay w/o free water"</formula>
    </cfRule>
    <cfRule type="expression" dxfId="943" priority="56">
      <formula>$L17="API clay"</formula>
    </cfRule>
  </conditionalFormatting>
  <conditionalFormatting sqref="AD17:AI17">
    <cfRule type="expression" dxfId="942" priority="55">
      <formula>$L17="Kirsch soft clay"</formula>
    </cfRule>
  </conditionalFormatting>
  <conditionalFormatting sqref="AD17:AI17">
    <cfRule type="expression" dxfId="941" priority="53">
      <formula>$L17="Kirsch stiff clay"</formula>
    </cfRule>
  </conditionalFormatting>
  <conditionalFormatting sqref="AD17:AI17">
    <cfRule type="expression" dxfId="940" priority="52">
      <formula>$L17="Reese stiff clay"</formula>
    </cfRule>
  </conditionalFormatting>
  <conditionalFormatting sqref="AD17:AI17">
    <cfRule type="expression" dxfId="939" priority="51">
      <formula>$L17="PISA clay"</formula>
    </cfRule>
  </conditionalFormatting>
  <conditionalFormatting sqref="AA17">
    <cfRule type="expression" dxfId="938" priority="48">
      <formula>$L17="Stiff clay w/o free water"</formula>
    </cfRule>
    <cfRule type="expression" dxfId="937" priority="50">
      <formula>$L17="API clay"</formula>
    </cfRule>
  </conditionalFormatting>
  <conditionalFormatting sqref="AA17">
    <cfRule type="expression" dxfId="936" priority="49">
      <formula>$L17="Kirsch soft clay"</formula>
    </cfRule>
  </conditionalFormatting>
  <conditionalFormatting sqref="AA17">
    <cfRule type="expression" dxfId="935" priority="47">
      <formula>$L17="Kirsch stiff clay"</formula>
    </cfRule>
  </conditionalFormatting>
  <conditionalFormatting sqref="AA17">
    <cfRule type="expression" dxfId="934" priority="46">
      <formula>$L17="Reese stiff clay"</formula>
    </cfRule>
  </conditionalFormatting>
  <conditionalFormatting sqref="AA17">
    <cfRule type="expression" dxfId="933" priority="45">
      <formula>$L17="PISA clay"</formula>
    </cfRule>
  </conditionalFormatting>
  <conditionalFormatting sqref="AC17">
    <cfRule type="expression" dxfId="932" priority="42">
      <formula>$L17="Stiff clay w/o free water"</formula>
    </cfRule>
    <cfRule type="expression" dxfId="931" priority="44">
      <formula>$L17="API clay"</formula>
    </cfRule>
  </conditionalFormatting>
  <conditionalFormatting sqref="AC17">
    <cfRule type="expression" dxfId="930" priority="43">
      <formula>$L17="Kirsch soft clay"</formula>
    </cfRule>
  </conditionalFormatting>
  <conditionalFormatting sqref="AC17">
    <cfRule type="expression" dxfId="929" priority="41">
      <formula>$L17="Kirsch stiff clay"</formula>
    </cfRule>
  </conditionalFormatting>
  <conditionalFormatting sqref="AC17">
    <cfRule type="expression" dxfId="928" priority="40">
      <formula>$L17="Reese stiff clay"</formula>
    </cfRule>
  </conditionalFormatting>
  <conditionalFormatting sqref="AC17">
    <cfRule type="expression" dxfId="927" priority="39">
      <formula>$L17="PISA clay"</formula>
    </cfRule>
  </conditionalFormatting>
  <conditionalFormatting sqref="X17">
    <cfRule type="expression" dxfId="926" priority="38">
      <formula>$L17="API sand"</formula>
    </cfRule>
  </conditionalFormatting>
  <conditionalFormatting sqref="X17">
    <cfRule type="expression" dxfId="925" priority="37">
      <formula>$L17="Kirsch sand"</formula>
    </cfRule>
  </conditionalFormatting>
  <conditionalFormatting sqref="Z16:Z17">
    <cfRule type="expression" dxfId="924" priority="36">
      <formula>$L16="API sand"</formula>
    </cfRule>
  </conditionalFormatting>
  <conditionalFormatting sqref="Z16:Z17">
    <cfRule type="expression" dxfId="923" priority="35">
      <formula>$L16="Kirsch sand"</formula>
    </cfRule>
  </conditionalFormatting>
  <conditionalFormatting sqref="AB16:AB17">
    <cfRule type="expression" dxfId="922" priority="34">
      <formula>$L16="API sand"</formula>
    </cfRule>
  </conditionalFormatting>
  <conditionalFormatting sqref="AB16:AB17">
    <cfRule type="expression" dxfId="921" priority="33">
      <formula>$L16="Kirsch sand"</formula>
    </cfRule>
  </conditionalFormatting>
  <conditionalFormatting sqref="AJ16:AJ17">
    <cfRule type="expression" dxfId="920" priority="32">
      <formula>$L16="API sand"</formula>
    </cfRule>
  </conditionalFormatting>
  <conditionalFormatting sqref="AJ16:AJ17">
    <cfRule type="expression" dxfId="919" priority="31">
      <formula>$L16="Kirsch sand"</formula>
    </cfRule>
  </conditionalFormatting>
  <conditionalFormatting sqref="U15:V15">
    <cfRule type="expression" dxfId="918" priority="28">
      <formula>$L15="Stiff clay w/o free water"</formula>
    </cfRule>
    <cfRule type="expression" dxfId="917" priority="30">
      <formula>$L15="API clay"</formula>
    </cfRule>
  </conditionalFormatting>
  <conditionalFormatting sqref="U15:V15">
    <cfRule type="expression" dxfId="916" priority="29">
      <formula>$L15="Kirsch soft clay"</formula>
    </cfRule>
  </conditionalFormatting>
  <conditionalFormatting sqref="U15:V15">
    <cfRule type="expression" dxfId="915" priority="27">
      <formula>$L15="Kirsch stiff clay"</formula>
    </cfRule>
  </conditionalFormatting>
  <conditionalFormatting sqref="U15:V15">
    <cfRule type="expression" dxfId="914" priority="26">
      <formula>$L15="Reese stiff clay"</formula>
    </cfRule>
  </conditionalFormatting>
  <conditionalFormatting sqref="U15:V15">
    <cfRule type="expression" dxfId="913" priority="25">
      <formula>$L15="PISA clay"</formula>
    </cfRule>
  </conditionalFormatting>
  <conditionalFormatting sqref="U16:V16">
    <cfRule type="expression" dxfId="912" priority="22">
      <formula>$L16="Stiff clay w/o free water"</formula>
    </cfRule>
    <cfRule type="expression" dxfId="911" priority="24">
      <formula>$L16="API clay"</formula>
    </cfRule>
  </conditionalFormatting>
  <conditionalFormatting sqref="U16:V16">
    <cfRule type="expression" dxfId="910" priority="23">
      <formula>$L16="Kirsch soft clay"</formula>
    </cfRule>
  </conditionalFormatting>
  <conditionalFormatting sqref="U16:V16">
    <cfRule type="expression" dxfId="909" priority="21">
      <formula>$L16="Kirsch stiff clay"</formula>
    </cfRule>
  </conditionalFormatting>
  <conditionalFormatting sqref="U16:V16">
    <cfRule type="expression" dxfId="908" priority="20">
      <formula>$L16="Reese stiff clay"</formula>
    </cfRule>
  </conditionalFormatting>
  <conditionalFormatting sqref="U16:V16">
    <cfRule type="expression" dxfId="907" priority="19">
      <formula>$L16="PISA clay"</formula>
    </cfRule>
  </conditionalFormatting>
  <conditionalFormatting sqref="U17:V17">
    <cfRule type="expression" dxfId="906" priority="16">
      <formula>$L17="Stiff clay w/o free water"</formula>
    </cfRule>
    <cfRule type="expression" dxfId="905" priority="18">
      <formula>$L17="API clay"</formula>
    </cfRule>
  </conditionalFormatting>
  <conditionalFormatting sqref="U17:V17">
    <cfRule type="expression" dxfId="904" priority="17">
      <formula>$L17="Kirsch soft clay"</formula>
    </cfRule>
  </conditionalFormatting>
  <conditionalFormatting sqref="U17:V17">
    <cfRule type="expression" dxfId="903" priority="15">
      <formula>$L17="Kirsch stiff clay"</formula>
    </cfRule>
  </conditionalFormatting>
  <conditionalFormatting sqref="U17:V17">
    <cfRule type="expression" dxfId="902" priority="14">
      <formula>$L17="Reese stiff clay"</formula>
    </cfRule>
  </conditionalFormatting>
  <conditionalFormatting sqref="U17:V17">
    <cfRule type="expression" dxfId="901" priority="13">
      <formula>$L17="PISA clay"</formula>
    </cfRule>
  </conditionalFormatting>
  <conditionalFormatting sqref="AO15">
    <cfRule type="expression" dxfId="900" priority="12">
      <formula>$L15="API sand"</formula>
    </cfRule>
  </conditionalFormatting>
  <conditionalFormatting sqref="AO15">
    <cfRule type="expression" dxfId="899" priority="11">
      <formula>$L15="Kirsch sand"</formula>
    </cfRule>
  </conditionalFormatting>
  <conditionalFormatting sqref="AO16">
    <cfRule type="expression" dxfId="898" priority="10">
      <formula>$L16="API sand"</formula>
    </cfRule>
  </conditionalFormatting>
  <conditionalFormatting sqref="AO16">
    <cfRule type="expression" dxfId="897" priority="9">
      <formula>$L16="Kirsch sand"</formula>
    </cfRule>
  </conditionalFormatting>
  <conditionalFormatting sqref="AO17">
    <cfRule type="expression" dxfId="896" priority="8">
      <formula>$L17="API sand"</formula>
    </cfRule>
  </conditionalFormatting>
  <conditionalFormatting sqref="AO17">
    <cfRule type="expression" dxfId="895" priority="7">
      <formula>$L17="Kirsch sand"</formula>
    </cfRule>
  </conditionalFormatting>
  <conditionalFormatting sqref="AC14">
    <cfRule type="expression" dxfId="894" priority="4">
      <formula>$L14="Stiff clay w/o free water"</formula>
    </cfRule>
    <cfRule type="expression" dxfId="893" priority="6">
      <formula>$L14="API clay"</formula>
    </cfRule>
  </conditionalFormatting>
  <conditionalFormatting sqref="AC14">
    <cfRule type="expression" dxfId="892" priority="5">
      <formula>$L14="Kirsch soft clay"</formula>
    </cfRule>
  </conditionalFormatting>
  <conditionalFormatting sqref="AC14">
    <cfRule type="expression" dxfId="891" priority="3">
      <formula>$L14="Kirsch stiff clay"</formula>
    </cfRule>
  </conditionalFormatting>
  <conditionalFormatting sqref="AC14">
    <cfRule type="expression" dxfId="890" priority="2">
      <formula>$L14="Reese stiff clay"</formula>
    </cfRule>
  </conditionalFormatting>
  <conditionalFormatting sqref="AC14">
    <cfRule type="expression" dxfId="889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7"/>
      <c r="S3" s="87"/>
      <c r="T3" s="72"/>
      <c r="U3" s="87"/>
      <c r="V3" s="87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888" priority="200">
      <formula>$L6="API sand"</formula>
    </cfRule>
  </conditionalFormatting>
  <conditionalFormatting sqref="R18:S20 R29:S36 S21:S28 AD21:AD28 AB18:AB35 AK6:AL14 N6:N14">
    <cfRule type="expression" dxfId="887" priority="199">
      <formula>$M6="API sand"</formula>
    </cfRule>
  </conditionalFormatting>
  <conditionalFormatting sqref="R18:T20 R29:T36 S21:T28 AD21:AD28 AB18:AB35 AK6:AL14 N6:N14">
    <cfRule type="expression" dxfId="886" priority="198">
      <formula>$M6="API clay"</formula>
    </cfRule>
  </conditionalFormatting>
  <conditionalFormatting sqref="U18:W36 AM6:AN14 N6:P14 AC6:AI13 AA6:AA14 U6:V14">
    <cfRule type="expression" dxfId="885" priority="195">
      <formula>$L6="Stiff clay w/o free water"</formula>
    </cfRule>
    <cfRule type="expression" dxfId="884" priority="197">
      <formula>$L6="API clay"</formula>
    </cfRule>
  </conditionalFormatting>
  <conditionalFormatting sqref="U18:Y36 AM6:AN14 N6:P14 AC6:AI13 AA6:AA14 U6:V14">
    <cfRule type="expression" dxfId="883" priority="196">
      <formula>$L6="Kirsch soft clay"</formula>
    </cfRule>
  </conditionalFormatting>
  <conditionalFormatting sqref="U18:Y36 AM6:AN14 N6:P14 AC6:AI13 AA6:AA14 U6:V14">
    <cfRule type="expression" dxfId="882" priority="194">
      <formula>$L6="Kirsch stiff clay"</formula>
    </cfRule>
  </conditionalFormatting>
  <conditionalFormatting sqref="S11:T13 Q11:R14 N6:N14 AM6:AO14 AJ6:AJ15 Q6:T10 Z6:Z15 W6:Y13 AB6:AB15">
    <cfRule type="expression" dxfId="881" priority="193">
      <formula>$L6="Kirsch sand"</formula>
    </cfRule>
  </conditionalFormatting>
  <conditionalFormatting sqref="AC18:AI18 AC19:AD19 AI19 AM6:AN14 N6:N14">
    <cfRule type="expression" dxfId="880" priority="192">
      <formula>$L6="Modified Weak rock"</formula>
    </cfRule>
  </conditionalFormatting>
  <conditionalFormatting sqref="U18:V36 AM6:AN14 N6:P14 AC6:AI13 AA6:AA14 U6:V14">
    <cfRule type="expression" dxfId="879" priority="191">
      <formula>$L6="Reese stiff clay"</formula>
    </cfRule>
  </conditionalFormatting>
  <conditionalFormatting sqref="N18:N36 Q18:Q36 AM18:AN36">
    <cfRule type="expression" dxfId="878" priority="190">
      <formula>$L18="API sand"</formula>
    </cfRule>
  </conditionalFormatting>
  <conditionalFormatting sqref="N18:N36 AB36 AJ18:AL36 Z18:Z36">
    <cfRule type="expression" dxfId="877" priority="189">
      <formula>$M18="API sand"</formula>
    </cfRule>
  </conditionalFormatting>
  <conditionalFormatting sqref="Z36:AB36 AK18:AL36 N18:N36 Z18:AA35">
    <cfRule type="expression" dxfId="876" priority="188">
      <formula>$M18="API clay"</formula>
    </cfRule>
  </conditionalFormatting>
  <conditionalFormatting sqref="N18:P18 AM18:AN36 N29:P36 N19:N28 P19:P28">
    <cfRule type="expression" dxfId="875" priority="185">
      <formula>$L18="Stiff clay w/o free water"</formula>
    </cfRule>
    <cfRule type="expression" dxfId="874" priority="187">
      <formula>$L18="API clay"</formula>
    </cfRule>
  </conditionalFormatting>
  <conditionalFormatting sqref="N18:P18 AM18:AN36 N29:P36 N19:N28 P19:P28">
    <cfRule type="expression" dxfId="873" priority="186">
      <formula>$L18="Kirsch soft clay"</formula>
    </cfRule>
  </conditionalFormatting>
  <conditionalFormatting sqref="N18:P18 AM18:AN36 N29:P36 N19:N28 P19:P28">
    <cfRule type="expression" dxfId="872" priority="184">
      <formula>$L18="Kirsch stiff clay"</formula>
    </cfRule>
  </conditionalFormatting>
  <conditionalFormatting sqref="N18:N36 Q18:Q36 X18:Y36 AM18:AN36">
    <cfRule type="expression" dxfId="871" priority="183">
      <formula>$L18="Kirsch sand"</formula>
    </cfRule>
  </conditionalFormatting>
  <conditionalFormatting sqref="N18:N36 AM18:AN36 AC20:AD36 AI20:AI36">
    <cfRule type="expression" dxfId="870" priority="182">
      <formula>$L18="Modified Weak rock"</formula>
    </cfRule>
  </conditionalFormatting>
  <conditionalFormatting sqref="N18:P18 AM18:AN36 N29:P36 N19:N28 P19:P28">
    <cfRule type="expression" dxfId="869" priority="181">
      <formula>$L18="Reese stiff clay"</formula>
    </cfRule>
  </conditionalFormatting>
  <conditionalFormatting sqref="AM6:AN14 N6:P14 AC6:AI13 AA6:AA14 U6:V14">
    <cfRule type="expression" dxfId="868" priority="180">
      <formula>$L6="PISA clay"</formula>
    </cfRule>
  </conditionalFormatting>
  <conditionalFormatting sqref="AM6:AN14 N6:N14">
    <cfRule type="expression" dxfId="867" priority="179">
      <formula>$L6="PISA sand"</formula>
    </cfRule>
  </conditionalFormatting>
  <conditionalFormatting sqref="O19:O21">
    <cfRule type="expression" dxfId="866" priority="178">
      <formula>$L19="API sand"</formula>
    </cfRule>
  </conditionalFormatting>
  <conditionalFormatting sqref="O19:O21">
    <cfRule type="expression" dxfId="865" priority="177">
      <formula>$L19="Kirsch sand"</formula>
    </cfRule>
  </conditionalFormatting>
  <conditionalFormatting sqref="O22:O28">
    <cfRule type="expression" dxfId="864" priority="176">
      <formula>$L22="API sand"</formula>
    </cfRule>
  </conditionalFormatting>
  <conditionalFormatting sqref="O22:O28">
    <cfRule type="expression" dxfId="863" priority="175">
      <formula>$L22="Kirsch sand"</formula>
    </cfRule>
  </conditionalFormatting>
  <conditionalFormatting sqref="AE37:AH37">
    <cfRule type="expression" dxfId="862" priority="201">
      <formula>$L19="Modified Weak rock"</formula>
    </cfRule>
  </conditionalFormatting>
  <conditionalFormatting sqref="S14:T14 W14:Y14">
    <cfRule type="expression" dxfId="861" priority="174">
      <formula>$L14="API sand"</formula>
    </cfRule>
  </conditionalFormatting>
  <conditionalFormatting sqref="S14:T14 W14:Y14">
    <cfRule type="expression" dxfId="860" priority="173">
      <formula>$L14="Kirsch sand"</formula>
    </cfRule>
  </conditionalFormatting>
  <conditionalFormatting sqref="AD14:AI14">
    <cfRule type="expression" dxfId="859" priority="170">
      <formula>$L14="Stiff clay w/o free water"</formula>
    </cfRule>
    <cfRule type="expression" dxfId="858" priority="172">
      <formula>$L14="API clay"</formula>
    </cfRule>
  </conditionalFormatting>
  <conditionalFormatting sqref="AD14:AI14">
    <cfRule type="expression" dxfId="857" priority="171">
      <formula>$L14="Kirsch soft clay"</formula>
    </cfRule>
  </conditionalFormatting>
  <conditionalFormatting sqref="AD14:AI14">
    <cfRule type="expression" dxfId="856" priority="169">
      <formula>$L14="Kirsch stiff clay"</formula>
    </cfRule>
  </conditionalFormatting>
  <conditionalFormatting sqref="AD14:AI14">
    <cfRule type="expression" dxfId="855" priority="168">
      <formula>$L14="Reese stiff clay"</formula>
    </cfRule>
  </conditionalFormatting>
  <conditionalFormatting sqref="AD14:AI14">
    <cfRule type="expression" dxfId="854" priority="167">
      <formula>$L14="PISA clay"</formula>
    </cfRule>
  </conditionalFormatting>
  <conditionalFormatting sqref="AM15:AN15">
    <cfRule type="expression" dxfId="853" priority="166">
      <formula>$L15="API sand"</formula>
    </cfRule>
  </conditionalFormatting>
  <conditionalFormatting sqref="AK15:AL15">
    <cfRule type="expression" dxfId="852" priority="165">
      <formula>$M15="API sand"</formula>
    </cfRule>
  </conditionalFormatting>
  <conditionalFormatting sqref="AK15:AL15">
    <cfRule type="expression" dxfId="851" priority="164">
      <formula>$M15="API clay"</formula>
    </cfRule>
  </conditionalFormatting>
  <conditionalFormatting sqref="AM15:AN15">
    <cfRule type="expression" dxfId="850" priority="161">
      <formula>$L15="Stiff clay w/o free water"</formula>
    </cfRule>
    <cfRule type="expression" dxfId="849" priority="163">
      <formula>$L15="API clay"</formula>
    </cfRule>
  </conditionalFormatting>
  <conditionalFormatting sqref="AM15:AN15">
    <cfRule type="expression" dxfId="848" priority="162">
      <formula>$L15="Kirsch soft clay"</formula>
    </cfRule>
  </conditionalFormatting>
  <conditionalFormatting sqref="AM15:AN15">
    <cfRule type="expression" dxfId="847" priority="160">
      <formula>$L15="Kirsch stiff clay"</formula>
    </cfRule>
  </conditionalFormatting>
  <conditionalFormatting sqref="AM15:AN15">
    <cfRule type="expression" dxfId="846" priority="159">
      <formula>$L15="Kirsch sand"</formula>
    </cfRule>
  </conditionalFormatting>
  <conditionalFormatting sqref="AM15:AN15">
    <cfRule type="expression" dxfId="845" priority="158">
      <formula>$L15="Modified Weak rock"</formula>
    </cfRule>
  </conditionalFormatting>
  <conditionalFormatting sqref="AM15:AN15">
    <cfRule type="expression" dxfId="844" priority="157">
      <formula>$L15="Reese stiff clay"</formula>
    </cfRule>
  </conditionalFormatting>
  <conditionalFormatting sqref="AM15:AN15">
    <cfRule type="expression" dxfId="843" priority="156">
      <formula>$L15="PISA clay"</formula>
    </cfRule>
  </conditionalFormatting>
  <conditionalFormatting sqref="AM15:AN15">
    <cfRule type="expression" dxfId="842" priority="155">
      <formula>$L15="PISA sand"</formula>
    </cfRule>
  </conditionalFormatting>
  <conditionalFormatting sqref="N15 Q15 S15:T15 W15 Y15">
    <cfRule type="expression" dxfId="841" priority="154">
      <formula>$L15="API sand"</formula>
    </cfRule>
  </conditionalFormatting>
  <conditionalFormatting sqref="N15">
    <cfRule type="expression" dxfId="840" priority="153">
      <formula>$M15="API sand"</formula>
    </cfRule>
  </conditionalFormatting>
  <conditionalFormatting sqref="N15">
    <cfRule type="expression" dxfId="839" priority="152">
      <formula>$M15="API clay"</formula>
    </cfRule>
  </conditionalFormatting>
  <conditionalFormatting sqref="N15:P15">
    <cfRule type="expression" dxfId="838" priority="149">
      <formula>$L15="Stiff clay w/o free water"</formula>
    </cfRule>
    <cfRule type="expression" dxfId="837" priority="151">
      <formula>$L15="API clay"</formula>
    </cfRule>
  </conditionalFormatting>
  <conditionalFormatting sqref="N15:P15">
    <cfRule type="expression" dxfId="836" priority="150">
      <formula>$L15="Kirsch soft clay"</formula>
    </cfRule>
  </conditionalFormatting>
  <conditionalFormatting sqref="N15:P15">
    <cfRule type="expression" dxfId="835" priority="148">
      <formula>$L15="Kirsch stiff clay"</formula>
    </cfRule>
  </conditionalFormatting>
  <conditionalFormatting sqref="N15 Q15 S15:T15 W15 Y15">
    <cfRule type="expression" dxfId="834" priority="147">
      <formula>$L15="Kirsch sand"</formula>
    </cfRule>
  </conditionalFormatting>
  <conditionalFormatting sqref="N15">
    <cfRule type="expression" dxfId="833" priority="146">
      <formula>$L15="Modified Weak rock"</formula>
    </cfRule>
  </conditionalFormatting>
  <conditionalFormatting sqref="N15:P15">
    <cfRule type="expression" dxfId="832" priority="145">
      <formula>$L15="Reese stiff clay"</formula>
    </cfRule>
  </conditionalFormatting>
  <conditionalFormatting sqref="N15:P15">
    <cfRule type="expression" dxfId="831" priority="144">
      <formula>$L15="PISA clay"</formula>
    </cfRule>
  </conditionalFormatting>
  <conditionalFormatting sqref="N15">
    <cfRule type="expression" dxfId="830" priority="143">
      <formula>$L15="PISA sand"</formula>
    </cfRule>
  </conditionalFormatting>
  <conditionalFormatting sqref="R15">
    <cfRule type="expression" dxfId="829" priority="142">
      <formula>$L15="API sand"</formula>
    </cfRule>
  </conditionalFormatting>
  <conditionalFormatting sqref="R15">
    <cfRule type="expression" dxfId="828" priority="141">
      <formula>$L15="Kirsch sand"</formula>
    </cfRule>
  </conditionalFormatting>
  <conditionalFormatting sqref="AD15:AI15">
    <cfRule type="expression" dxfId="827" priority="138">
      <formula>$L15="Stiff clay w/o free water"</formula>
    </cfRule>
    <cfRule type="expression" dxfId="826" priority="140">
      <formula>$L15="API clay"</formula>
    </cfRule>
  </conditionalFormatting>
  <conditionalFormatting sqref="AD15:AI15">
    <cfRule type="expression" dxfId="825" priority="139">
      <formula>$L15="Kirsch soft clay"</formula>
    </cfRule>
  </conditionalFormatting>
  <conditionalFormatting sqref="AD15:AI15">
    <cfRule type="expression" dxfId="824" priority="137">
      <formula>$L15="Kirsch stiff clay"</formula>
    </cfRule>
  </conditionalFormatting>
  <conditionalFormatting sqref="AD15:AI15">
    <cfRule type="expression" dxfId="823" priority="136">
      <formula>$L15="Reese stiff clay"</formula>
    </cfRule>
  </conditionalFormatting>
  <conditionalFormatting sqref="AD15:AI15">
    <cfRule type="expression" dxfId="822" priority="135">
      <formula>$L15="PISA clay"</formula>
    </cfRule>
  </conditionalFormatting>
  <conditionalFormatting sqref="AA15">
    <cfRule type="expression" dxfId="821" priority="132">
      <formula>$L15="Stiff clay w/o free water"</formula>
    </cfRule>
    <cfRule type="expression" dxfId="820" priority="134">
      <formula>$L15="API clay"</formula>
    </cfRule>
  </conditionalFormatting>
  <conditionalFormatting sqref="AA15">
    <cfRule type="expression" dxfId="819" priority="133">
      <formula>$L15="Kirsch soft clay"</formula>
    </cfRule>
  </conditionalFormatting>
  <conditionalFormatting sqref="AA15">
    <cfRule type="expression" dxfId="818" priority="131">
      <formula>$L15="Kirsch stiff clay"</formula>
    </cfRule>
  </conditionalFormatting>
  <conditionalFormatting sqref="AA15">
    <cfRule type="expression" dxfId="817" priority="130">
      <formula>$L15="Reese stiff clay"</formula>
    </cfRule>
  </conditionalFormatting>
  <conditionalFormatting sqref="AA15">
    <cfRule type="expression" dxfId="816" priority="129">
      <formula>$L15="PISA clay"</formula>
    </cfRule>
  </conditionalFormatting>
  <conditionalFormatting sqref="AC15">
    <cfRule type="expression" dxfId="815" priority="126">
      <formula>$L15="Stiff clay w/o free water"</formula>
    </cfRule>
    <cfRule type="expression" dxfId="814" priority="128">
      <formula>$L15="API clay"</formula>
    </cfRule>
  </conditionalFormatting>
  <conditionalFormatting sqref="AC15">
    <cfRule type="expression" dxfId="813" priority="127">
      <formula>$L15="Kirsch soft clay"</formula>
    </cfRule>
  </conditionalFormatting>
  <conditionalFormatting sqref="AC15">
    <cfRule type="expression" dxfId="812" priority="125">
      <formula>$L15="Kirsch stiff clay"</formula>
    </cfRule>
  </conditionalFormatting>
  <conditionalFormatting sqref="AC15">
    <cfRule type="expression" dxfId="811" priority="124">
      <formula>$L15="Reese stiff clay"</formula>
    </cfRule>
  </conditionalFormatting>
  <conditionalFormatting sqref="AC15">
    <cfRule type="expression" dxfId="810" priority="123">
      <formula>$L15="PISA clay"</formula>
    </cfRule>
  </conditionalFormatting>
  <conditionalFormatting sqref="X15">
    <cfRule type="expression" dxfId="809" priority="122">
      <formula>$L15="API sand"</formula>
    </cfRule>
  </conditionalFormatting>
  <conditionalFormatting sqref="X15">
    <cfRule type="expression" dxfId="808" priority="121">
      <formula>$L15="Kirsch sand"</formula>
    </cfRule>
  </conditionalFormatting>
  <conditionalFormatting sqref="AM16:AN16">
    <cfRule type="expression" dxfId="807" priority="120">
      <formula>$L16="API sand"</formula>
    </cfRule>
  </conditionalFormatting>
  <conditionalFormatting sqref="AK16:AL16">
    <cfRule type="expression" dxfId="806" priority="119">
      <formula>$M16="API sand"</formula>
    </cfRule>
  </conditionalFormatting>
  <conditionalFormatting sqref="AK16:AL16">
    <cfRule type="expression" dxfId="805" priority="118">
      <formula>$M16="API clay"</formula>
    </cfRule>
  </conditionalFormatting>
  <conditionalFormatting sqref="AM16:AN16">
    <cfRule type="expression" dxfId="804" priority="115">
      <formula>$L16="Stiff clay w/o free water"</formula>
    </cfRule>
    <cfRule type="expression" dxfId="803" priority="117">
      <formula>$L16="API clay"</formula>
    </cfRule>
  </conditionalFormatting>
  <conditionalFormatting sqref="AM16:AN16">
    <cfRule type="expression" dxfId="802" priority="116">
      <formula>$L16="Kirsch soft clay"</formula>
    </cfRule>
  </conditionalFormatting>
  <conditionalFormatting sqref="AM16:AN16">
    <cfRule type="expression" dxfId="801" priority="114">
      <formula>$L16="Kirsch stiff clay"</formula>
    </cfRule>
  </conditionalFormatting>
  <conditionalFormatting sqref="AM16:AN16">
    <cfRule type="expression" dxfId="800" priority="113">
      <formula>$L16="Kirsch sand"</formula>
    </cfRule>
  </conditionalFormatting>
  <conditionalFormatting sqref="AM16:AN16">
    <cfRule type="expression" dxfId="799" priority="112">
      <formula>$L16="Modified Weak rock"</formula>
    </cfRule>
  </conditionalFormatting>
  <conditionalFormatting sqref="AM16:AN16">
    <cfRule type="expression" dxfId="798" priority="111">
      <formula>$L16="Reese stiff clay"</formula>
    </cfRule>
  </conditionalFormatting>
  <conditionalFormatting sqref="AM16:AN16">
    <cfRule type="expression" dxfId="797" priority="110">
      <formula>$L16="PISA clay"</formula>
    </cfRule>
  </conditionalFormatting>
  <conditionalFormatting sqref="AM16:AN16">
    <cfRule type="expression" dxfId="796" priority="109">
      <formula>$L16="PISA sand"</formula>
    </cfRule>
  </conditionalFormatting>
  <conditionalFormatting sqref="N16 Q16 S16:T16 W16:Y16">
    <cfRule type="expression" dxfId="795" priority="108">
      <formula>$L16="API sand"</formula>
    </cfRule>
  </conditionalFormatting>
  <conditionalFormatting sqref="N16">
    <cfRule type="expression" dxfId="794" priority="107">
      <formula>$M16="API sand"</formula>
    </cfRule>
  </conditionalFormatting>
  <conditionalFormatting sqref="N16">
    <cfRule type="expression" dxfId="793" priority="106">
      <formula>$M16="API clay"</formula>
    </cfRule>
  </conditionalFormatting>
  <conditionalFormatting sqref="N16:P16">
    <cfRule type="expression" dxfId="792" priority="103">
      <formula>$L16="Stiff clay w/o free water"</formula>
    </cfRule>
    <cfRule type="expression" dxfId="791" priority="105">
      <formula>$L16="API clay"</formula>
    </cfRule>
  </conditionalFormatting>
  <conditionalFormatting sqref="N16:P16">
    <cfRule type="expression" dxfId="790" priority="104">
      <formula>$L16="Kirsch soft clay"</formula>
    </cfRule>
  </conditionalFormatting>
  <conditionalFormatting sqref="N16:P16">
    <cfRule type="expression" dxfId="789" priority="102">
      <formula>$L16="Kirsch stiff clay"</formula>
    </cfRule>
  </conditionalFormatting>
  <conditionalFormatting sqref="N16 Q16 S16:T16 W16:Y16">
    <cfRule type="expression" dxfId="788" priority="101">
      <formula>$L16="Kirsch sand"</formula>
    </cfRule>
  </conditionalFormatting>
  <conditionalFormatting sqref="N16">
    <cfRule type="expression" dxfId="787" priority="100">
      <formula>$L16="Modified Weak rock"</formula>
    </cfRule>
  </conditionalFormatting>
  <conditionalFormatting sqref="N16:P16">
    <cfRule type="expression" dxfId="786" priority="99">
      <formula>$L16="Reese stiff clay"</formula>
    </cfRule>
  </conditionalFormatting>
  <conditionalFormatting sqref="N16:P16">
    <cfRule type="expression" dxfId="785" priority="98">
      <formula>$L16="PISA clay"</formula>
    </cfRule>
  </conditionalFormatting>
  <conditionalFormatting sqref="N16">
    <cfRule type="expression" dxfId="784" priority="97">
      <formula>$L16="PISA sand"</formula>
    </cfRule>
  </conditionalFormatting>
  <conditionalFormatting sqref="R16">
    <cfRule type="expression" dxfId="783" priority="96">
      <formula>$L16="API sand"</formula>
    </cfRule>
  </conditionalFormatting>
  <conditionalFormatting sqref="R16">
    <cfRule type="expression" dxfId="782" priority="95">
      <formula>$L16="Kirsch sand"</formula>
    </cfRule>
  </conditionalFormatting>
  <conditionalFormatting sqref="AC16:AI16">
    <cfRule type="expression" dxfId="781" priority="92">
      <formula>$L16="Stiff clay w/o free water"</formula>
    </cfRule>
    <cfRule type="expression" dxfId="780" priority="94">
      <formula>$L16="API clay"</formula>
    </cfRule>
  </conditionalFormatting>
  <conditionalFormatting sqref="AC16:AI16">
    <cfRule type="expression" dxfId="779" priority="93">
      <formula>$L16="Kirsch soft clay"</formula>
    </cfRule>
  </conditionalFormatting>
  <conditionalFormatting sqref="AC16:AI16">
    <cfRule type="expression" dxfId="778" priority="91">
      <formula>$L16="Kirsch stiff clay"</formula>
    </cfRule>
  </conditionalFormatting>
  <conditionalFormatting sqref="AC16:AI16">
    <cfRule type="expression" dxfId="777" priority="90">
      <formula>$L16="Reese stiff clay"</formula>
    </cfRule>
  </conditionalFormatting>
  <conditionalFormatting sqref="AC16:AI16">
    <cfRule type="expression" dxfId="776" priority="89">
      <formula>$L16="PISA clay"</formula>
    </cfRule>
  </conditionalFormatting>
  <conditionalFormatting sqref="AA16">
    <cfRule type="expression" dxfId="775" priority="86">
      <formula>$L16="Stiff clay w/o free water"</formula>
    </cfRule>
    <cfRule type="expression" dxfId="774" priority="88">
      <formula>$L16="API clay"</formula>
    </cfRule>
  </conditionalFormatting>
  <conditionalFormatting sqref="AA16">
    <cfRule type="expression" dxfId="773" priority="87">
      <formula>$L16="Kirsch soft clay"</formula>
    </cfRule>
  </conditionalFormatting>
  <conditionalFormatting sqref="AA16">
    <cfRule type="expression" dxfId="772" priority="85">
      <formula>$L16="Kirsch stiff clay"</formula>
    </cfRule>
  </conditionalFormatting>
  <conditionalFormatting sqref="AA16">
    <cfRule type="expression" dxfId="771" priority="84">
      <formula>$L16="Reese stiff clay"</formula>
    </cfRule>
  </conditionalFormatting>
  <conditionalFormatting sqref="AA16">
    <cfRule type="expression" dxfId="770" priority="83">
      <formula>$L16="PISA clay"</formula>
    </cfRule>
  </conditionalFormatting>
  <conditionalFormatting sqref="AM17:AN17">
    <cfRule type="expression" dxfId="769" priority="82">
      <formula>$L17="API sand"</formula>
    </cfRule>
  </conditionalFormatting>
  <conditionalFormatting sqref="AK17:AL17">
    <cfRule type="expression" dxfId="768" priority="81">
      <formula>$M17="API sand"</formula>
    </cfRule>
  </conditionalFormatting>
  <conditionalFormatting sqref="AK17:AL17">
    <cfRule type="expression" dxfId="767" priority="80">
      <formula>$M17="API clay"</formula>
    </cfRule>
  </conditionalFormatting>
  <conditionalFormatting sqref="AM17:AN17">
    <cfRule type="expression" dxfId="766" priority="77">
      <formula>$L17="Stiff clay w/o free water"</formula>
    </cfRule>
    <cfRule type="expression" dxfId="765" priority="79">
      <formula>$L17="API clay"</formula>
    </cfRule>
  </conditionalFormatting>
  <conditionalFormatting sqref="AM17:AN17">
    <cfRule type="expression" dxfId="764" priority="78">
      <formula>$L17="Kirsch soft clay"</formula>
    </cfRule>
  </conditionalFormatting>
  <conditionalFormatting sqref="AM17:AN17">
    <cfRule type="expression" dxfId="763" priority="76">
      <formula>$L17="Kirsch stiff clay"</formula>
    </cfRule>
  </conditionalFormatting>
  <conditionalFormatting sqref="AM17:AN17">
    <cfRule type="expression" dxfId="762" priority="75">
      <formula>$L17="Kirsch sand"</formula>
    </cfRule>
  </conditionalFormatting>
  <conditionalFormatting sqref="AM17:AN17">
    <cfRule type="expression" dxfId="761" priority="74">
      <formula>$L17="Modified Weak rock"</formula>
    </cfRule>
  </conditionalFormatting>
  <conditionalFormatting sqref="AM17:AN17">
    <cfRule type="expression" dxfId="760" priority="73">
      <formula>$L17="Reese stiff clay"</formula>
    </cfRule>
  </conditionalFormatting>
  <conditionalFormatting sqref="AM17:AN17">
    <cfRule type="expression" dxfId="759" priority="72">
      <formula>$L17="PISA clay"</formula>
    </cfRule>
  </conditionalFormatting>
  <conditionalFormatting sqref="AM17:AN17">
    <cfRule type="expression" dxfId="758" priority="71">
      <formula>$L17="PISA sand"</formula>
    </cfRule>
  </conditionalFormatting>
  <conditionalFormatting sqref="N17 Q17 S17:T17 W17 Y17">
    <cfRule type="expression" dxfId="757" priority="70">
      <formula>$L17="API sand"</formula>
    </cfRule>
  </conditionalFormatting>
  <conditionalFormatting sqref="N17">
    <cfRule type="expression" dxfId="756" priority="69">
      <formula>$M17="API sand"</formula>
    </cfRule>
  </conditionalFormatting>
  <conditionalFormatting sqref="N17">
    <cfRule type="expression" dxfId="755" priority="68">
      <formula>$M17="API clay"</formula>
    </cfRule>
  </conditionalFormatting>
  <conditionalFormatting sqref="N17:P17">
    <cfRule type="expression" dxfId="754" priority="65">
      <formula>$L17="Stiff clay w/o free water"</formula>
    </cfRule>
    <cfRule type="expression" dxfId="753" priority="67">
      <formula>$L17="API clay"</formula>
    </cfRule>
  </conditionalFormatting>
  <conditionalFormatting sqref="N17:P17">
    <cfRule type="expression" dxfId="752" priority="66">
      <formula>$L17="Kirsch soft clay"</formula>
    </cfRule>
  </conditionalFormatting>
  <conditionalFormatting sqref="N17:P17">
    <cfRule type="expression" dxfId="751" priority="64">
      <formula>$L17="Kirsch stiff clay"</formula>
    </cfRule>
  </conditionalFormatting>
  <conditionalFormatting sqref="N17 Q17 S17:T17 W17 Y17">
    <cfRule type="expression" dxfId="750" priority="63">
      <formula>$L17="Kirsch sand"</formula>
    </cfRule>
  </conditionalFormatting>
  <conditionalFormatting sqref="N17">
    <cfRule type="expression" dxfId="749" priority="62">
      <formula>$L17="Modified Weak rock"</formula>
    </cfRule>
  </conditionalFormatting>
  <conditionalFormatting sqref="N17:P17">
    <cfRule type="expression" dxfId="748" priority="61">
      <formula>$L17="Reese stiff clay"</formula>
    </cfRule>
  </conditionalFormatting>
  <conditionalFormatting sqref="N17:P17">
    <cfRule type="expression" dxfId="747" priority="60">
      <formula>$L17="PISA clay"</formula>
    </cfRule>
  </conditionalFormatting>
  <conditionalFormatting sqref="N17">
    <cfRule type="expression" dxfId="746" priority="59">
      <formula>$L17="PISA sand"</formula>
    </cfRule>
  </conditionalFormatting>
  <conditionalFormatting sqref="R17">
    <cfRule type="expression" dxfId="745" priority="58">
      <formula>$L17="API sand"</formula>
    </cfRule>
  </conditionalFormatting>
  <conditionalFormatting sqref="R17">
    <cfRule type="expression" dxfId="744" priority="57">
      <formula>$L17="Kirsch sand"</formula>
    </cfRule>
  </conditionalFormatting>
  <conditionalFormatting sqref="AD17:AI17">
    <cfRule type="expression" dxfId="743" priority="54">
      <formula>$L17="Stiff clay w/o free water"</formula>
    </cfRule>
    <cfRule type="expression" dxfId="742" priority="56">
      <formula>$L17="API clay"</formula>
    </cfRule>
  </conditionalFormatting>
  <conditionalFormatting sqref="AD17:AI17">
    <cfRule type="expression" dxfId="741" priority="55">
      <formula>$L17="Kirsch soft clay"</formula>
    </cfRule>
  </conditionalFormatting>
  <conditionalFormatting sqref="AD17:AI17">
    <cfRule type="expression" dxfId="740" priority="53">
      <formula>$L17="Kirsch stiff clay"</formula>
    </cfRule>
  </conditionalFormatting>
  <conditionalFormatting sqref="AD17:AI17">
    <cfRule type="expression" dxfId="739" priority="52">
      <formula>$L17="Reese stiff clay"</formula>
    </cfRule>
  </conditionalFormatting>
  <conditionalFormatting sqref="AD17:AI17">
    <cfRule type="expression" dxfId="738" priority="51">
      <formula>$L17="PISA clay"</formula>
    </cfRule>
  </conditionalFormatting>
  <conditionalFormatting sqref="AA17">
    <cfRule type="expression" dxfId="737" priority="48">
      <formula>$L17="Stiff clay w/o free water"</formula>
    </cfRule>
    <cfRule type="expression" dxfId="736" priority="50">
      <formula>$L17="API clay"</formula>
    </cfRule>
  </conditionalFormatting>
  <conditionalFormatting sqref="AA17">
    <cfRule type="expression" dxfId="735" priority="49">
      <formula>$L17="Kirsch soft clay"</formula>
    </cfRule>
  </conditionalFormatting>
  <conditionalFormatting sqref="AA17">
    <cfRule type="expression" dxfId="734" priority="47">
      <formula>$L17="Kirsch stiff clay"</formula>
    </cfRule>
  </conditionalFormatting>
  <conditionalFormatting sqref="AA17">
    <cfRule type="expression" dxfId="733" priority="46">
      <formula>$L17="Reese stiff clay"</formula>
    </cfRule>
  </conditionalFormatting>
  <conditionalFormatting sqref="AA17">
    <cfRule type="expression" dxfId="732" priority="45">
      <formula>$L17="PISA clay"</formula>
    </cfRule>
  </conditionalFormatting>
  <conditionalFormatting sqref="AC17">
    <cfRule type="expression" dxfId="731" priority="42">
      <formula>$L17="Stiff clay w/o free water"</formula>
    </cfRule>
    <cfRule type="expression" dxfId="730" priority="44">
      <formula>$L17="API clay"</formula>
    </cfRule>
  </conditionalFormatting>
  <conditionalFormatting sqref="AC17">
    <cfRule type="expression" dxfId="729" priority="43">
      <formula>$L17="Kirsch soft clay"</formula>
    </cfRule>
  </conditionalFormatting>
  <conditionalFormatting sqref="AC17">
    <cfRule type="expression" dxfId="728" priority="41">
      <formula>$L17="Kirsch stiff clay"</formula>
    </cfRule>
  </conditionalFormatting>
  <conditionalFormatting sqref="AC17">
    <cfRule type="expression" dxfId="727" priority="40">
      <formula>$L17="Reese stiff clay"</formula>
    </cfRule>
  </conditionalFormatting>
  <conditionalFormatting sqref="AC17">
    <cfRule type="expression" dxfId="726" priority="39">
      <formula>$L17="PISA clay"</formula>
    </cfRule>
  </conditionalFormatting>
  <conditionalFormatting sqref="X17">
    <cfRule type="expression" dxfId="725" priority="38">
      <formula>$L17="API sand"</formula>
    </cfRule>
  </conditionalFormatting>
  <conditionalFormatting sqref="X17">
    <cfRule type="expression" dxfId="724" priority="37">
      <formula>$L17="Kirsch sand"</formula>
    </cfRule>
  </conditionalFormatting>
  <conditionalFormatting sqref="Z16:Z17">
    <cfRule type="expression" dxfId="723" priority="36">
      <formula>$L16="API sand"</formula>
    </cfRule>
  </conditionalFormatting>
  <conditionalFormatting sqref="Z16:Z17">
    <cfRule type="expression" dxfId="722" priority="35">
      <formula>$L16="Kirsch sand"</formula>
    </cfRule>
  </conditionalFormatting>
  <conditionalFormatting sqref="AB16:AB17">
    <cfRule type="expression" dxfId="721" priority="34">
      <formula>$L16="API sand"</formula>
    </cfRule>
  </conditionalFormatting>
  <conditionalFormatting sqref="AB16:AB17">
    <cfRule type="expression" dxfId="720" priority="33">
      <formula>$L16="Kirsch sand"</formula>
    </cfRule>
  </conditionalFormatting>
  <conditionalFormatting sqref="AJ16:AJ17">
    <cfRule type="expression" dxfId="719" priority="32">
      <formula>$L16="API sand"</formula>
    </cfRule>
  </conditionalFormatting>
  <conditionalFormatting sqref="AJ16:AJ17">
    <cfRule type="expression" dxfId="718" priority="31">
      <formula>$L16="Kirsch sand"</formula>
    </cfRule>
  </conditionalFormatting>
  <conditionalFormatting sqref="U15:V15">
    <cfRule type="expression" dxfId="717" priority="28">
      <formula>$L15="Stiff clay w/o free water"</formula>
    </cfRule>
    <cfRule type="expression" dxfId="716" priority="30">
      <formula>$L15="API clay"</formula>
    </cfRule>
  </conditionalFormatting>
  <conditionalFormatting sqref="U15:V15">
    <cfRule type="expression" dxfId="715" priority="29">
      <formula>$L15="Kirsch soft clay"</formula>
    </cfRule>
  </conditionalFormatting>
  <conditionalFormatting sqref="U15:V15">
    <cfRule type="expression" dxfId="714" priority="27">
      <formula>$L15="Kirsch stiff clay"</formula>
    </cfRule>
  </conditionalFormatting>
  <conditionalFormatting sqref="U15:V15">
    <cfRule type="expression" dxfId="713" priority="26">
      <formula>$L15="Reese stiff clay"</formula>
    </cfRule>
  </conditionalFormatting>
  <conditionalFormatting sqref="U15:V15">
    <cfRule type="expression" dxfId="712" priority="25">
      <formula>$L15="PISA clay"</formula>
    </cfRule>
  </conditionalFormatting>
  <conditionalFormatting sqref="U16:V16">
    <cfRule type="expression" dxfId="711" priority="22">
      <formula>$L16="Stiff clay w/o free water"</formula>
    </cfRule>
    <cfRule type="expression" dxfId="710" priority="24">
      <formula>$L16="API clay"</formula>
    </cfRule>
  </conditionalFormatting>
  <conditionalFormatting sqref="U16:V16">
    <cfRule type="expression" dxfId="709" priority="23">
      <formula>$L16="Kirsch soft clay"</formula>
    </cfRule>
  </conditionalFormatting>
  <conditionalFormatting sqref="U16:V16">
    <cfRule type="expression" dxfId="708" priority="21">
      <formula>$L16="Kirsch stiff clay"</formula>
    </cfRule>
  </conditionalFormatting>
  <conditionalFormatting sqref="U16:V16">
    <cfRule type="expression" dxfId="707" priority="20">
      <formula>$L16="Reese stiff clay"</formula>
    </cfRule>
  </conditionalFormatting>
  <conditionalFormatting sqref="U16:V16">
    <cfRule type="expression" dxfId="706" priority="19">
      <formula>$L16="PISA clay"</formula>
    </cfRule>
  </conditionalFormatting>
  <conditionalFormatting sqref="U17:V17">
    <cfRule type="expression" dxfId="705" priority="16">
      <formula>$L17="Stiff clay w/o free water"</formula>
    </cfRule>
    <cfRule type="expression" dxfId="704" priority="18">
      <formula>$L17="API clay"</formula>
    </cfRule>
  </conditionalFormatting>
  <conditionalFormatting sqref="U17:V17">
    <cfRule type="expression" dxfId="703" priority="17">
      <formula>$L17="Kirsch soft clay"</formula>
    </cfRule>
  </conditionalFormatting>
  <conditionalFormatting sqref="U17:V17">
    <cfRule type="expression" dxfId="702" priority="15">
      <formula>$L17="Kirsch stiff clay"</formula>
    </cfRule>
  </conditionalFormatting>
  <conditionalFormatting sqref="U17:V17">
    <cfRule type="expression" dxfId="701" priority="14">
      <formula>$L17="Reese stiff clay"</formula>
    </cfRule>
  </conditionalFormatting>
  <conditionalFormatting sqref="U17:V17">
    <cfRule type="expression" dxfId="700" priority="13">
      <formula>$L17="PISA clay"</formula>
    </cfRule>
  </conditionalFormatting>
  <conditionalFormatting sqref="AO15">
    <cfRule type="expression" dxfId="699" priority="12">
      <formula>$L15="API sand"</formula>
    </cfRule>
  </conditionalFormatting>
  <conditionalFormatting sqref="AO15">
    <cfRule type="expression" dxfId="698" priority="11">
      <formula>$L15="Kirsch sand"</formula>
    </cfRule>
  </conditionalFormatting>
  <conditionalFormatting sqref="AO16">
    <cfRule type="expression" dxfId="697" priority="10">
      <formula>$L16="API sand"</formula>
    </cfRule>
  </conditionalFormatting>
  <conditionalFormatting sqref="AO16">
    <cfRule type="expression" dxfId="696" priority="9">
      <formula>$L16="Kirsch sand"</formula>
    </cfRule>
  </conditionalFormatting>
  <conditionalFormatting sqref="AO17">
    <cfRule type="expression" dxfId="695" priority="8">
      <formula>$L17="API sand"</formula>
    </cfRule>
  </conditionalFormatting>
  <conditionalFormatting sqref="AO17">
    <cfRule type="expression" dxfId="694" priority="7">
      <formula>$L17="Kirsch sand"</formula>
    </cfRule>
  </conditionalFormatting>
  <conditionalFormatting sqref="AC14">
    <cfRule type="expression" dxfId="693" priority="4">
      <formula>$L14="Stiff clay w/o free water"</formula>
    </cfRule>
    <cfRule type="expression" dxfId="692" priority="6">
      <formula>$L14="API clay"</formula>
    </cfRule>
  </conditionalFormatting>
  <conditionalFormatting sqref="AC14">
    <cfRule type="expression" dxfId="691" priority="5">
      <formula>$L14="Kirsch soft clay"</formula>
    </cfRule>
  </conditionalFormatting>
  <conditionalFormatting sqref="AC14">
    <cfRule type="expression" dxfId="690" priority="3">
      <formula>$L14="Kirsch stiff clay"</formula>
    </cfRule>
  </conditionalFormatting>
  <conditionalFormatting sqref="AC14">
    <cfRule type="expression" dxfId="689" priority="2">
      <formula>$L14="Reese stiff clay"</formula>
    </cfRule>
  </conditionalFormatting>
  <conditionalFormatting sqref="AC14">
    <cfRule type="expression" dxfId="688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7"/>
      <c r="S3" s="87"/>
      <c r="T3" s="73"/>
      <c r="U3" s="87"/>
      <c r="V3" s="87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687" priority="202">
      <formula>$L6="API sand"</formula>
    </cfRule>
  </conditionalFormatting>
  <conditionalFormatting sqref="R18:S20 R29:S36 S21:S28 AD21:AD28 AB18:AB35 AK6:AL14 N6:N14">
    <cfRule type="expression" dxfId="686" priority="201">
      <formula>$M6="API sand"</formula>
    </cfRule>
  </conditionalFormatting>
  <conditionalFormatting sqref="R18:T20 R29:T36 S21:T28 AD21:AD28 AB18:AB35 AK6:AL14 N6:N14">
    <cfRule type="expression" dxfId="685" priority="200">
      <formula>$M6="API clay"</formula>
    </cfRule>
  </conditionalFormatting>
  <conditionalFormatting sqref="U18:W36 AM6:AN14 N6:P14 AC6:AI13 AA6:AA14 U6:V14">
    <cfRule type="expression" dxfId="684" priority="197">
      <formula>$L6="Stiff clay w/o free water"</formula>
    </cfRule>
    <cfRule type="expression" dxfId="683" priority="199">
      <formula>$L6="API clay"</formula>
    </cfRule>
  </conditionalFormatting>
  <conditionalFormatting sqref="U18:Y36 AM6:AN14 N6:P14 AC6:AI13 AA6:AA14 U6:V14">
    <cfRule type="expression" dxfId="682" priority="198">
      <formula>$L6="Kirsch soft clay"</formula>
    </cfRule>
  </conditionalFormatting>
  <conditionalFormatting sqref="U18:Y36 AM6:AN14 N6:P14 AC6:AI13 AA6:AA14 U6:V14">
    <cfRule type="expression" dxfId="681" priority="196">
      <formula>$L6="Kirsch stiff clay"</formula>
    </cfRule>
  </conditionalFormatting>
  <conditionalFormatting sqref="W10:Y13 N6:N14 AM6:AO14 S10:T13 Q6:R14 Z6:Z15 AJ6:AJ15 AB6:AB15">
    <cfRule type="expression" dxfId="680" priority="195">
      <formula>$L6="Kirsch sand"</formula>
    </cfRule>
  </conditionalFormatting>
  <conditionalFormatting sqref="AC18:AI18 AC19:AD19 AI19 AM6:AN14 N6:N14">
    <cfRule type="expression" dxfId="679" priority="194">
      <formula>$L6="Modified Weak rock"</formula>
    </cfRule>
  </conditionalFormatting>
  <conditionalFormatting sqref="U18:V36 AM6:AN14 N6:P14 AC6:AI13 AA6:AA14 U6:V14">
    <cfRule type="expression" dxfId="678" priority="193">
      <formula>$L6="Reese stiff clay"</formula>
    </cfRule>
  </conditionalFormatting>
  <conditionalFormatting sqref="N18:N36 Q18:Q36 AM18:AN36">
    <cfRule type="expression" dxfId="677" priority="192">
      <formula>$L18="API sand"</formula>
    </cfRule>
  </conditionalFormatting>
  <conditionalFormatting sqref="N18:N36 AB36 AJ18:AL36 Z18:Z36">
    <cfRule type="expression" dxfId="676" priority="191">
      <formula>$M18="API sand"</formula>
    </cfRule>
  </conditionalFormatting>
  <conditionalFormatting sqref="Z36:AB36 AK18:AL36 N18:N36 Z18:AA35">
    <cfRule type="expression" dxfId="675" priority="190">
      <formula>$M18="API clay"</formula>
    </cfRule>
  </conditionalFormatting>
  <conditionalFormatting sqref="N18:P18 AM18:AN36 N29:P36 N19:N28 P19:P28">
    <cfRule type="expression" dxfId="674" priority="187">
      <formula>$L18="Stiff clay w/o free water"</formula>
    </cfRule>
    <cfRule type="expression" dxfId="673" priority="189">
      <formula>$L18="API clay"</formula>
    </cfRule>
  </conditionalFormatting>
  <conditionalFormatting sqref="N18:P18 AM18:AN36 N29:P36 N19:N28 P19:P28">
    <cfRule type="expression" dxfId="672" priority="188">
      <formula>$L18="Kirsch soft clay"</formula>
    </cfRule>
  </conditionalFormatting>
  <conditionalFormatting sqref="N18:P18 AM18:AN36 N29:P36 N19:N28 P19:P28">
    <cfRule type="expression" dxfId="671" priority="186">
      <formula>$L18="Kirsch stiff clay"</formula>
    </cfRule>
  </conditionalFormatting>
  <conditionalFormatting sqref="N18:N36 Q18:Q36 X18:Y36 AM18:AN36">
    <cfRule type="expression" dxfId="670" priority="185">
      <formula>$L18="Kirsch sand"</formula>
    </cfRule>
  </conditionalFormatting>
  <conditionalFormatting sqref="N18:N36 AM18:AN36 AC20:AD36 AI20:AI36">
    <cfRule type="expression" dxfId="669" priority="184">
      <formula>$L18="Modified Weak rock"</formula>
    </cfRule>
  </conditionalFormatting>
  <conditionalFormatting sqref="N18:P18 AM18:AN36 N29:P36 N19:N28 P19:P28">
    <cfRule type="expression" dxfId="668" priority="183">
      <formula>$L18="Reese stiff clay"</formula>
    </cfRule>
  </conditionalFormatting>
  <conditionalFormatting sqref="AM6:AN14 N6:P14 AC6:AI13 AA6:AA14 U6:V14">
    <cfRule type="expression" dxfId="667" priority="182">
      <formula>$L6="PISA clay"</formula>
    </cfRule>
  </conditionalFormatting>
  <conditionalFormatting sqref="AM6:AN14 N6:N14">
    <cfRule type="expression" dxfId="666" priority="181">
      <formula>$L6="PISA sand"</formula>
    </cfRule>
  </conditionalFormatting>
  <conditionalFormatting sqref="O19:O21">
    <cfRule type="expression" dxfId="665" priority="180">
      <formula>$L19="API sand"</formula>
    </cfRule>
  </conditionalFormatting>
  <conditionalFormatting sqref="O19:O21">
    <cfRule type="expression" dxfId="664" priority="179">
      <formula>$L19="Kirsch sand"</formula>
    </cfRule>
  </conditionalFormatting>
  <conditionalFormatting sqref="O22:O28">
    <cfRule type="expression" dxfId="663" priority="178">
      <formula>$L22="API sand"</formula>
    </cfRule>
  </conditionalFormatting>
  <conditionalFormatting sqref="O22:O28">
    <cfRule type="expression" dxfId="662" priority="177">
      <formula>$L22="Kirsch sand"</formula>
    </cfRule>
  </conditionalFormatting>
  <conditionalFormatting sqref="S6:T9 W6:Y9">
    <cfRule type="expression" dxfId="661" priority="176">
      <formula>$L6="API sand"</formula>
    </cfRule>
  </conditionalFormatting>
  <conditionalFormatting sqref="S6:T9 W6:Y9">
    <cfRule type="expression" dxfId="660" priority="175">
      <formula>$L6="Kirsch sand"</formula>
    </cfRule>
  </conditionalFormatting>
  <conditionalFormatting sqref="AE37:AH37">
    <cfRule type="expression" dxfId="659" priority="203">
      <formula>$L19="Modified Weak rock"</formula>
    </cfRule>
  </conditionalFormatting>
  <conditionalFormatting sqref="S14:T14 W14:Y14">
    <cfRule type="expression" dxfId="658" priority="174">
      <formula>$L14="API sand"</formula>
    </cfRule>
  </conditionalFormatting>
  <conditionalFormatting sqref="S14:T14 W14:Y14">
    <cfRule type="expression" dxfId="657" priority="173">
      <formula>$L14="Kirsch sand"</formula>
    </cfRule>
  </conditionalFormatting>
  <conditionalFormatting sqref="AD14:AI14">
    <cfRule type="expression" dxfId="656" priority="170">
      <formula>$L14="Stiff clay w/o free water"</formula>
    </cfRule>
    <cfRule type="expression" dxfId="655" priority="172">
      <formula>$L14="API clay"</formula>
    </cfRule>
  </conditionalFormatting>
  <conditionalFormatting sqref="AD14:AI14">
    <cfRule type="expression" dxfId="654" priority="171">
      <formula>$L14="Kirsch soft clay"</formula>
    </cfRule>
  </conditionalFormatting>
  <conditionalFormatting sqref="AD14:AI14">
    <cfRule type="expression" dxfId="653" priority="169">
      <formula>$L14="Kirsch stiff clay"</formula>
    </cfRule>
  </conditionalFormatting>
  <conditionalFormatting sqref="AD14:AI14">
    <cfRule type="expression" dxfId="652" priority="168">
      <formula>$L14="Reese stiff clay"</formula>
    </cfRule>
  </conditionalFormatting>
  <conditionalFormatting sqref="AD14:AI14">
    <cfRule type="expression" dxfId="651" priority="167">
      <formula>$L14="PISA clay"</formula>
    </cfRule>
  </conditionalFormatting>
  <conditionalFormatting sqref="AM15:AN15">
    <cfRule type="expression" dxfId="650" priority="166">
      <formula>$L15="API sand"</formula>
    </cfRule>
  </conditionalFormatting>
  <conditionalFormatting sqref="AK15:AL15">
    <cfRule type="expression" dxfId="649" priority="165">
      <formula>$M15="API sand"</formula>
    </cfRule>
  </conditionalFormatting>
  <conditionalFormatting sqref="AK15:AL15">
    <cfRule type="expression" dxfId="648" priority="164">
      <formula>$M15="API clay"</formula>
    </cfRule>
  </conditionalFormatting>
  <conditionalFormatting sqref="AM15:AN15">
    <cfRule type="expression" dxfId="647" priority="161">
      <formula>$L15="Stiff clay w/o free water"</formula>
    </cfRule>
    <cfRule type="expression" dxfId="646" priority="163">
      <formula>$L15="API clay"</formula>
    </cfRule>
  </conditionalFormatting>
  <conditionalFormatting sqref="AM15:AN15">
    <cfRule type="expression" dxfId="645" priority="162">
      <formula>$L15="Kirsch soft clay"</formula>
    </cfRule>
  </conditionalFormatting>
  <conditionalFormatting sqref="AM15:AN15">
    <cfRule type="expression" dxfId="644" priority="160">
      <formula>$L15="Kirsch stiff clay"</formula>
    </cfRule>
  </conditionalFormatting>
  <conditionalFormatting sqref="AM15:AN15">
    <cfRule type="expression" dxfId="643" priority="159">
      <formula>$L15="Kirsch sand"</formula>
    </cfRule>
  </conditionalFormatting>
  <conditionalFormatting sqref="AM15:AN15">
    <cfRule type="expression" dxfId="642" priority="158">
      <formula>$L15="Modified Weak rock"</formula>
    </cfRule>
  </conditionalFormatting>
  <conditionalFormatting sqref="AM15:AN15">
    <cfRule type="expression" dxfId="641" priority="157">
      <formula>$L15="Reese stiff clay"</formula>
    </cfRule>
  </conditionalFormatting>
  <conditionalFormatting sqref="AM15:AN15">
    <cfRule type="expression" dxfId="640" priority="156">
      <formula>$L15="PISA clay"</formula>
    </cfRule>
  </conditionalFormatting>
  <conditionalFormatting sqref="AM15:AN15">
    <cfRule type="expression" dxfId="639" priority="155">
      <formula>$L15="PISA sand"</formula>
    </cfRule>
  </conditionalFormatting>
  <conditionalFormatting sqref="N15 Q15 S15:T15 W15 Y15">
    <cfRule type="expression" dxfId="638" priority="154">
      <formula>$L15="API sand"</formula>
    </cfRule>
  </conditionalFormatting>
  <conditionalFormatting sqref="N15">
    <cfRule type="expression" dxfId="637" priority="153">
      <formula>$M15="API sand"</formula>
    </cfRule>
  </conditionalFormatting>
  <conditionalFormatting sqref="N15">
    <cfRule type="expression" dxfId="636" priority="152">
      <formula>$M15="API clay"</formula>
    </cfRule>
  </conditionalFormatting>
  <conditionalFormatting sqref="N15:P15">
    <cfRule type="expression" dxfId="635" priority="149">
      <formula>$L15="Stiff clay w/o free water"</formula>
    </cfRule>
    <cfRule type="expression" dxfId="634" priority="151">
      <formula>$L15="API clay"</formula>
    </cfRule>
  </conditionalFormatting>
  <conditionalFormatting sqref="N15:P15">
    <cfRule type="expression" dxfId="633" priority="150">
      <formula>$L15="Kirsch soft clay"</formula>
    </cfRule>
  </conditionalFormatting>
  <conditionalFormatting sqref="N15:P15">
    <cfRule type="expression" dxfId="632" priority="148">
      <formula>$L15="Kirsch stiff clay"</formula>
    </cfRule>
  </conditionalFormatting>
  <conditionalFormatting sqref="N15 Q15 S15:T15 W15 Y15">
    <cfRule type="expression" dxfId="631" priority="147">
      <formula>$L15="Kirsch sand"</formula>
    </cfRule>
  </conditionalFormatting>
  <conditionalFormatting sqref="N15">
    <cfRule type="expression" dxfId="630" priority="146">
      <formula>$L15="Modified Weak rock"</formula>
    </cfRule>
  </conditionalFormatting>
  <conditionalFormatting sqref="N15:P15">
    <cfRule type="expression" dxfId="629" priority="145">
      <formula>$L15="Reese stiff clay"</formula>
    </cfRule>
  </conditionalFormatting>
  <conditionalFormatting sqref="N15:P15">
    <cfRule type="expression" dxfId="628" priority="144">
      <formula>$L15="PISA clay"</formula>
    </cfRule>
  </conditionalFormatting>
  <conditionalFormatting sqref="N15">
    <cfRule type="expression" dxfId="627" priority="143">
      <formula>$L15="PISA sand"</formula>
    </cfRule>
  </conditionalFormatting>
  <conditionalFormatting sqref="R15">
    <cfRule type="expression" dxfId="626" priority="142">
      <formula>$L15="API sand"</formula>
    </cfRule>
  </conditionalFormatting>
  <conditionalFormatting sqref="R15">
    <cfRule type="expression" dxfId="625" priority="141">
      <formula>$L15="Kirsch sand"</formula>
    </cfRule>
  </conditionalFormatting>
  <conditionalFormatting sqref="AD15:AI15">
    <cfRule type="expression" dxfId="624" priority="138">
      <formula>$L15="Stiff clay w/o free water"</formula>
    </cfRule>
    <cfRule type="expression" dxfId="623" priority="140">
      <formula>$L15="API clay"</formula>
    </cfRule>
  </conditionalFormatting>
  <conditionalFormatting sqref="AD15:AI15">
    <cfRule type="expression" dxfId="622" priority="139">
      <formula>$L15="Kirsch soft clay"</formula>
    </cfRule>
  </conditionalFormatting>
  <conditionalFormatting sqref="AD15:AI15">
    <cfRule type="expression" dxfId="621" priority="137">
      <formula>$L15="Kirsch stiff clay"</formula>
    </cfRule>
  </conditionalFormatting>
  <conditionalFormatting sqref="AD15:AI15">
    <cfRule type="expression" dxfId="620" priority="136">
      <formula>$L15="Reese stiff clay"</formula>
    </cfRule>
  </conditionalFormatting>
  <conditionalFormatting sqref="AD15:AI15">
    <cfRule type="expression" dxfId="619" priority="135">
      <formula>$L15="PISA clay"</formula>
    </cfRule>
  </conditionalFormatting>
  <conditionalFormatting sqref="AA15">
    <cfRule type="expression" dxfId="618" priority="132">
      <formula>$L15="Stiff clay w/o free water"</formula>
    </cfRule>
    <cfRule type="expression" dxfId="617" priority="134">
      <formula>$L15="API clay"</formula>
    </cfRule>
  </conditionalFormatting>
  <conditionalFormatting sqref="AA15">
    <cfRule type="expression" dxfId="616" priority="133">
      <formula>$L15="Kirsch soft clay"</formula>
    </cfRule>
  </conditionalFormatting>
  <conditionalFormatting sqref="AA15">
    <cfRule type="expression" dxfId="615" priority="131">
      <formula>$L15="Kirsch stiff clay"</formula>
    </cfRule>
  </conditionalFormatting>
  <conditionalFormatting sqref="AA15">
    <cfRule type="expression" dxfId="614" priority="130">
      <formula>$L15="Reese stiff clay"</formula>
    </cfRule>
  </conditionalFormatting>
  <conditionalFormatting sqref="AA15">
    <cfRule type="expression" dxfId="613" priority="129">
      <formula>$L15="PISA clay"</formula>
    </cfRule>
  </conditionalFormatting>
  <conditionalFormatting sqref="AC15">
    <cfRule type="expression" dxfId="612" priority="126">
      <formula>$L15="Stiff clay w/o free water"</formula>
    </cfRule>
    <cfRule type="expression" dxfId="611" priority="128">
      <formula>$L15="API clay"</formula>
    </cfRule>
  </conditionalFormatting>
  <conditionalFormatting sqref="AC15">
    <cfRule type="expression" dxfId="610" priority="127">
      <formula>$L15="Kirsch soft clay"</formula>
    </cfRule>
  </conditionalFormatting>
  <conditionalFormatting sqref="AC15">
    <cfRule type="expression" dxfId="609" priority="125">
      <formula>$L15="Kirsch stiff clay"</formula>
    </cfRule>
  </conditionalFormatting>
  <conditionalFormatting sqref="AC15">
    <cfRule type="expression" dxfId="608" priority="124">
      <formula>$L15="Reese stiff clay"</formula>
    </cfRule>
  </conditionalFormatting>
  <conditionalFormatting sqref="AC15">
    <cfRule type="expression" dxfId="607" priority="123">
      <formula>$L15="PISA clay"</formula>
    </cfRule>
  </conditionalFormatting>
  <conditionalFormatting sqref="X15">
    <cfRule type="expression" dxfId="606" priority="122">
      <formula>$L15="API sand"</formula>
    </cfRule>
  </conditionalFormatting>
  <conditionalFormatting sqref="X15">
    <cfRule type="expression" dxfId="605" priority="121">
      <formula>$L15="Kirsch sand"</formula>
    </cfRule>
  </conditionalFormatting>
  <conditionalFormatting sqref="AM16:AN16">
    <cfRule type="expression" dxfId="604" priority="120">
      <formula>$L16="API sand"</formula>
    </cfRule>
  </conditionalFormatting>
  <conditionalFormatting sqref="AK16:AL16">
    <cfRule type="expression" dxfId="603" priority="119">
      <formula>$M16="API sand"</formula>
    </cfRule>
  </conditionalFormatting>
  <conditionalFormatting sqref="AK16:AL16">
    <cfRule type="expression" dxfId="602" priority="118">
      <formula>$M16="API clay"</formula>
    </cfRule>
  </conditionalFormatting>
  <conditionalFormatting sqref="AM16:AN16">
    <cfRule type="expression" dxfId="601" priority="115">
      <formula>$L16="Stiff clay w/o free water"</formula>
    </cfRule>
    <cfRule type="expression" dxfId="600" priority="117">
      <formula>$L16="API clay"</formula>
    </cfRule>
  </conditionalFormatting>
  <conditionalFormatting sqref="AM16:AN16">
    <cfRule type="expression" dxfId="599" priority="116">
      <formula>$L16="Kirsch soft clay"</formula>
    </cfRule>
  </conditionalFormatting>
  <conditionalFormatting sqref="AM16:AN16">
    <cfRule type="expression" dxfId="598" priority="114">
      <formula>$L16="Kirsch stiff clay"</formula>
    </cfRule>
  </conditionalFormatting>
  <conditionalFormatting sqref="AM16:AN16">
    <cfRule type="expression" dxfId="597" priority="113">
      <formula>$L16="Kirsch sand"</formula>
    </cfRule>
  </conditionalFormatting>
  <conditionalFormatting sqref="AM16:AN16">
    <cfRule type="expression" dxfId="596" priority="112">
      <formula>$L16="Modified Weak rock"</formula>
    </cfRule>
  </conditionalFormatting>
  <conditionalFormatting sqref="AM16:AN16">
    <cfRule type="expression" dxfId="595" priority="111">
      <formula>$L16="Reese stiff clay"</formula>
    </cfRule>
  </conditionalFormatting>
  <conditionalFormatting sqref="AM16:AN16">
    <cfRule type="expression" dxfId="594" priority="110">
      <formula>$L16="PISA clay"</formula>
    </cfRule>
  </conditionalFormatting>
  <conditionalFormatting sqref="AM16:AN16">
    <cfRule type="expression" dxfId="593" priority="109">
      <formula>$L16="PISA sand"</formula>
    </cfRule>
  </conditionalFormatting>
  <conditionalFormatting sqref="N16 Q16 S16:T16 W16:Y16">
    <cfRule type="expression" dxfId="592" priority="108">
      <formula>$L16="API sand"</formula>
    </cfRule>
  </conditionalFormatting>
  <conditionalFormatting sqref="N16">
    <cfRule type="expression" dxfId="591" priority="107">
      <formula>$M16="API sand"</formula>
    </cfRule>
  </conditionalFormatting>
  <conditionalFormatting sqref="N16">
    <cfRule type="expression" dxfId="590" priority="106">
      <formula>$M16="API clay"</formula>
    </cfRule>
  </conditionalFormatting>
  <conditionalFormatting sqref="N16:P16">
    <cfRule type="expression" dxfId="589" priority="103">
      <formula>$L16="Stiff clay w/o free water"</formula>
    </cfRule>
    <cfRule type="expression" dxfId="588" priority="105">
      <formula>$L16="API clay"</formula>
    </cfRule>
  </conditionalFormatting>
  <conditionalFormatting sqref="N16:P16">
    <cfRule type="expression" dxfId="587" priority="104">
      <formula>$L16="Kirsch soft clay"</formula>
    </cfRule>
  </conditionalFormatting>
  <conditionalFormatting sqref="N16:P16">
    <cfRule type="expression" dxfId="586" priority="102">
      <formula>$L16="Kirsch stiff clay"</formula>
    </cfRule>
  </conditionalFormatting>
  <conditionalFormatting sqref="N16 Q16 S16:T16 W16:Y16">
    <cfRule type="expression" dxfId="585" priority="101">
      <formula>$L16="Kirsch sand"</formula>
    </cfRule>
  </conditionalFormatting>
  <conditionalFormatting sqref="N16">
    <cfRule type="expression" dxfId="584" priority="100">
      <formula>$L16="Modified Weak rock"</formula>
    </cfRule>
  </conditionalFormatting>
  <conditionalFormatting sqref="N16:P16">
    <cfRule type="expression" dxfId="583" priority="99">
      <formula>$L16="Reese stiff clay"</formula>
    </cfRule>
  </conditionalFormatting>
  <conditionalFormatting sqref="N16:P16">
    <cfRule type="expression" dxfId="582" priority="98">
      <formula>$L16="PISA clay"</formula>
    </cfRule>
  </conditionalFormatting>
  <conditionalFormatting sqref="N16">
    <cfRule type="expression" dxfId="581" priority="97">
      <formula>$L16="PISA sand"</formula>
    </cfRule>
  </conditionalFormatting>
  <conditionalFormatting sqref="R16">
    <cfRule type="expression" dxfId="580" priority="96">
      <formula>$L16="API sand"</formula>
    </cfRule>
  </conditionalFormatting>
  <conditionalFormatting sqref="R16">
    <cfRule type="expression" dxfId="579" priority="95">
      <formula>$L16="Kirsch sand"</formula>
    </cfRule>
  </conditionalFormatting>
  <conditionalFormatting sqref="AC16:AI16">
    <cfRule type="expression" dxfId="578" priority="92">
      <formula>$L16="Stiff clay w/o free water"</formula>
    </cfRule>
    <cfRule type="expression" dxfId="577" priority="94">
      <formula>$L16="API clay"</formula>
    </cfRule>
  </conditionalFormatting>
  <conditionalFormatting sqref="AC16:AI16">
    <cfRule type="expression" dxfId="576" priority="93">
      <formula>$L16="Kirsch soft clay"</formula>
    </cfRule>
  </conditionalFormatting>
  <conditionalFormatting sqref="AC16:AI16">
    <cfRule type="expression" dxfId="575" priority="91">
      <formula>$L16="Kirsch stiff clay"</formula>
    </cfRule>
  </conditionalFormatting>
  <conditionalFormatting sqref="AC16:AI16">
    <cfRule type="expression" dxfId="574" priority="90">
      <formula>$L16="Reese stiff clay"</formula>
    </cfRule>
  </conditionalFormatting>
  <conditionalFormatting sqref="AC16:AI16">
    <cfRule type="expression" dxfId="573" priority="89">
      <formula>$L16="PISA clay"</formula>
    </cfRule>
  </conditionalFormatting>
  <conditionalFormatting sqref="AA16">
    <cfRule type="expression" dxfId="572" priority="86">
      <formula>$L16="Stiff clay w/o free water"</formula>
    </cfRule>
    <cfRule type="expression" dxfId="571" priority="88">
      <formula>$L16="API clay"</formula>
    </cfRule>
  </conditionalFormatting>
  <conditionalFormatting sqref="AA16">
    <cfRule type="expression" dxfId="570" priority="87">
      <formula>$L16="Kirsch soft clay"</formula>
    </cfRule>
  </conditionalFormatting>
  <conditionalFormatting sqref="AA16">
    <cfRule type="expression" dxfId="569" priority="85">
      <formula>$L16="Kirsch stiff clay"</formula>
    </cfRule>
  </conditionalFormatting>
  <conditionalFormatting sqref="AA16">
    <cfRule type="expression" dxfId="568" priority="84">
      <formula>$L16="Reese stiff clay"</formula>
    </cfRule>
  </conditionalFormatting>
  <conditionalFormatting sqref="AA16">
    <cfRule type="expression" dxfId="567" priority="83">
      <formula>$L16="PISA clay"</formula>
    </cfRule>
  </conditionalFormatting>
  <conditionalFormatting sqref="AM17:AN17">
    <cfRule type="expression" dxfId="566" priority="82">
      <formula>$L17="API sand"</formula>
    </cfRule>
  </conditionalFormatting>
  <conditionalFormatting sqref="AK17:AL17">
    <cfRule type="expression" dxfId="565" priority="81">
      <formula>$M17="API sand"</formula>
    </cfRule>
  </conditionalFormatting>
  <conditionalFormatting sqref="AK17:AL17">
    <cfRule type="expression" dxfId="564" priority="80">
      <formula>$M17="API clay"</formula>
    </cfRule>
  </conditionalFormatting>
  <conditionalFormatting sqref="AM17:AN17">
    <cfRule type="expression" dxfId="563" priority="77">
      <formula>$L17="Stiff clay w/o free water"</formula>
    </cfRule>
    <cfRule type="expression" dxfId="562" priority="79">
      <formula>$L17="API clay"</formula>
    </cfRule>
  </conditionalFormatting>
  <conditionalFormatting sqref="AM17:AN17">
    <cfRule type="expression" dxfId="561" priority="78">
      <formula>$L17="Kirsch soft clay"</formula>
    </cfRule>
  </conditionalFormatting>
  <conditionalFormatting sqref="AM17:AN17">
    <cfRule type="expression" dxfId="560" priority="76">
      <formula>$L17="Kirsch stiff clay"</formula>
    </cfRule>
  </conditionalFormatting>
  <conditionalFormatting sqref="AM17:AN17">
    <cfRule type="expression" dxfId="559" priority="75">
      <formula>$L17="Kirsch sand"</formula>
    </cfRule>
  </conditionalFormatting>
  <conditionalFormatting sqref="AM17:AN17">
    <cfRule type="expression" dxfId="558" priority="74">
      <formula>$L17="Modified Weak rock"</formula>
    </cfRule>
  </conditionalFormatting>
  <conditionalFormatting sqref="AM17:AN17">
    <cfRule type="expression" dxfId="557" priority="73">
      <formula>$L17="Reese stiff clay"</formula>
    </cfRule>
  </conditionalFormatting>
  <conditionalFormatting sqref="AM17:AN17">
    <cfRule type="expression" dxfId="556" priority="72">
      <formula>$L17="PISA clay"</formula>
    </cfRule>
  </conditionalFormatting>
  <conditionalFormatting sqref="AM17:AN17">
    <cfRule type="expression" dxfId="555" priority="71">
      <formula>$L17="PISA sand"</formula>
    </cfRule>
  </conditionalFormatting>
  <conditionalFormatting sqref="N17 Q17 S17:T17 W17 Y17">
    <cfRule type="expression" dxfId="554" priority="70">
      <formula>$L17="API sand"</formula>
    </cfRule>
  </conditionalFormatting>
  <conditionalFormatting sqref="N17">
    <cfRule type="expression" dxfId="553" priority="69">
      <formula>$M17="API sand"</formula>
    </cfRule>
  </conditionalFormatting>
  <conditionalFormatting sqref="N17">
    <cfRule type="expression" dxfId="552" priority="68">
      <formula>$M17="API clay"</formula>
    </cfRule>
  </conditionalFormatting>
  <conditionalFormatting sqref="N17:P17">
    <cfRule type="expression" dxfId="551" priority="65">
      <formula>$L17="Stiff clay w/o free water"</formula>
    </cfRule>
    <cfRule type="expression" dxfId="550" priority="67">
      <formula>$L17="API clay"</formula>
    </cfRule>
  </conditionalFormatting>
  <conditionalFormatting sqref="N17:P17">
    <cfRule type="expression" dxfId="549" priority="66">
      <formula>$L17="Kirsch soft clay"</formula>
    </cfRule>
  </conditionalFormatting>
  <conditionalFormatting sqref="N17:P17">
    <cfRule type="expression" dxfId="548" priority="64">
      <formula>$L17="Kirsch stiff clay"</formula>
    </cfRule>
  </conditionalFormatting>
  <conditionalFormatting sqref="N17 Q17 S17:T17 W17 Y17">
    <cfRule type="expression" dxfId="547" priority="63">
      <formula>$L17="Kirsch sand"</formula>
    </cfRule>
  </conditionalFormatting>
  <conditionalFormatting sqref="N17">
    <cfRule type="expression" dxfId="546" priority="62">
      <formula>$L17="Modified Weak rock"</formula>
    </cfRule>
  </conditionalFormatting>
  <conditionalFormatting sqref="N17:P17">
    <cfRule type="expression" dxfId="545" priority="61">
      <formula>$L17="Reese stiff clay"</formula>
    </cfRule>
  </conditionalFormatting>
  <conditionalFormatting sqref="N17:P17">
    <cfRule type="expression" dxfId="544" priority="60">
      <formula>$L17="PISA clay"</formula>
    </cfRule>
  </conditionalFormatting>
  <conditionalFormatting sqref="N17">
    <cfRule type="expression" dxfId="543" priority="59">
      <formula>$L17="PISA sand"</formula>
    </cfRule>
  </conditionalFormatting>
  <conditionalFormatting sqref="R17">
    <cfRule type="expression" dxfId="542" priority="58">
      <formula>$L17="API sand"</formula>
    </cfRule>
  </conditionalFormatting>
  <conditionalFormatting sqref="R17">
    <cfRule type="expression" dxfId="541" priority="57">
      <formula>$L17="Kirsch sand"</formula>
    </cfRule>
  </conditionalFormatting>
  <conditionalFormatting sqref="AD17:AI17">
    <cfRule type="expression" dxfId="540" priority="54">
      <formula>$L17="Stiff clay w/o free water"</formula>
    </cfRule>
    <cfRule type="expression" dxfId="539" priority="56">
      <formula>$L17="API clay"</formula>
    </cfRule>
  </conditionalFormatting>
  <conditionalFormatting sqref="AD17:AI17">
    <cfRule type="expression" dxfId="538" priority="55">
      <formula>$L17="Kirsch soft clay"</formula>
    </cfRule>
  </conditionalFormatting>
  <conditionalFormatting sqref="AD17:AI17">
    <cfRule type="expression" dxfId="537" priority="53">
      <formula>$L17="Kirsch stiff clay"</formula>
    </cfRule>
  </conditionalFormatting>
  <conditionalFormatting sqref="AD17:AI17">
    <cfRule type="expression" dxfId="536" priority="52">
      <formula>$L17="Reese stiff clay"</formula>
    </cfRule>
  </conditionalFormatting>
  <conditionalFormatting sqref="AD17:AI17">
    <cfRule type="expression" dxfId="535" priority="51">
      <formula>$L17="PISA clay"</formula>
    </cfRule>
  </conditionalFormatting>
  <conditionalFormatting sqref="AA17">
    <cfRule type="expression" dxfId="534" priority="48">
      <formula>$L17="Stiff clay w/o free water"</formula>
    </cfRule>
    <cfRule type="expression" dxfId="533" priority="50">
      <formula>$L17="API clay"</formula>
    </cfRule>
  </conditionalFormatting>
  <conditionalFormatting sqref="AA17">
    <cfRule type="expression" dxfId="532" priority="49">
      <formula>$L17="Kirsch soft clay"</formula>
    </cfRule>
  </conditionalFormatting>
  <conditionalFormatting sqref="AA17">
    <cfRule type="expression" dxfId="531" priority="47">
      <formula>$L17="Kirsch stiff clay"</formula>
    </cfRule>
  </conditionalFormatting>
  <conditionalFormatting sqref="AA17">
    <cfRule type="expression" dxfId="530" priority="46">
      <formula>$L17="Reese stiff clay"</formula>
    </cfRule>
  </conditionalFormatting>
  <conditionalFormatting sqref="AA17">
    <cfRule type="expression" dxfId="529" priority="45">
      <formula>$L17="PISA clay"</formula>
    </cfRule>
  </conditionalFormatting>
  <conditionalFormatting sqref="AC17">
    <cfRule type="expression" dxfId="528" priority="42">
      <formula>$L17="Stiff clay w/o free water"</formula>
    </cfRule>
    <cfRule type="expression" dxfId="527" priority="44">
      <formula>$L17="API clay"</formula>
    </cfRule>
  </conditionalFormatting>
  <conditionalFormatting sqref="AC17">
    <cfRule type="expression" dxfId="526" priority="43">
      <formula>$L17="Kirsch soft clay"</formula>
    </cfRule>
  </conditionalFormatting>
  <conditionalFormatting sqref="AC17">
    <cfRule type="expression" dxfId="525" priority="41">
      <formula>$L17="Kirsch stiff clay"</formula>
    </cfRule>
  </conditionalFormatting>
  <conditionalFormatting sqref="AC17">
    <cfRule type="expression" dxfId="524" priority="40">
      <formula>$L17="Reese stiff clay"</formula>
    </cfRule>
  </conditionalFormatting>
  <conditionalFormatting sqref="AC17">
    <cfRule type="expression" dxfId="523" priority="39">
      <formula>$L17="PISA clay"</formula>
    </cfRule>
  </conditionalFormatting>
  <conditionalFormatting sqref="X17">
    <cfRule type="expression" dxfId="522" priority="38">
      <formula>$L17="API sand"</formula>
    </cfRule>
  </conditionalFormatting>
  <conditionalFormatting sqref="X17">
    <cfRule type="expression" dxfId="521" priority="37">
      <formula>$L17="Kirsch sand"</formula>
    </cfRule>
  </conditionalFormatting>
  <conditionalFormatting sqref="Z16:Z17">
    <cfRule type="expression" dxfId="520" priority="36">
      <formula>$L16="API sand"</formula>
    </cfRule>
  </conditionalFormatting>
  <conditionalFormatting sqref="Z16:Z17">
    <cfRule type="expression" dxfId="519" priority="35">
      <formula>$L16="Kirsch sand"</formula>
    </cfRule>
  </conditionalFormatting>
  <conditionalFormatting sqref="AB16:AB17">
    <cfRule type="expression" dxfId="518" priority="34">
      <formula>$L16="API sand"</formula>
    </cfRule>
  </conditionalFormatting>
  <conditionalFormatting sqref="AB16:AB17">
    <cfRule type="expression" dxfId="517" priority="33">
      <formula>$L16="Kirsch sand"</formula>
    </cfRule>
  </conditionalFormatting>
  <conditionalFormatting sqref="AJ16:AJ17">
    <cfRule type="expression" dxfId="516" priority="32">
      <formula>$L16="API sand"</formula>
    </cfRule>
  </conditionalFormatting>
  <conditionalFormatting sqref="AJ16:AJ17">
    <cfRule type="expression" dxfId="515" priority="31">
      <formula>$L16="Kirsch sand"</formula>
    </cfRule>
  </conditionalFormatting>
  <conditionalFormatting sqref="U15:V15">
    <cfRule type="expression" dxfId="514" priority="28">
      <formula>$L15="Stiff clay w/o free water"</formula>
    </cfRule>
    <cfRule type="expression" dxfId="513" priority="30">
      <formula>$L15="API clay"</formula>
    </cfRule>
  </conditionalFormatting>
  <conditionalFormatting sqref="U15:V15">
    <cfRule type="expression" dxfId="512" priority="29">
      <formula>$L15="Kirsch soft clay"</formula>
    </cfRule>
  </conditionalFormatting>
  <conditionalFormatting sqref="U15:V15">
    <cfRule type="expression" dxfId="511" priority="27">
      <formula>$L15="Kirsch stiff clay"</formula>
    </cfRule>
  </conditionalFormatting>
  <conditionalFormatting sqref="U15:V15">
    <cfRule type="expression" dxfId="510" priority="26">
      <formula>$L15="Reese stiff clay"</formula>
    </cfRule>
  </conditionalFormatting>
  <conditionalFormatting sqref="U15:V15">
    <cfRule type="expression" dxfId="509" priority="25">
      <formula>$L15="PISA clay"</formula>
    </cfRule>
  </conditionalFormatting>
  <conditionalFormatting sqref="U16:V16">
    <cfRule type="expression" dxfId="508" priority="22">
      <formula>$L16="Stiff clay w/o free water"</formula>
    </cfRule>
    <cfRule type="expression" dxfId="507" priority="24">
      <formula>$L16="API clay"</formula>
    </cfRule>
  </conditionalFormatting>
  <conditionalFormatting sqref="U16:V16">
    <cfRule type="expression" dxfId="506" priority="23">
      <formula>$L16="Kirsch soft clay"</formula>
    </cfRule>
  </conditionalFormatting>
  <conditionalFormatting sqref="U16:V16">
    <cfRule type="expression" dxfId="505" priority="21">
      <formula>$L16="Kirsch stiff clay"</formula>
    </cfRule>
  </conditionalFormatting>
  <conditionalFormatting sqref="U16:V16">
    <cfRule type="expression" dxfId="504" priority="20">
      <formula>$L16="Reese stiff clay"</formula>
    </cfRule>
  </conditionalFormatting>
  <conditionalFormatting sqref="U16:V16">
    <cfRule type="expression" dxfId="503" priority="19">
      <formula>$L16="PISA clay"</formula>
    </cfRule>
  </conditionalFormatting>
  <conditionalFormatting sqref="U17:V17">
    <cfRule type="expression" dxfId="502" priority="16">
      <formula>$L17="Stiff clay w/o free water"</formula>
    </cfRule>
    <cfRule type="expression" dxfId="501" priority="18">
      <formula>$L17="API clay"</formula>
    </cfRule>
  </conditionalFormatting>
  <conditionalFormatting sqref="U17:V17">
    <cfRule type="expression" dxfId="500" priority="17">
      <formula>$L17="Kirsch soft clay"</formula>
    </cfRule>
  </conditionalFormatting>
  <conditionalFormatting sqref="U17:V17">
    <cfRule type="expression" dxfId="499" priority="15">
      <formula>$L17="Kirsch stiff clay"</formula>
    </cfRule>
  </conditionalFormatting>
  <conditionalFormatting sqref="U17:V17">
    <cfRule type="expression" dxfId="498" priority="14">
      <formula>$L17="Reese stiff clay"</formula>
    </cfRule>
  </conditionalFormatting>
  <conditionalFormatting sqref="U17:V17">
    <cfRule type="expression" dxfId="497" priority="13">
      <formula>$L17="PISA clay"</formula>
    </cfRule>
  </conditionalFormatting>
  <conditionalFormatting sqref="AO15">
    <cfRule type="expression" dxfId="496" priority="12">
      <formula>$L15="API sand"</formula>
    </cfRule>
  </conditionalFormatting>
  <conditionalFormatting sqref="AO15">
    <cfRule type="expression" dxfId="495" priority="11">
      <formula>$L15="Kirsch sand"</formula>
    </cfRule>
  </conditionalFormatting>
  <conditionalFormatting sqref="AO16">
    <cfRule type="expression" dxfId="494" priority="10">
      <formula>$L16="API sand"</formula>
    </cfRule>
  </conditionalFormatting>
  <conditionalFormatting sqref="AO16">
    <cfRule type="expression" dxfId="493" priority="9">
      <formula>$L16="Kirsch sand"</formula>
    </cfRule>
  </conditionalFormatting>
  <conditionalFormatting sqref="AO17">
    <cfRule type="expression" dxfId="492" priority="8">
      <formula>$L17="API sand"</formula>
    </cfRule>
  </conditionalFormatting>
  <conditionalFormatting sqref="AO17">
    <cfRule type="expression" dxfId="491" priority="7">
      <formula>$L17="Kirsch sand"</formula>
    </cfRule>
  </conditionalFormatting>
  <conditionalFormatting sqref="AC14">
    <cfRule type="expression" dxfId="490" priority="4">
      <formula>$L14="Stiff clay w/o free water"</formula>
    </cfRule>
    <cfRule type="expression" dxfId="489" priority="6">
      <formula>$L14="API clay"</formula>
    </cfRule>
  </conditionalFormatting>
  <conditionalFormatting sqref="AC14">
    <cfRule type="expression" dxfId="488" priority="5">
      <formula>$L14="Kirsch soft clay"</formula>
    </cfRule>
  </conditionalFormatting>
  <conditionalFormatting sqref="AC14">
    <cfRule type="expression" dxfId="487" priority="3">
      <formula>$L14="Kirsch stiff clay"</formula>
    </cfRule>
  </conditionalFormatting>
  <conditionalFormatting sqref="AC14">
    <cfRule type="expression" dxfId="486" priority="2">
      <formula>$L14="Reese stiff clay"</formula>
    </cfRule>
  </conditionalFormatting>
  <conditionalFormatting sqref="AC14">
    <cfRule type="expression" dxfId="485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7"/>
      <c r="S3" s="87"/>
      <c r="T3" s="73"/>
      <c r="U3" s="87"/>
      <c r="V3" s="87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84" priority="202">
      <formula>$L6="API sand"</formula>
    </cfRule>
  </conditionalFormatting>
  <conditionalFormatting sqref="R18:S20 R29:S36 S21:S28 AD21:AD28 AB18:AB35 AK6:AL14 N6:N14">
    <cfRule type="expression" dxfId="483" priority="201">
      <formula>$M6="API sand"</formula>
    </cfRule>
  </conditionalFormatting>
  <conditionalFormatting sqref="R18:T20 R29:T36 S21:T28 AD21:AD28 AB18:AB35 AK6:AL14 N6:N14">
    <cfRule type="expression" dxfId="482" priority="200">
      <formula>$M6="API clay"</formula>
    </cfRule>
  </conditionalFormatting>
  <conditionalFormatting sqref="U18:W36 AM6:AN14 N6:P14 AC6:AI13 AA6:AA14 U6:V14">
    <cfRule type="expression" dxfId="481" priority="197">
      <formula>$L6="Stiff clay w/o free water"</formula>
    </cfRule>
    <cfRule type="expression" dxfId="480" priority="199">
      <formula>$L6="API clay"</formula>
    </cfRule>
  </conditionalFormatting>
  <conditionalFormatting sqref="U18:Y36 AM6:AN14 N6:P14 AC6:AI13 AA6:AA14 U6:V14">
    <cfRule type="expression" dxfId="479" priority="198">
      <formula>$L6="Kirsch soft clay"</formula>
    </cfRule>
  </conditionalFormatting>
  <conditionalFormatting sqref="U18:Y36 AM6:AN14 N6:P14 AC6:AI13 AA6:AA14 U6:V14">
    <cfRule type="expression" dxfId="478" priority="196">
      <formula>$L6="Kirsch stiff clay"</formula>
    </cfRule>
  </conditionalFormatting>
  <conditionalFormatting sqref="W10:Y13 N6:N14 AM6:AO14 S10:T13 Q6:R14 Z6:Z15 AJ6:AJ15 AB6:AB15">
    <cfRule type="expression" dxfId="477" priority="195">
      <formula>$L6="Kirsch sand"</formula>
    </cfRule>
  </conditionalFormatting>
  <conditionalFormatting sqref="AC18:AI18 AC19:AD19 AI19 AM6:AN14 N6:N14">
    <cfRule type="expression" dxfId="476" priority="194">
      <formula>$L6="Modified Weak rock"</formula>
    </cfRule>
  </conditionalFormatting>
  <conditionalFormatting sqref="U18:V36 AM6:AN14 N6:P14 AC6:AI13 AA6:AA14 U6:V14">
    <cfRule type="expression" dxfId="475" priority="193">
      <formula>$L6="Reese stiff clay"</formula>
    </cfRule>
  </conditionalFormatting>
  <conditionalFormatting sqref="N18:N36 Q18:Q36 AM18:AN36">
    <cfRule type="expression" dxfId="474" priority="192">
      <formula>$L18="API sand"</formula>
    </cfRule>
  </conditionalFormatting>
  <conditionalFormatting sqref="N18:N36 AB36 AJ18:AL36 Z18:Z36">
    <cfRule type="expression" dxfId="473" priority="191">
      <formula>$M18="API sand"</formula>
    </cfRule>
  </conditionalFormatting>
  <conditionalFormatting sqref="Z36:AB36 AK18:AL36 N18:N36 Z18:AA35">
    <cfRule type="expression" dxfId="472" priority="190">
      <formula>$M18="API clay"</formula>
    </cfRule>
  </conditionalFormatting>
  <conditionalFormatting sqref="N18:P18 AM18:AN36 N29:P36 N19:N28 P19:P28">
    <cfRule type="expression" dxfId="471" priority="187">
      <formula>$L18="Stiff clay w/o free water"</formula>
    </cfRule>
    <cfRule type="expression" dxfId="470" priority="189">
      <formula>$L18="API clay"</formula>
    </cfRule>
  </conditionalFormatting>
  <conditionalFormatting sqref="N18:P18 AM18:AN36 N29:P36 N19:N28 P19:P28">
    <cfRule type="expression" dxfId="469" priority="188">
      <formula>$L18="Kirsch soft clay"</formula>
    </cfRule>
  </conditionalFormatting>
  <conditionalFormatting sqref="N18:P18 AM18:AN36 N29:P36 N19:N28 P19:P28">
    <cfRule type="expression" dxfId="468" priority="186">
      <formula>$L18="Kirsch stiff clay"</formula>
    </cfRule>
  </conditionalFormatting>
  <conditionalFormatting sqref="N18:N36 Q18:Q36 X18:Y36 AM18:AN36">
    <cfRule type="expression" dxfId="467" priority="185">
      <formula>$L18="Kirsch sand"</formula>
    </cfRule>
  </conditionalFormatting>
  <conditionalFormatting sqref="N18:N36 AM18:AN36 AC20:AD36 AI20:AI36">
    <cfRule type="expression" dxfId="466" priority="184">
      <formula>$L18="Modified Weak rock"</formula>
    </cfRule>
  </conditionalFormatting>
  <conditionalFormatting sqref="N18:P18 AM18:AN36 N29:P36 N19:N28 P19:P28">
    <cfRule type="expression" dxfId="465" priority="183">
      <formula>$L18="Reese stiff clay"</formula>
    </cfRule>
  </conditionalFormatting>
  <conditionalFormatting sqref="AM6:AN14 N6:P14 AC6:AI13 AA6:AA14 U6:V14">
    <cfRule type="expression" dxfId="464" priority="182">
      <formula>$L6="PISA clay"</formula>
    </cfRule>
  </conditionalFormatting>
  <conditionalFormatting sqref="AM6:AN14 N6:N14">
    <cfRule type="expression" dxfId="463" priority="181">
      <formula>$L6="PISA sand"</formula>
    </cfRule>
  </conditionalFormatting>
  <conditionalFormatting sqref="O19:O21">
    <cfRule type="expression" dxfId="462" priority="180">
      <formula>$L19="API sand"</formula>
    </cfRule>
  </conditionalFormatting>
  <conditionalFormatting sqref="O19:O21">
    <cfRule type="expression" dxfId="461" priority="179">
      <formula>$L19="Kirsch sand"</formula>
    </cfRule>
  </conditionalFormatting>
  <conditionalFormatting sqref="O22:O28">
    <cfRule type="expression" dxfId="460" priority="178">
      <formula>$L22="API sand"</formula>
    </cfRule>
  </conditionalFormatting>
  <conditionalFormatting sqref="O22:O28">
    <cfRule type="expression" dxfId="459" priority="177">
      <formula>$L22="Kirsch sand"</formula>
    </cfRule>
  </conditionalFormatting>
  <conditionalFormatting sqref="S6:T9 W6:Y9">
    <cfRule type="expression" dxfId="458" priority="176">
      <formula>$L6="API sand"</formula>
    </cfRule>
  </conditionalFormatting>
  <conditionalFormatting sqref="S6:T9 W6:Y9">
    <cfRule type="expression" dxfId="457" priority="175">
      <formula>$L6="Kirsch sand"</formula>
    </cfRule>
  </conditionalFormatting>
  <conditionalFormatting sqref="AE37:AH37">
    <cfRule type="expression" dxfId="456" priority="203">
      <formula>$L19="Modified Weak rock"</formula>
    </cfRule>
  </conditionalFormatting>
  <conditionalFormatting sqref="S14:T14 W14:Y14">
    <cfRule type="expression" dxfId="455" priority="174">
      <formula>$L14="API sand"</formula>
    </cfRule>
  </conditionalFormatting>
  <conditionalFormatting sqref="S14:T14 W14:Y14">
    <cfRule type="expression" dxfId="454" priority="173">
      <formula>$L14="Kirsch sand"</formula>
    </cfRule>
  </conditionalFormatting>
  <conditionalFormatting sqref="AD14:AI14">
    <cfRule type="expression" dxfId="453" priority="170">
      <formula>$L14="Stiff clay w/o free water"</formula>
    </cfRule>
    <cfRule type="expression" dxfId="452" priority="172">
      <formula>$L14="API clay"</formula>
    </cfRule>
  </conditionalFormatting>
  <conditionalFormatting sqref="AD14:AI14">
    <cfRule type="expression" dxfId="451" priority="171">
      <formula>$L14="Kirsch soft clay"</formula>
    </cfRule>
  </conditionalFormatting>
  <conditionalFormatting sqref="AD14:AI14">
    <cfRule type="expression" dxfId="450" priority="169">
      <formula>$L14="Kirsch stiff clay"</formula>
    </cfRule>
  </conditionalFormatting>
  <conditionalFormatting sqref="AD14:AI14">
    <cfRule type="expression" dxfId="449" priority="168">
      <formula>$L14="Reese stiff clay"</formula>
    </cfRule>
  </conditionalFormatting>
  <conditionalFormatting sqref="AD14:AI14">
    <cfRule type="expression" dxfId="448" priority="167">
      <formula>$L14="PISA clay"</formula>
    </cfRule>
  </conditionalFormatting>
  <conditionalFormatting sqref="AM15:AN15">
    <cfRule type="expression" dxfId="447" priority="166">
      <formula>$L15="API sand"</formula>
    </cfRule>
  </conditionalFormatting>
  <conditionalFormatting sqref="AK15:AL15">
    <cfRule type="expression" dxfId="446" priority="165">
      <formula>$M15="API sand"</formula>
    </cfRule>
  </conditionalFormatting>
  <conditionalFormatting sqref="AK15:AL15">
    <cfRule type="expression" dxfId="445" priority="164">
      <formula>$M15="API clay"</formula>
    </cfRule>
  </conditionalFormatting>
  <conditionalFormatting sqref="AM15:AN15">
    <cfRule type="expression" dxfId="444" priority="161">
      <formula>$L15="Stiff clay w/o free water"</formula>
    </cfRule>
    <cfRule type="expression" dxfId="443" priority="163">
      <formula>$L15="API clay"</formula>
    </cfRule>
  </conditionalFormatting>
  <conditionalFormatting sqref="AM15:AN15">
    <cfRule type="expression" dxfId="442" priority="162">
      <formula>$L15="Kirsch soft clay"</formula>
    </cfRule>
  </conditionalFormatting>
  <conditionalFormatting sqref="AM15:AN15">
    <cfRule type="expression" dxfId="441" priority="160">
      <formula>$L15="Kirsch stiff clay"</formula>
    </cfRule>
  </conditionalFormatting>
  <conditionalFormatting sqref="AM15:AN15">
    <cfRule type="expression" dxfId="440" priority="159">
      <formula>$L15="Kirsch sand"</formula>
    </cfRule>
  </conditionalFormatting>
  <conditionalFormatting sqref="AM15:AN15">
    <cfRule type="expression" dxfId="439" priority="158">
      <formula>$L15="Modified Weak rock"</formula>
    </cfRule>
  </conditionalFormatting>
  <conditionalFormatting sqref="AM15:AN15">
    <cfRule type="expression" dxfId="438" priority="157">
      <formula>$L15="Reese stiff clay"</formula>
    </cfRule>
  </conditionalFormatting>
  <conditionalFormatting sqref="AM15:AN15">
    <cfRule type="expression" dxfId="437" priority="156">
      <formula>$L15="PISA clay"</formula>
    </cfRule>
  </conditionalFormatting>
  <conditionalFormatting sqref="AM15:AN15">
    <cfRule type="expression" dxfId="436" priority="155">
      <formula>$L15="PISA sand"</formula>
    </cfRule>
  </conditionalFormatting>
  <conditionalFormatting sqref="N15 Q15 S15:T15 W15 Y15">
    <cfRule type="expression" dxfId="435" priority="154">
      <formula>$L15="API sand"</formula>
    </cfRule>
  </conditionalFormatting>
  <conditionalFormatting sqref="N15">
    <cfRule type="expression" dxfId="434" priority="153">
      <formula>$M15="API sand"</formula>
    </cfRule>
  </conditionalFormatting>
  <conditionalFormatting sqref="N15">
    <cfRule type="expression" dxfId="433" priority="152">
      <formula>$M15="API clay"</formula>
    </cfRule>
  </conditionalFormatting>
  <conditionalFormatting sqref="N15:P15">
    <cfRule type="expression" dxfId="432" priority="149">
      <formula>$L15="Stiff clay w/o free water"</formula>
    </cfRule>
    <cfRule type="expression" dxfId="431" priority="151">
      <formula>$L15="API clay"</formula>
    </cfRule>
  </conditionalFormatting>
  <conditionalFormatting sqref="N15:P15">
    <cfRule type="expression" dxfId="430" priority="150">
      <formula>$L15="Kirsch soft clay"</formula>
    </cfRule>
  </conditionalFormatting>
  <conditionalFormatting sqref="N15:P15">
    <cfRule type="expression" dxfId="429" priority="148">
      <formula>$L15="Kirsch stiff clay"</formula>
    </cfRule>
  </conditionalFormatting>
  <conditionalFormatting sqref="N15 Q15 S15:T15 W15 Y15">
    <cfRule type="expression" dxfId="428" priority="147">
      <formula>$L15="Kirsch sand"</formula>
    </cfRule>
  </conditionalFormatting>
  <conditionalFormatting sqref="N15">
    <cfRule type="expression" dxfId="427" priority="146">
      <formula>$L15="Modified Weak rock"</formula>
    </cfRule>
  </conditionalFormatting>
  <conditionalFormatting sqref="N15:P15">
    <cfRule type="expression" dxfId="426" priority="145">
      <formula>$L15="Reese stiff clay"</formula>
    </cfRule>
  </conditionalFormatting>
  <conditionalFormatting sqref="N15:P15">
    <cfRule type="expression" dxfId="425" priority="144">
      <formula>$L15="PISA clay"</formula>
    </cfRule>
  </conditionalFormatting>
  <conditionalFormatting sqref="N15">
    <cfRule type="expression" dxfId="424" priority="143">
      <formula>$L15="PISA sand"</formula>
    </cfRule>
  </conditionalFormatting>
  <conditionalFormatting sqref="R15">
    <cfRule type="expression" dxfId="423" priority="142">
      <formula>$L15="API sand"</formula>
    </cfRule>
  </conditionalFormatting>
  <conditionalFormatting sqref="R15">
    <cfRule type="expression" dxfId="422" priority="141">
      <formula>$L15="Kirsch sand"</formula>
    </cfRule>
  </conditionalFormatting>
  <conditionalFormatting sqref="AD15:AI15">
    <cfRule type="expression" dxfId="421" priority="138">
      <formula>$L15="Stiff clay w/o free water"</formula>
    </cfRule>
    <cfRule type="expression" dxfId="420" priority="140">
      <formula>$L15="API clay"</formula>
    </cfRule>
  </conditionalFormatting>
  <conditionalFormatting sqref="AD15:AI15">
    <cfRule type="expression" dxfId="419" priority="139">
      <formula>$L15="Kirsch soft clay"</formula>
    </cfRule>
  </conditionalFormatting>
  <conditionalFormatting sqref="AD15:AI15">
    <cfRule type="expression" dxfId="418" priority="137">
      <formula>$L15="Kirsch stiff clay"</formula>
    </cfRule>
  </conditionalFormatting>
  <conditionalFormatting sqref="AD15:AI15">
    <cfRule type="expression" dxfId="417" priority="136">
      <formula>$L15="Reese stiff clay"</formula>
    </cfRule>
  </conditionalFormatting>
  <conditionalFormatting sqref="AD15:AI15">
    <cfRule type="expression" dxfId="416" priority="135">
      <formula>$L15="PISA clay"</formula>
    </cfRule>
  </conditionalFormatting>
  <conditionalFormatting sqref="AA15">
    <cfRule type="expression" dxfId="415" priority="132">
      <formula>$L15="Stiff clay w/o free water"</formula>
    </cfRule>
    <cfRule type="expression" dxfId="414" priority="134">
      <formula>$L15="API clay"</formula>
    </cfRule>
  </conditionalFormatting>
  <conditionalFormatting sqref="AA15">
    <cfRule type="expression" dxfId="413" priority="133">
      <formula>$L15="Kirsch soft clay"</formula>
    </cfRule>
  </conditionalFormatting>
  <conditionalFormatting sqref="AA15">
    <cfRule type="expression" dxfId="412" priority="131">
      <formula>$L15="Kirsch stiff clay"</formula>
    </cfRule>
  </conditionalFormatting>
  <conditionalFormatting sqref="AA15">
    <cfRule type="expression" dxfId="411" priority="130">
      <formula>$L15="Reese stiff clay"</formula>
    </cfRule>
  </conditionalFormatting>
  <conditionalFormatting sqref="AA15">
    <cfRule type="expression" dxfId="410" priority="129">
      <formula>$L15="PISA clay"</formula>
    </cfRule>
  </conditionalFormatting>
  <conditionalFormatting sqref="AC15">
    <cfRule type="expression" dxfId="409" priority="126">
      <formula>$L15="Stiff clay w/o free water"</formula>
    </cfRule>
    <cfRule type="expression" dxfId="408" priority="128">
      <formula>$L15="API clay"</formula>
    </cfRule>
  </conditionalFormatting>
  <conditionalFormatting sqref="AC15">
    <cfRule type="expression" dxfId="407" priority="127">
      <formula>$L15="Kirsch soft clay"</formula>
    </cfRule>
  </conditionalFormatting>
  <conditionalFormatting sqref="AC15">
    <cfRule type="expression" dxfId="406" priority="125">
      <formula>$L15="Kirsch stiff clay"</formula>
    </cfRule>
  </conditionalFormatting>
  <conditionalFormatting sqref="AC15">
    <cfRule type="expression" dxfId="405" priority="124">
      <formula>$L15="Reese stiff clay"</formula>
    </cfRule>
  </conditionalFormatting>
  <conditionalFormatting sqref="AC15">
    <cfRule type="expression" dxfId="404" priority="123">
      <formula>$L15="PISA clay"</formula>
    </cfRule>
  </conditionalFormatting>
  <conditionalFormatting sqref="X15">
    <cfRule type="expression" dxfId="403" priority="122">
      <formula>$L15="API sand"</formula>
    </cfRule>
  </conditionalFormatting>
  <conditionalFormatting sqref="X15">
    <cfRule type="expression" dxfId="402" priority="121">
      <formula>$L15="Kirsch sand"</formula>
    </cfRule>
  </conditionalFormatting>
  <conditionalFormatting sqref="AM16:AN16">
    <cfRule type="expression" dxfId="401" priority="120">
      <formula>$L16="API sand"</formula>
    </cfRule>
  </conditionalFormatting>
  <conditionalFormatting sqref="AK16:AL16">
    <cfRule type="expression" dxfId="400" priority="119">
      <formula>$M16="API sand"</formula>
    </cfRule>
  </conditionalFormatting>
  <conditionalFormatting sqref="AK16:AL16">
    <cfRule type="expression" dxfId="399" priority="118">
      <formula>$M16="API clay"</formula>
    </cfRule>
  </conditionalFormatting>
  <conditionalFormatting sqref="AM16:AN16">
    <cfRule type="expression" dxfId="398" priority="115">
      <formula>$L16="Stiff clay w/o free water"</formula>
    </cfRule>
    <cfRule type="expression" dxfId="397" priority="117">
      <formula>$L16="API clay"</formula>
    </cfRule>
  </conditionalFormatting>
  <conditionalFormatting sqref="AM16:AN16">
    <cfRule type="expression" dxfId="396" priority="116">
      <formula>$L16="Kirsch soft clay"</formula>
    </cfRule>
  </conditionalFormatting>
  <conditionalFormatting sqref="AM16:AN16">
    <cfRule type="expression" dxfId="395" priority="114">
      <formula>$L16="Kirsch stiff clay"</formula>
    </cfRule>
  </conditionalFormatting>
  <conditionalFormatting sqref="AM16:AN16">
    <cfRule type="expression" dxfId="394" priority="113">
      <formula>$L16="Kirsch sand"</formula>
    </cfRule>
  </conditionalFormatting>
  <conditionalFormatting sqref="AM16:AN16">
    <cfRule type="expression" dxfId="393" priority="112">
      <formula>$L16="Modified Weak rock"</formula>
    </cfRule>
  </conditionalFormatting>
  <conditionalFormatting sqref="AM16:AN16">
    <cfRule type="expression" dxfId="392" priority="111">
      <formula>$L16="Reese stiff clay"</formula>
    </cfRule>
  </conditionalFormatting>
  <conditionalFormatting sqref="AM16:AN16">
    <cfRule type="expression" dxfId="391" priority="110">
      <formula>$L16="PISA clay"</formula>
    </cfRule>
  </conditionalFormatting>
  <conditionalFormatting sqref="AM16:AN16">
    <cfRule type="expression" dxfId="390" priority="109">
      <formula>$L16="PISA sand"</formula>
    </cfRule>
  </conditionalFormatting>
  <conditionalFormatting sqref="N16 Q16 S16:T16 W16:Y16">
    <cfRule type="expression" dxfId="389" priority="108">
      <formula>$L16="API sand"</formula>
    </cfRule>
  </conditionalFormatting>
  <conditionalFormatting sqref="N16">
    <cfRule type="expression" dxfId="388" priority="107">
      <formula>$M16="API sand"</formula>
    </cfRule>
  </conditionalFormatting>
  <conditionalFormatting sqref="N16">
    <cfRule type="expression" dxfId="387" priority="106">
      <formula>$M16="API clay"</formula>
    </cfRule>
  </conditionalFormatting>
  <conditionalFormatting sqref="N16:P16">
    <cfRule type="expression" dxfId="386" priority="103">
      <formula>$L16="Stiff clay w/o free water"</formula>
    </cfRule>
    <cfRule type="expression" dxfId="385" priority="105">
      <formula>$L16="API clay"</formula>
    </cfRule>
  </conditionalFormatting>
  <conditionalFormatting sqref="N16:P16">
    <cfRule type="expression" dxfId="384" priority="104">
      <formula>$L16="Kirsch soft clay"</formula>
    </cfRule>
  </conditionalFormatting>
  <conditionalFormatting sqref="N16:P16">
    <cfRule type="expression" dxfId="383" priority="102">
      <formula>$L16="Kirsch stiff clay"</formula>
    </cfRule>
  </conditionalFormatting>
  <conditionalFormatting sqref="N16 Q16 S16:T16 W16:Y16">
    <cfRule type="expression" dxfId="382" priority="101">
      <formula>$L16="Kirsch sand"</formula>
    </cfRule>
  </conditionalFormatting>
  <conditionalFormatting sqref="N16">
    <cfRule type="expression" dxfId="381" priority="100">
      <formula>$L16="Modified Weak rock"</formula>
    </cfRule>
  </conditionalFormatting>
  <conditionalFormatting sqref="N16:P16">
    <cfRule type="expression" dxfId="380" priority="99">
      <formula>$L16="Reese stiff clay"</formula>
    </cfRule>
  </conditionalFormatting>
  <conditionalFormatting sqref="N16:P16">
    <cfRule type="expression" dxfId="379" priority="98">
      <formula>$L16="PISA clay"</formula>
    </cfRule>
  </conditionalFormatting>
  <conditionalFormatting sqref="N16">
    <cfRule type="expression" dxfId="378" priority="97">
      <formula>$L16="PISA sand"</formula>
    </cfRule>
  </conditionalFormatting>
  <conditionalFormatting sqref="R16">
    <cfRule type="expression" dxfId="377" priority="96">
      <formula>$L16="API sand"</formula>
    </cfRule>
  </conditionalFormatting>
  <conditionalFormatting sqref="R16">
    <cfRule type="expression" dxfId="376" priority="95">
      <formula>$L16="Kirsch sand"</formula>
    </cfRule>
  </conditionalFormatting>
  <conditionalFormatting sqref="AC16:AI16">
    <cfRule type="expression" dxfId="375" priority="92">
      <formula>$L16="Stiff clay w/o free water"</formula>
    </cfRule>
    <cfRule type="expression" dxfId="374" priority="94">
      <formula>$L16="API clay"</formula>
    </cfRule>
  </conditionalFormatting>
  <conditionalFormatting sqref="AC16:AI16">
    <cfRule type="expression" dxfId="373" priority="93">
      <formula>$L16="Kirsch soft clay"</formula>
    </cfRule>
  </conditionalFormatting>
  <conditionalFormatting sqref="AC16:AI16">
    <cfRule type="expression" dxfId="372" priority="91">
      <formula>$L16="Kirsch stiff clay"</formula>
    </cfRule>
  </conditionalFormatting>
  <conditionalFormatting sqref="AC16:AI16">
    <cfRule type="expression" dxfId="371" priority="90">
      <formula>$L16="Reese stiff clay"</formula>
    </cfRule>
  </conditionalFormatting>
  <conditionalFormatting sqref="AC16:AI16">
    <cfRule type="expression" dxfId="370" priority="89">
      <formula>$L16="PISA clay"</formula>
    </cfRule>
  </conditionalFormatting>
  <conditionalFormatting sqref="AA16">
    <cfRule type="expression" dxfId="369" priority="86">
      <formula>$L16="Stiff clay w/o free water"</formula>
    </cfRule>
    <cfRule type="expression" dxfId="368" priority="88">
      <formula>$L16="API clay"</formula>
    </cfRule>
  </conditionalFormatting>
  <conditionalFormatting sqref="AA16">
    <cfRule type="expression" dxfId="367" priority="87">
      <formula>$L16="Kirsch soft clay"</formula>
    </cfRule>
  </conditionalFormatting>
  <conditionalFormatting sqref="AA16">
    <cfRule type="expression" dxfId="366" priority="85">
      <formula>$L16="Kirsch stiff clay"</formula>
    </cfRule>
  </conditionalFormatting>
  <conditionalFormatting sqref="AA16">
    <cfRule type="expression" dxfId="365" priority="84">
      <formula>$L16="Reese stiff clay"</formula>
    </cfRule>
  </conditionalFormatting>
  <conditionalFormatting sqref="AA16">
    <cfRule type="expression" dxfId="364" priority="83">
      <formula>$L16="PISA clay"</formula>
    </cfRule>
  </conditionalFormatting>
  <conditionalFormatting sqref="AM17:AN17">
    <cfRule type="expression" dxfId="363" priority="82">
      <formula>$L17="API sand"</formula>
    </cfRule>
  </conditionalFormatting>
  <conditionalFormatting sqref="AK17:AL17">
    <cfRule type="expression" dxfId="362" priority="81">
      <formula>$M17="API sand"</formula>
    </cfRule>
  </conditionalFormatting>
  <conditionalFormatting sqref="AK17:AL17">
    <cfRule type="expression" dxfId="361" priority="80">
      <formula>$M17="API clay"</formula>
    </cfRule>
  </conditionalFormatting>
  <conditionalFormatting sqref="AM17:AN17">
    <cfRule type="expression" dxfId="360" priority="77">
      <formula>$L17="Stiff clay w/o free water"</formula>
    </cfRule>
    <cfRule type="expression" dxfId="359" priority="79">
      <formula>$L17="API clay"</formula>
    </cfRule>
  </conditionalFormatting>
  <conditionalFormatting sqref="AM17:AN17">
    <cfRule type="expression" dxfId="358" priority="78">
      <formula>$L17="Kirsch soft clay"</formula>
    </cfRule>
  </conditionalFormatting>
  <conditionalFormatting sqref="AM17:AN17">
    <cfRule type="expression" dxfId="357" priority="76">
      <formula>$L17="Kirsch stiff clay"</formula>
    </cfRule>
  </conditionalFormatting>
  <conditionalFormatting sqref="AM17:AN17">
    <cfRule type="expression" dxfId="356" priority="75">
      <formula>$L17="Kirsch sand"</formula>
    </cfRule>
  </conditionalFormatting>
  <conditionalFormatting sqref="AM17:AN17">
    <cfRule type="expression" dxfId="355" priority="74">
      <formula>$L17="Modified Weak rock"</formula>
    </cfRule>
  </conditionalFormatting>
  <conditionalFormatting sqref="AM17:AN17">
    <cfRule type="expression" dxfId="354" priority="73">
      <formula>$L17="Reese stiff clay"</formula>
    </cfRule>
  </conditionalFormatting>
  <conditionalFormatting sqref="AM17:AN17">
    <cfRule type="expression" dxfId="353" priority="72">
      <formula>$L17="PISA clay"</formula>
    </cfRule>
  </conditionalFormatting>
  <conditionalFormatting sqref="AM17:AN17">
    <cfRule type="expression" dxfId="352" priority="71">
      <formula>$L17="PISA sand"</formula>
    </cfRule>
  </conditionalFormatting>
  <conditionalFormatting sqref="N17 Q17 S17:T17 W17 Y17">
    <cfRule type="expression" dxfId="351" priority="70">
      <formula>$L17="API sand"</formula>
    </cfRule>
  </conditionalFormatting>
  <conditionalFormatting sqref="N17">
    <cfRule type="expression" dxfId="350" priority="69">
      <formula>$M17="API sand"</formula>
    </cfRule>
  </conditionalFormatting>
  <conditionalFormatting sqref="N17">
    <cfRule type="expression" dxfId="349" priority="68">
      <formula>$M17="API clay"</formula>
    </cfRule>
  </conditionalFormatting>
  <conditionalFormatting sqref="N17:P17">
    <cfRule type="expression" dxfId="348" priority="65">
      <formula>$L17="Stiff clay w/o free water"</formula>
    </cfRule>
    <cfRule type="expression" dxfId="347" priority="67">
      <formula>$L17="API clay"</formula>
    </cfRule>
  </conditionalFormatting>
  <conditionalFormatting sqref="N17:P17">
    <cfRule type="expression" dxfId="346" priority="66">
      <formula>$L17="Kirsch soft clay"</formula>
    </cfRule>
  </conditionalFormatting>
  <conditionalFormatting sqref="N17:P17">
    <cfRule type="expression" dxfId="345" priority="64">
      <formula>$L17="Kirsch stiff clay"</formula>
    </cfRule>
  </conditionalFormatting>
  <conditionalFormatting sqref="N17 Q17 S17:T17 W17 Y17">
    <cfRule type="expression" dxfId="344" priority="63">
      <formula>$L17="Kirsch sand"</formula>
    </cfRule>
  </conditionalFormatting>
  <conditionalFormatting sqref="N17">
    <cfRule type="expression" dxfId="343" priority="62">
      <formula>$L17="Modified Weak rock"</formula>
    </cfRule>
  </conditionalFormatting>
  <conditionalFormatting sqref="N17:P17">
    <cfRule type="expression" dxfId="342" priority="61">
      <formula>$L17="Reese stiff clay"</formula>
    </cfRule>
  </conditionalFormatting>
  <conditionalFormatting sqref="N17:P17">
    <cfRule type="expression" dxfId="341" priority="60">
      <formula>$L17="PISA clay"</formula>
    </cfRule>
  </conditionalFormatting>
  <conditionalFormatting sqref="N17">
    <cfRule type="expression" dxfId="340" priority="59">
      <formula>$L17="PISA sand"</formula>
    </cfRule>
  </conditionalFormatting>
  <conditionalFormatting sqref="R17">
    <cfRule type="expression" dxfId="339" priority="58">
      <formula>$L17="API sand"</formula>
    </cfRule>
  </conditionalFormatting>
  <conditionalFormatting sqref="R17">
    <cfRule type="expression" dxfId="338" priority="57">
      <formula>$L17="Kirsch sand"</formula>
    </cfRule>
  </conditionalFormatting>
  <conditionalFormatting sqref="AD17:AI17">
    <cfRule type="expression" dxfId="337" priority="54">
      <formula>$L17="Stiff clay w/o free water"</formula>
    </cfRule>
    <cfRule type="expression" dxfId="336" priority="56">
      <formula>$L17="API clay"</formula>
    </cfRule>
  </conditionalFormatting>
  <conditionalFormatting sqref="AD17:AI17">
    <cfRule type="expression" dxfId="335" priority="55">
      <formula>$L17="Kirsch soft clay"</formula>
    </cfRule>
  </conditionalFormatting>
  <conditionalFormatting sqref="AD17:AI17">
    <cfRule type="expression" dxfId="334" priority="53">
      <formula>$L17="Kirsch stiff clay"</formula>
    </cfRule>
  </conditionalFormatting>
  <conditionalFormatting sqref="AD17:AI17">
    <cfRule type="expression" dxfId="333" priority="52">
      <formula>$L17="Reese stiff clay"</formula>
    </cfRule>
  </conditionalFormatting>
  <conditionalFormatting sqref="AD17:AI17">
    <cfRule type="expression" dxfId="332" priority="51">
      <formula>$L17="PISA clay"</formula>
    </cfRule>
  </conditionalFormatting>
  <conditionalFormatting sqref="AA17">
    <cfRule type="expression" dxfId="331" priority="48">
      <formula>$L17="Stiff clay w/o free water"</formula>
    </cfRule>
    <cfRule type="expression" dxfId="330" priority="50">
      <formula>$L17="API clay"</formula>
    </cfRule>
  </conditionalFormatting>
  <conditionalFormatting sqref="AA17">
    <cfRule type="expression" dxfId="329" priority="49">
      <formula>$L17="Kirsch soft clay"</formula>
    </cfRule>
  </conditionalFormatting>
  <conditionalFormatting sqref="AA17">
    <cfRule type="expression" dxfId="328" priority="47">
      <formula>$L17="Kirsch stiff clay"</formula>
    </cfRule>
  </conditionalFormatting>
  <conditionalFormatting sqref="AA17">
    <cfRule type="expression" dxfId="327" priority="46">
      <formula>$L17="Reese stiff clay"</formula>
    </cfRule>
  </conditionalFormatting>
  <conditionalFormatting sqref="AA17">
    <cfRule type="expression" dxfId="326" priority="45">
      <formula>$L17="PISA clay"</formula>
    </cfRule>
  </conditionalFormatting>
  <conditionalFormatting sqref="AC17">
    <cfRule type="expression" dxfId="325" priority="42">
      <formula>$L17="Stiff clay w/o free water"</formula>
    </cfRule>
    <cfRule type="expression" dxfId="324" priority="44">
      <formula>$L17="API clay"</formula>
    </cfRule>
  </conditionalFormatting>
  <conditionalFormatting sqref="AC17">
    <cfRule type="expression" dxfId="323" priority="43">
      <formula>$L17="Kirsch soft clay"</formula>
    </cfRule>
  </conditionalFormatting>
  <conditionalFormatting sqref="AC17">
    <cfRule type="expression" dxfId="322" priority="41">
      <formula>$L17="Kirsch stiff clay"</formula>
    </cfRule>
  </conditionalFormatting>
  <conditionalFormatting sqref="AC17">
    <cfRule type="expression" dxfId="321" priority="40">
      <formula>$L17="Reese stiff clay"</formula>
    </cfRule>
  </conditionalFormatting>
  <conditionalFormatting sqref="AC17">
    <cfRule type="expression" dxfId="320" priority="39">
      <formula>$L17="PISA clay"</formula>
    </cfRule>
  </conditionalFormatting>
  <conditionalFormatting sqref="X17">
    <cfRule type="expression" dxfId="319" priority="38">
      <formula>$L17="API sand"</formula>
    </cfRule>
  </conditionalFormatting>
  <conditionalFormatting sqref="X17">
    <cfRule type="expression" dxfId="318" priority="37">
      <formula>$L17="Kirsch sand"</formula>
    </cfRule>
  </conditionalFormatting>
  <conditionalFormatting sqref="Z16:Z17">
    <cfRule type="expression" dxfId="317" priority="36">
      <formula>$L16="API sand"</formula>
    </cfRule>
  </conditionalFormatting>
  <conditionalFormatting sqref="Z16:Z17">
    <cfRule type="expression" dxfId="316" priority="35">
      <formula>$L16="Kirsch sand"</formula>
    </cfRule>
  </conditionalFormatting>
  <conditionalFormatting sqref="AB16:AB17">
    <cfRule type="expression" dxfId="315" priority="34">
      <formula>$L16="API sand"</formula>
    </cfRule>
  </conditionalFormatting>
  <conditionalFormatting sqref="AB16:AB17">
    <cfRule type="expression" dxfId="314" priority="33">
      <formula>$L16="Kirsch sand"</formula>
    </cfRule>
  </conditionalFormatting>
  <conditionalFormatting sqref="AJ16:AJ17">
    <cfRule type="expression" dxfId="313" priority="32">
      <formula>$L16="API sand"</formula>
    </cfRule>
  </conditionalFormatting>
  <conditionalFormatting sqref="AJ16:AJ17">
    <cfRule type="expression" dxfId="312" priority="31">
      <formula>$L16="Kirsch sand"</formula>
    </cfRule>
  </conditionalFormatting>
  <conditionalFormatting sqref="U15:V15">
    <cfRule type="expression" dxfId="311" priority="28">
      <formula>$L15="Stiff clay w/o free water"</formula>
    </cfRule>
    <cfRule type="expression" dxfId="310" priority="30">
      <formula>$L15="API clay"</formula>
    </cfRule>
  </conditionalFormatting>
  <conditionalFormatting sqref="U15:V15">
    <cfRule type="expression" dxfId="309" priority="29">
      <formula>$L15="Kirsch soft clay"</formula>
    </cfRule>
  </conditionalFormatting>
  <conditionalFormatting sqref="U15:V15">
    <cfRule type="expression" dxfId="308" priority="27">
      <formula>$L15="Kirsch stiff clay"</formula>
    </cfRule>
  </conditionalFormatting>
  <conditionalFormatting sqref="U15:V15">
    <cfRule type="expression" dxfId="307" priority="26">
      <formula>$L15="Reese stiff clay"</formula>
    </cfRule>
  </conditionalFormatting>
  <conditionalFormatting sqref="U15:V15">
    <cfRule type="expression" dxfId="306" priority="25">
      <formula>$L15="PISA clay"</formula>
    </cfRule>
  </conditionalFormatting>
  <conditionalFormatting sqref="U16:V16">
    <cfRule type="expression" dxfId="305" priority="22">
      <formula>$L16="Stiff clay w/o free water"</formula>
    </cfRule>
    <cfRule type="expression" dxfId="304" priority="24">
      <formula>$L16="API clay"</formula>
    </cfRule>
  </conditionalFormatting>
  <conditionalFormatting sqref="U16:V16">
    <cfRule type="expression" dxfId="303" priority="23">
      <formula>$L16="Kirsch soft clay"</formula>
    </cfRule>
  </conditionalFormatting>
  <conditionalFormatting sqref="U16:V16">
    <cfRule type="expression" dxfId="302" priority="21">
      <formula>$L16="Kirsch stiff clay"</formula>
    </cfRule>
  </conditionalFormatting>
  <conditionalFormatting sqref="U16:V16">
    <cfRule type="expression" dxfId="301" priority="20">
      <formula>$L16="Reese stiff clay"</formula>
    </cfRule>
  </conditionalFormatting>
  <conditionalFormatting sqref="U16:V16">
    <cfRule type="expression" dxfId="300" priority="19">
      <formula>$L16="PISA clay"</formula>
    </cfRule>
  </conditionalFormatting>
  <conditionalFormatting sqref="U17:V17">
    <cfRule type="expression" dxfId="299" priority="16">
      <formula>$L17="Stiff clay w/o free water"</formula>
    </cfRule>
    <cfRule type="expression" dxfId="298" priority="18">
      <formula>$L17="API clay"</formula>
    </cfRule>
  </conditionalFormatting>
  <conditionalFormatting sqref="U17:V17">
    <cfRule type="expression" dxfId="297" priority="17">
      <formula>$L17="Kirsch soft clay"</formula>
    </cfRule>
  </conditionalFormatting>
  <conditionalFormatting sqref="U17:V17">
    <cfRule type="expression" dxfId="296" priority="15">
      <formula>$L17="Kirsch stiff clay"</formula>
    </cfRule>
  </conditionalFormatting>
  <conditionalFormatting sqref="U17:V17">
    <cfRule type="expression" dxfId="295" priority="14">
      <formula>$L17="Reese stiff clay"</formula>
    </cfRule>
  </conditionalFormatting>
  <conditionalFormatting sqref="U17:V17">
    <cfRule type="expression" dxfId="294" priority="13">
      <formula>$L17="PISA clay"</formula>
    </cfRule>
  </conditionalFormatting>
  <conditionalFormatting sqref="AO15">
    <cfRule type="expression" dxfId="293" priority="12">
      <formula>$L15="API sand"</formula>
    </cfRule>
  </conditionalFormatting>
  <conditionalFormatting sqref="AO15">
    <cfRule type="expression" dxfId="292" priority="11">
      <formula>$L15="Kirsch sand"</formula>
    </cfRule>
  </conditionalFormatting>
  <conditionalFormatting sqref="AO16">
    <cfRule type="expression" dxfId="291" priority="10">
      <formula>$L16="API sand"</formula>
    </cfRule>
  </conditionalFormatting>
  <conditionalFormatting sqref="AO16">
    <cfRule type="expression" dxfId="290" priority="9">
      <formula>$L16="Kirsch sand"</formula>
    </cfRule>
  </conditionalFormatting>
  <conditionalFormatting sqref="AO17">
    <cfRule type="expression" dxfId="289" priority="8">
      <formula>$L17="API sand"</formula>
    </cfRule>
  </conditionalFormatting>
  <conditionalFormatting sqref="AO17">
    <cfRule type="expression" dxfId="288" priority="7">
      <formula>$L17="Kirsch sand"</formula>
    </cfRule>
  </conditionalFormatting>
  <conditionalFormatting sqref="AC14">
    <cfRule type="expression" dxfId="287" priority="4">
      <formula>$L14="Stiff clay w/o free water"</formula>
    </cfRule>
    <cfRule type="expression" dxfId="286" priority="6">
      <formula>$L14="API clay"</formula>
    </cfRule>
  </conditionalFormatting>
  <conditionalFormatting sqref="AC14">
    <cfRule type="expression" dxfId="285" priority="5">
      <formula>$L14="Kirsch soft clay"</formula>
    </cfRule>
  </conditionalFormatting>
  <conditionalFormatting sqref="AC14">
    <cfRule type="expression" dxfId="284" priority="3">
      <formula>$L14="Kirsch stiff clay"</formula>
    </cfRule>
  </conditionalFormatting>
  <conditionalFormatting sqref="AC14">
    <cfRule type="expression" dxfId="283" priority="2">
      <formula>$L14="Reese stiff clay"</formula>
    </cfRule>
  </conditionalFormatting>
  <conditionalFormatting sqref="AC14">
    <cfRule type="expression" dxfId="282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8" t="s">
        <v>78</v>
      </c>
      <c r="S3" s="88"/>
      <c r="T3" s="30" t="s">
        <v>81</v>
      </c>
      <c r="U3" s="88" t="s">
        <v>79</v>
      </c>
      <c r="V3" s="88"/>
      <c r="W3" s="30" t="s">
        <v>80</v>
      </c>
      <c r="X3" s="30" t="s">
        <v>78</v>
      </c>
      <c r="Y3" s="30" t="s">
        <v>82</v>
      </c>
      <c r="Z3" s="30" t="s">
        <v>83</v>
      </c>
      <c r="AA3" s="89" t="s">
        <v>76</v>
      </c>
      <c r="AB3" s="89"/>
      <c r="AC3" s="89"/>
      <c r="AD3" s="89"/>
      <c r="AE3" s="89"/>
      <c r="AF3" s="89"/>
      <c r="AG3" s="89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88" t="s">
        <v>78</v>
      </c>
      <c r="S3" s="88"/>
      <c r="T3" s="27" t="s">
        <v>81</v>
      </c>
      <c r="U3" s="88" t="s">
        <v>79</v>
      </c>
      <c r="V3" s="88"/>
      <c r="W3" s="27" t="s">
        <v>80</v>
      </c>
      <c r="X3" s="27" t="s">
        <v>78</v>
      </c>
      <c r="Y3" s="27" t="s">
        <v>82</v>
      </c>
      <c r="Z3" s="27" t="s">
        <v>83</v>
      </c>
      <c r="AA3" s="89" t="s">
        <v>76</v>
      </c>
      <c r="AB3" s="89"/>
      <c r="AC3" s="89"/>
      <c r="AD3" s="89"/>
      <c r="AE3" s="89"/>
      <c r="AF3" s="89"/>
      <c r="AG3" s="89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8" t="s">
        <v>78</v>
      </c>
      <c r="S3" s="88"/>
      <c r="T3" s="30" t="s">
        <v>81</v>
      </c>
      <c r="U3" s="88" t="s">
        <v>79</v>
      </c>
      <c r="V3" s="88"/>
      <c r="W3" s="30" t="s">
        <v>80</v>
      </c>
      <c r="X3" s="30" t="s">
        <v>78</v>
      </c>
      <c r="Y3" s="30" t="s">
        <v>82</v>
      </c>
      <c r="Z3" s="30" t="s">
        <v>83</v>
      </c>
      <c r="AA3" s="89" t="s">
        <v>76</v>
      </c>
      <c r="AB3" s="89"/>
      <c r="AC3" s="89"/>
      <c r="AD3" s="89"/>
      <c r="AE3" s="89"/>
      <c r="AF3" s="89"/>
      <c r="AG3" s="89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37C-7816-41EE-A8C6-02E5304D8438}">
  <sheetPr>
    <tabColor theme="8" tint="-0.249977111117893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43" width="9.28515625" style="33"/>
    <col min="44" max="16384" width="9.140625" style="33"/>
  </cols>
  <sheetData>
    <row r="1" spans="1:45" x14ac:dyDescent="0.25">
      <c r="A1" s="34" t="str">
        <f ca="1">TRIM(MID(CELL("filename",A1),FIND("]",CELL("filename",A1),1)+1,255))</f>
        <v>NW-38_maxM_psf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74"/>
      <c r="R3" s="87"/>
      <c r="S3" s="87"/>
      <c r="T3" s="74"/>
      <c r="U3" s="87"/>
      <c r="V3" s="87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  <c r="AO3" s="74"/>
      <c r="AP3" s="74"/>
    </row>
    <row r="4" spans="1:45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14.77</v>
      </c>
      <c r="H6" s="45" t="s">
        <v>28</v>
      </c>
      <c r="I6" s="33" t="s">
        <v>113</v>
      </c>
      <c r="J6" s="77">
        <v>1</v>
      </c>
      <c r="K6" s="83">
        <v>0</v>
      </c>
      <c r="L6" s="81" t="s">
        <v>64</v>
      </c>
      <c r="M6" s="81" t="s">
        <v>64</v>
      </c>
      <c r="N6" s="77">
        <v>9.5</v>
      </c>
      <c r="O6" s="76">
        <v>0</v>
      </c>
      <c r="P6" s="76">
        <v>0</v>
      </c>
      <c r="Q6" s="77">
        <v>28</v>
      </c>
      <c r="R6" s="77">
        <f>IF(Q6&lt;&gt;0,Q6-5,NA())</f>
        <v>23</v>
      </c>
      <c r="S6" s="85">
        <v>0.5</v>
      </c>
      <c r="T6" s="77">
        <v>0</v>
      </c>
      <c r="U6" s="96">
        <v>0</v>
      </c>
      <c r="V6" s="78">
        <v>0</v>
      </c>
      <c r="W6" s="85">
        <v>0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9969.339230710757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35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7">
        <v>2</v>
      </c>
      <c r="K7" s="83">
        <v>-2.2000000000000002</v>
      </c>
      <c r="L7" s="81" t="s">
        <v>64</v>
      </c>
      <c r="M7" s="81" t="s">
        <v>64</v>
      </c>
      <c r="N7" s="77">
        <v>9.5</v>
      </c>
      <c r="O7" s="76">
        <v>0</v>
      </c>
      <c r="P7" s="76">
        <v>0</v>
      </c>
      <c r="Q7" s="77">
        <v>32</v>
      </c>
      <c r="R7" s="77">
        <f t="shared" ref="R7:R18" si="0">IF(Q7&lt;&gt;0,Q7-5,NA())</f>
        <v>27</v>
      </c>
      <c r="S7" s="85">
        <v>0.5</v>
      </c>
      <c r="T7" s="77">
        <v>0</v>
      </c>
      <c r="U7" s="96">
        <v>0</v>
      </c>
      <c r="V7" s="78">
        <v>0</v>
      </c>
      <c r="W7" s="85">
        <v>0</v>
      </c>
      <c r="X7" s="93">
        <v>0</v>
      </c>
      <c r="Y7" s="77">
        <v>0</v>
      </c>
      <c r="Z7" s="77">
        <f>VLOOKUP(R7,$AE$39:$AF$59,2)</f>
        <v>86.999999999999972</v>
      </c>
      <c r="AA7" s="77">
        <v>1</v>
      </c>
      <c r="AB7" s="77">
        <f>VLOOKUP(R7,$AE$39:$AG$59,3)</f>
        <v>6720</v>
      </c>
      <c r="AC7" s="76">
        <v>29137.657916253556</v>
      </c>
      <c r="AD7" s="76">
        <v>3797.109278113011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>
        <f>VLOOKUP(R7,$AE$39:$AH$59,4)</f>
        <v>28.000000000000007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60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10742.57</v>
      </c>
      <c r="H8" s="45" t="s">
        <v>53</v>
      </c>
      <c r="I8" s="56" t="s">
        <v>114</v>
      </c>
      <c r="J8" s="77">
        <v>3</v>
      </c>
      <c r="K8" s="83">
        <v>-2.5</v>
      </c>
      <c r="L8" s="81" t="s">
        <v>64</v>
      </c>
      <c r="M8" s="81" t="s">
        <v>64</v>
      </c>
      <c r="N8" s="77">
        <v>9.5</v>
      </c>
      <c r="O8" s="76">
        <v>0</v>
      </c>
      <c r="P8" s="76">
        <v>0</v>
      </c>
      <c r="Q8" s="77">
        <v>32</v>
      </c>
      <c r="R8" s="77">
        <f t="shared" si="0"/>
        <v>27</v>
      </c>
      <c r="S8" s="85">
        <v>0.5</v>
      </c>
      <c r="T8" s="77">
        <v>0</v>
      </c>
      <c r="U8" s="96">
        <v>0</v>
      </c>
      <c r="V8" s="78">
        <v>0</v>
      </c>
      <c r="W8" s="85">
        <v>0</v>
      </c>
      <c r="X8" s="93">
        <v>0</v>
      </c>
      <c r="Y8" s="77">
        <v>0</v>
      </c>
      <c r="Z8" s="77">
        <f>VLOOKUP(R8,$AE$39:$AF$59,2)</f>
        <v>86.999999999999972</v>
      </c>
      <c r="AA8" s="77">
        <v>1</v>
      </c>
      <c r="AB8" s="77">
        <f>VLOOKUP(R8,$AE$39:$AG$59,3)</f>
        <v>6720</v>
      </c>
      <c r="AC8" s="76">
        <v>30276.790699687459</v>
      </c>
      <c r="AD8" s="76">
        <v>2512.6899337795494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>
        <f>VLOOKUP(R8,$AE$39:$AH$59,4)</f>
        <v>28.000000000000007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80</v>
      </c>
      <c r="AS8" s="79">
        <v>1</v>
      </c>
    </row>
    <row r="9" spans="1:45" x14ac:dyDescent="0.25">
      <c r="A9" s="33" t="s">
        <v>68</v>
      </c>
      <c r="B9" s="57">
        <v>40.700000000000003</v>
      </c>
      <c r="C9" s="45" t="s">
        <v>28</v>
      </c>
      <c r="D9" s="57">
        <v>28</v>
      </c>
      <c r="F9" s="33" t="s">
        <v>96</v>
      </c>
      <c r="G9" s="92">
        <v>-300446.50520000001</v>
      </c>
      <c r="H9" s="45" t="s">
        <v>54</v>
      </c>
      <c r="I9" s="33" t="s">
        <v>115</v>
      </c>
      <c r="J9" s="77">
        <v>4</v>
      </c>
      <c r="K9" s="83">
        <v>-6.5</v>
      </c>
      <c r="L9" s="81" t="s">
        <v>65</v>
      </c>
      <c r="M9" s="81" t="s">
        <v>65</v>
      </c>
      <c r="N9" s="77">
        <v>9</v>
      </c>
      <c r="O9" s="76">
        <v>13</v>
      </c>
      <c r="P9" s="76">
        <v>2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0.02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29600.113635976188</v>
      </c>
      <c r="AD9" s="76">
        <v>1676.4677512731214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40.700000000000003</v>
      </c>
      <c r="C10" s="45" t="s">
        <v>28</v>
      </c>
      <c r="D10" s="58">
        <v>28</v>
      </c>
      <c r="F10" s="33" t="s">
        <v>51</v>
      </c>
      <c r="G10" s="91">
        <v>12632.7352564103</v>
      </c>
      <c r="H10" s="45" t="s">
        <v>53</v>
      </c>
      <c r="I10" s="33" t="s">
        <v>116</v>
      </c>
      <c r="J10" s="77">
        <v>5</v>
      </c>
      <c r="K10" s="83">
        <v>-8.5</v>
      </c>
      <c r="L10" s="81" t="s">
        <v>65</v>
      </c>
      <c r="M10" s="81" t="s">
        <v>65</v>
      </c>
      <c r="N10" s="77">
        <v>8.5</v>
      </c>
      <c r="O10" s="76">
        <v>17</v>
      </c>
      <c r="P10" s="76">
        <v>1.7777777777777777</v>
      </c>
      <c r="Q10" s="77">
        <v>0</v>
      </c>
      <c r="R10" s="77" t="e">
        <f t="shared" si="0"/>
        <v>#N/A</v>
      </c>
      <c r="S10" s="85">
        <v>0.5</v>
      </c>
      <c r="T10" s="77">
        <v>0</v>
      </c>
      <c r="U10" s="96">
        <v>0.02</v>
      </c>
      <c r="V10" s="78">
        <v>0</v>
      </c>
      <c r="W10" s="85">
        <v>0.5</v>
      </c>
      <c r="X10" s="93">
        <v>0</v>
      </c>
      <c r="Y10" s="77">
        <v>0</v>
      </c>
      <c r="Z10" s="77" t="e">
        <f>VLOOKUP(R10,$AE$39:$AF$59,2)</f>
        <v>#N/A</v>
      </c>
      <c r="AA10" s="77">
        <v>1</v>
      </c>
      <c r="AB10" s="77" t="e">
        <f>VLOOKUP(R10,$AE$39:$AG$59,3)</f>
        <v>#N/A</v>
      </c>
      <c r="AC10" s="76">
        <v>30405.045690132229</v>
      </c>
      <c r="AD10" s="76">
        <v>817.21146157941541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 t="e">
        <f>VLOOKUP(R10,$AE$39:$AH$59,4)</f>
        <v>#N/A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s="33" t="s">
        <v>116</v>
      </c>
      <c r="J11" s="77">
        <v>6</v>
      </c>
      <c r="K11" s="83">
        <v>-17.5</v>
      </c>
      <c r="L11" s="81" t="s">
        <v>65</v>
      </c>
      <c r="M11" s="81" t="s">
        <v>65</v>
      </c>
      <c r="N11" s="77">
        <v>8.5</v>
      </c>
      <c r="O11" s="76">
        <v>33</v>
      </c>
      <c r="P11" s="76">
        <v>1.8461538461538463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0.01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37759.948844346967</v>
      </c>
      <c r="AD11" s="76">
        <v>577.38124600314995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2489.2600000000002</v>
      </c>
      <c r="H12" s="45" t="s">
        <v>53</v>
      </c>
      <c r="I12" s="56" t="s">
        <v>114</v>
      </c>
      <c r="J12" s="77">
        <v>7</v>
      </c>
      <c r="K12" s="83">
        <v>-24</v>
      </c>
      <c r="L12" s="81" t="s">
        <v>64</v>
      </c>
      <c r="M12" s="81" t="s">
        <v>64</v>
      </c>
      <c r="N12" s="77">
        <v>9.5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59674.8324810907</v>
      </c>
      <c r="AD12" s="76">
        <v>706.12019691045316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113</v>
      </c>
      <c r="J13" s="77">
        <v>8</v>
      </c>
      <c r="K13" s="83">
        <v>-28</v>
      </c>
      <c r="L13" s="81" t="s">
        <v>64</v>
      </c>
      <c r="M13" s="81" t="s">
        <v>64</v>
      </c>
      <c r="N13" s="93">
        <v>9.5</v>
      </c>
      <c r="O13" s="76">
        <v>0</v>
      </c>
      <c r="P13" s="76">
        <v>0</v>
      </c>
      <c r="Q13" s="77">
        <v>28</v>
      </c>
      <c r="R13" s="77">
        <f t="shared" si="0"/>
        <v>23</v>
      </c>
      <c r="S13" s="85">
        <v>0.5</v>
      </c>
      <c r="T13" s="77">
        <v>0</v>
      </c>
      <c r="U13" s="96">
        <v>0</v>
      </c>
      <c r="V13" s="78">
        <v>0</v>
      </c>
      <c r="W13" s="85">
        <v>0</v>
      </c>
      <c r="X13" s="93">
        <v>0</v>
      </c>
      <c r="Y13" s="77">
        <v>0</v>
      </c>
      <c r="Z13" s="77">
        <f>VLOOKUP(R13,$AE$39:$AF$59,2)</f>
        <v>75.399999999999977</v>
      </c>
      <c r="AA13" s="77">
        <v>1</v>
      </c>
      <c r="AB13" s="77">
        <f>VLOOKUP(R13,$AE$39:$AG$59,3)</f>
        <v>4040</v>
      </c>
      <c r="AC13" s="76">
        <v>60671.285268471416</v>
      </c>
      <c r="AD13" s="76">
        <v>832.17868288214959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>
        <f>VLOOKUP(R13,$AE$39:$AH$59,4)</f>
        <v>16.800000000000004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28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113</v>
      </c>
      <c r="J14" s="77">
        <v>9</v>
      </c>
      <c r="K14" s="83">
        <v>-32</v>
      </c>
      <c r="L14" s="81" t="s">
        <v>64</v>
      </c>
      <c r="M14" s="81" t="s">
        <v>64</v>
      </c>
      <c r="N14" s="93">
        <v>9.5</v>
      </c>
      <c r="O14" s="76">
        <v>0</v>
      </c>
      <c r="P14" s="76">
        <v>0</v>
      </c>
      <c r="Q14" s="77">
        <v>28.5</v>
      </c>
      <c r="R14" s="77">
        <f t="shared" si="0"/>
        <v>23.5</v>
      </c>
      <c r="S14" s="85">
        <v>0.5</v>
      </c>
      <c r="T14" s="77">
        <v>0</v>
      </c>
      <c r="U14" s="96">
        <v>0</v>
      </c>
      <c r="V14" s="78">
        <v>0</v>
      </c>
      <c r="W14" s="85">
        <v>0</v>
      </c>
      <c r="X14" s="93">
        <v>0</v>
      </c>
      <c r="Y14" s="77">
        <v>0</v>
      </c>
      <c r="Z14" s="77">
        <f>VLOOKUP(R14,$AE$39:$AF$59,2)</f>
        <v>75.399999999999977</v>
      </c>
      <c r="AA14" s="77">
        <v>1</v>
      </c>
      <c r="AB14" s="77">
        <f>VLOOKUP(R14,$AE$39:$AG$59,3)</f>
        <v>4040</v>
      </c>
      <c r="AC14" s="76">
        <v>64000.000000000015</v>
      </c>
      <c r="AD14" s="76">
        <v>735.4225873859483</v>
      </c>
      <c r="AE14" s="95">
        <v>0.3</v>
      </c>
      <c r="AF14" s="76">
        <v>0</v>
      </c>
      <c r="AG14" s="76">
        <v>0</v>
      </c>
      <c r="AH14" s="76">
        <v>0</v>
      </c>
      <c r="AI14" s="76">
        <v>0</v>
      </c>
      <c r="AJ14" s="77">
        <f>VLOOKUP(R14,$AE$39:$AH$59,4)</f>
        <v>16.800000000000004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0</v>
      </c>
      <c r="AR14" s="77">
        <v>30</v>
      </c>
      <c r="AS14" s="79">
        <v>1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115</v>
      </c>
      <c r="J15" s="77">
        <v>10</v>
      </c>
      <c r="K15" s="83">
        <v>-42</v>
      </c>
      <c r="L15" s="81" t="s">
        <v>65</v>
      </c>
      <c r="M15" s="81" t="s">
        <v>65</v>
      </c>
      <c r="N15" s="93">
        <v>9</v>
      </c>
      <c r="O15" s="76">
        <v>83</v>
      </c>
      <c r="P15" s="76">
        <v>2.2727272727272725</v>
      </c>
      <c r="Q15" s="77">
        <v>0</v>
      </c>
      <c r="R15" s="77" t="e">
        <f t="shared" si="0"/>
        <v>#N/A</v>
      </c>
      <c r="S15" s="85">
        <v>0.5</v>
      </c>
      <c r="T15" s="77">
        <v>0</v>
      </c>
      <c r="U15" s="96">
        <v>7.0000000000000001E-3</v>
      </c>
      <c r="V15" s="78">
        <v>0</v>
      </c>
      <c r="W15" s="85">
        <v>0.5</v>
      </c>
      <c r="X15" s="93">
        <v>0</v>
      </c>
      <c r="Y15" s="77">
        <v>0</v>
      </c>
      <c r="Z15" s="77" t="e">
        <f>VLOOKUP(R15,$AE$39:$AF$59,2)</f>
        <v>#N/A</v>
      </c>
      <c r="AA15" s="77">
        <v>1</v>
      </c>
      <c r="AB15" s="77" t="e">
        <f>VLOOKUP(R15,$AE$39:$AG$59,3)</f>
        <v>#N/A</v>
      </c>
      <c r="AC15" s="76">
        <v>62434.947639627055</v>
      </c>
      <c r="AD15" s="76">
        <v>585.5270165932028</v>
      </c>
      <c r="AE15" s="95">
        <v>0.3</v>
      </c>
      <c r="AF15" s="76">
        <v>0</v>
      </c>
      <c r="AG15" s="76">
        <v>0</v>
      </c>
      <c r="AH15" s="76">
        <v>0</v>
      </c>
      <c r="AI15" s="76">
        <v>0</v>
      </c>
      <c r="AJ15" s="77" t="e">
        <f>VLOOKUP(R15,$AE$39:$AH$59,4)</f>
        <v>#N/A</v>
      </c>
      <c r="AK15" s="77">
        <v>1</v>
      </c>
      <c r="AL15" s="77">
        <v>1</v>
      </c>
      <c r="AM15" s="77">
        <v>1</v>
      </c>
      <c r="AN15" s="77">
        <v>1</v>
      </c>
      <c r="AO15" s="77">
        <v>1</v>
      </c>
      <c r="AP15" s="77">
        <v>1</v>
      </c>
      <c r="AQ15" s="77">
        <v>0</v>
      </c>
      <c r="AR15" s="77">
        <v>0</v>
      </c>
      <c r="AS15" s="79">
        <v>1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 t="s">
        <v>113</v>
      </c>
      <c r="J16" s="77">
        <v>11</v>
      </c>
      <c r="K16" s="83">
        <v>-44.2</v>
      </c>
      <c r="L16" s="81" t="s">
        <v>64</v>
      </c>
      <c r="M16" s="81" t="s">
        <v>64</v>
      </c>
      <c r="N16" s="93">
        <v>9.5</v>
      </c>
      <c r="O16" s="76">
        <v>0</v>
      </c>
      <c r="P16" s="76">
        <v>0</v>
      </c>
      <c r="Q16" s="77">
        <v>28.5</v>
      </c>
      <c r="R16" s="77">
        <f t="shared" si="0"/>
        <v>23.5</v>
      </c>
      <c r="S16" s="85">
        <v>0.5</v>
      </c>
      <c r="T16" s="77">
        <v>0</v>
      </c>
      <c r="U16" s="96">
        <v>0</v>
      </c>
      <c r="V16" s="78">
        <v>0</v>
      </c>
      <c r="W16" s="85">
        <v>0</v>
      </c>
      <c r="X16" s="93">
        <v>0</v>
      </c>
      <c r="Y16" s="77">
        <v>0</v>
      </c>
      <c r="Z16" s="77">
        <v>0</v>
      </c>
      <c r="AA16" s="77">
        <v>1</v>
      </c>
      <c r="AB16" s="77">
        <v>0</v>
      </c>
      <c r="AC16" s="98">
        <v>72826.408087008123</v>
      </c>
      <c r="AD16" s="98">
        <v>655.51804018778284</v>
      </c>
      <c r="AE16" s="95">
        <v>0.3</v>
      </c>
      <c r="AF16" s="76">
        <v>0</v>
      </c>
      <c r="AG16" s="76">
        <v>0</v>
      </c>
      <c r="AH16" s="76">
        <v>0</v>
      </c>
      <c r="AI16" s="76">
        <v>0</v>
      </c>
      <c r="AJ16" s="77">
        <v>0</v>
      </c>
      <c r="AK16" s="77">
        <v>1</v>
      </c>
      <c r="AL16" s="77">
        <v>1</v>
      </c>
      <c r="AM16" s="77">
        <v>1</v>
      </c>
      <c r="AN16" s="77">
        <v>1</v>
      </c>
      <c r="AO16" s="77">
        <v>1</v>
      </c>
      <c r="AP16" s="77">
        <v>1</v>
      </c>
      <c r="AQ16" s="77">
        <v>0</v>
      </c>
      <c r="AR16" s="77">
        <v>30</v>
      </c>
      <c r="AS16" s="79">
        <v>1</v>
      </c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I17" s="56" t="s">
        <v>113</v>
      </c>
      <c r="J17" s="77">
        <v>12</v>
      </c>
      <c r="K17" s="83">
        <v>-45</v>
      </c>
      <c r="L17" s="81" t="s">
        <v>64</v>
      </c>
      <c r="M17" s="81" t="s">
        <v>64</v>
      </c>
      <c r="N17" s="93">
        <v>9.35</v>
      </c>
      <c r="O17" s="76">
        <v>0</v>
      </c>
      <c r="P17" s="76">
        <v>0</v>
      </c>
      <c r="Q17" s="77">
        <v>28.5</v>
      </c>
      <c r="R17" s="77">
        <f>IF(Q17&lt;&gt;0,Q17-5,NA())</f>
        <v>23.5</v>
      </c>
      <c r="S17" s="85">
        <v>0.5</v>
      </c>
      <c r="T17" s="77">
        <v>0</v>
      </c>
      <c r="U17" s="97">
        <v>0</v>
      </c>
      <c r="V17" s="78">
        <v>0</v>
      </c>
      <c r="W17" s="85">
        <v>0</v>
      </c>
      <c r="X17" s="94">
        <v>0</v>
      </c>
      <c r="Y17" s="77">
        <v>0</v>
      </c>
      <c r="Z17" s="77">
        <v>0</v>
      </c>
      <c r="AA17" s="77">
        <v>1</v>
      </c>
      <c r="AB17" s="77">
        <v>0</v>
      </c>
      <c r="AC17" s="98">
        <v>73350.822519158348</v>
      </c>
      <c r="AD17" s="98">
        <v>639.41164080692397</v>
      </c>
      <c r="AE17" s="95">
        <v>0.3</v>
      </c>
      <c r="AF17" s="76">
        <v>0</v>
      </c>
      <c r="AG17" s="76">
        <v>0</v>
      </c>
      <c r="AH17" s="76">
        <v>0</v>
      </c>
      <c r="AI17" s="76">
        <v>0</v>
      </c>
      <c r="AJ17" s="77">
        <v>0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0</v>
      </c>
      <c r="AR17" s="77">
        <v>30</v>
      </c>
      <c r="AS17" s="79">
        <v>1</v>
      </c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I18" s="33" t="s">
        <v>117</v>
      </c>
      <c r="J18" s="77">
        <v>13</v>
      </c>
      <c r="K18" s="83">
        <v>-48</v>
      </c>
      <c r="L18" s="81" t="s">
        <v>64</v>
      </c>
      <c r="M18" s="81" t="s">
        <v>64</v>
      </c>
      <c r="N18" s="93">
        <v>10</v>
      </c>
      <c r="O18" s="76">
        <v>0</v>
      </c>
      <c r="P18" s="76">
        <v>0</v>
      </c>
      <c r="Q18" s="77">
        <v>31</v>
      </c>
      <c r="R18" s="77">
        <f t="shared" si="0"/>
        <v>26</v>
      </c>
      <c r="S18" s="85">
        <v>0.5</v>
      </c>
      <c r="T18" s="77">
        <v>0</v>
      </c>
      <c r="U18" s="93">
        <v>0</v>
      </c>
      <c r="V18" s="78">
        <v>0</v>
      </c>
      <c r="W18" s="85">
        <v>0</v>
      </c>
      <c r="X18" s="93">
        <v>0</v>
      </c>
      <c r="Y18" s="77">
        <v>0</v>
      </c>
      <c r="Z18" s="77">
        <v>0</v>
      </c>
      <c r="AA18" s="77">
        <v>1</v>
      </c>
      <c r="AB18" s="77">
        <v>0</v>
      </c>
      <c r="AC18" s="99">
        <v>73468.336626388584</v>
      </c>
      <c r="AD18" s="99">
        <v>451.99672350444939</v>
      </c>
      <c r="AE18" s="95">
        <v>0.3</v>
      </c>
      <c r="AF18" s="76">
        <v>0</v>
      </c>
      <c r="AG18" s="76">
        <v>0</v>
      </c>
      <c r="AH18" s="76">
        <v>0</v>
      </c>
      <c r="AI18" s="76">
        <v>0</v>
      </c>
      <c r="AJ18" s="77">
        <v>0</v>
      </c>
      <c r="AK18" s="77">
        <v>1</v>
      </c>
      <c r="AL18" s="77">
        <v>1</v>
      </c>
      <c r="AM18" s="77">
        <v>1</v>
      </c>
      <c r="AN18" s="77">
        <v>1</v>
      </c>
      <c r="AO18" s="77">
        <v>1</v>
      </c>
      <c r="AP18" s="77">
        <v>1</v>
      </c>
      <c r="AQ18" s="77">
        <v>0</v>
      </c>
      <c r="AR18" s="77">
        <v>50</v>
      </c>
      <c r="AS18" s="79">
        <v>1</v>
      </c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16</v>
      </c>
      <c r="AF61" s="77">
        <v>0.4</v>
      </c>
      <c r="AG61" s="77">
        <f>1000*(AE61*(-K6)^AF61)</f>
        <v>0</v>
      </c>
      <c r="AH61" s="77">
        <f>1000*(AE61*(-K7)^AF61)</f>
        <v>21932.546307563665</v>
      </c>
      <c r="AI61" s="77">
        <f>(AH61-AG61)/(-K7+K6)</f>
        <v>9969.339230710757</v>
      </c>
    </row>
    <row r="62" spans="12:35" x14ac:dyDescent="0.25">
      <c r="L62" s="49"/>
      <c r="AE62" s="77">
        <v>23</v>
      </c>
      <c r="AF62" s="77">
        <v>0.3</v>
      </c>
      <c r="AG62" s="77">
        <f>1000*(AE62*(-K7)^AF62)</f>
        <v>29137.657916253556</v>
      </c>
      <c r="AH62" s="77">
        <f>1000*(AE62*(-K8)^AF62)</f>
        <v>30276.790699687459</v>
      </c>
      <c r="AI62" s="77">
        <f>(AH62-AG62)/(-K8+K7)</f>
        <v>3797.109278113011</v>
      </c>
    </row>
    <row r="63" spans="12:35" x14ac:dyDescent="0.25">
      <c r="L63" s="49"/>
      <c r="AE63" s="77">
        <v>23</v>
      </c>
      <c r="AF63" s="77">
        <v>0.3</v>
      </c>
      <c r="AG63" s="77">
        <f>1000*(AE63*(-K8)^AF63)</f>
        <v>30276.790699687459</v>
      </c>
      <c r="AH63" s="77">
        <f>1000*(AE63*(-K9)^AF63)</f>
        <v>40327.550434805657</v>
      </c>
      <c r="AI63" s="77">
        <f>(AH63-AG63)/(-K9+K8)</f>
        <v>2512.6899337795494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29600.113635976188</v>
      </c>
      <c r="AH64" s="77">
        <f>1000*(AE64*(-K10)^AF64)</f>
        <v>32953.04913852243</v>
      </c>
      <c r="AI64" s="77">
        <f>(AH64-AG64)/(-K10+K9)</f>
        <v>1676.4677512731214</v>
      </c>
    </row>
    <row r="65" spans="12:35" x14ac:dyDescent="0.25">
      <c r="L65" s="49"/>
      <c r="AE65" s="77">
        <v>16</v>
      </c>
      <c r="AF65" s="77">
        <v>0.3</v>
      </c>
      <c r="AG65" s="77">
        <f>1000*(AE65*(-K10)^AF65)</f>
        <v>30405.045690132229</v>
      </c>
      <c r="AH65" s="77">
        <f>1000*(AE65*(-K11)^AF65)</f>
        <v>37759.948844346967</v>
      </c>
      <c r="AI65" s="77">
        <f>(AH65-AG65)/(-K11+K10)</f>
        <v>817.21146157941541</v>
      </c>
    </row>
    <row r="66" spans="12:35" x14ac:dyDescent="0.25">
      <c r="L66" s="49"/>
      <c r="AE66" s="77">
        <v>16</v>
      </c>
      <c r="AF66" s="77">
        <v>0.3</v>
      </c>
      <c r="AG66" s="77">
        <f>1000*(AE66*(-K11)^AF66)</f>
        <v>37759.948844346967</v>
      </c>
      <c r="AH66" s="77">
        <f>1000*(AE66*(-K12)^AF66)</f>
        <v>41512.926943367442</v>
      </c>
      <c r="AI66" s="77">
        <f>(AH66-AG66)/(-K12+K11)</f>
        <v>577.38124600314995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59674.8324810907</v>
      </c>
      <c r="AH67" s="77">
        <f>1000*(AE67*(-K13)^AF67)</f>
        <v>62499.313268732512</v>
      </c>
      <c r="AI67" s="77">
        <f>(AH67-AG67)/(-K13+K12)</f>
        <v>706.12019691045316</v>
      </c>
    </row>
    <row r="68" spans="12:35" x14ac:dyDescent="0.25">
      <c r="L68" s="49"/>
      <c r="AE68" s="77">
        <v>16</v>
      </c>
      <c r="AF68" s="77">
        <v>0.4</v>
      </c>
      <c r="AG68" s="77">
        <f>1000*(AE68*(-K13)^AF68)</f>
        <v>60671.285268471416</v>
      </c>
      <c r="AH68" s="77">
        <f>1000*(AE68*(-K14)^AF68)</f>
        <v>64000.000000000015</v>
      </c>
      <c r="AI68" s="77">
        <f>(AH68-AG68)/(-K14+K13)</f>
        <v>832.17868288214959</v>
      </c>
    </row>
    <row r="69" spans="12:35" x14ac:dyDescent="0.25">
      <c r="L69" s="49"/>
      <c r="AE69" s="77">
        <v>16</v>
      </c>
      <c r="AF69" s="77">
        <v>0.4</v>
      </c>
      <c r="AG69" s="77">
        <f>1000*(AE69*(-K14)^AF69)</f>
        <v>64000.000000000015</v>
      </c>
      <c r="AH69" s="77">
        <f>1000*(AE69*(-K15)^AF69)</f>
        <v>71354.225873859497</v>
      </c>
      <c r="AI69" s="77">
        <f>(AH69-AG69)/(-K15+K14)</f>
        <v>735.4225873859483</v>
      </c>
    </row>
    <row r="70" spans="12:35" x14ac:dyDescent="0.25">
      <c r="L70" s="49"/>
      <c r="AE70" s="77">
        <v>14</v>
      </c>
      <c r="AF70" s="77">
        <v>0.4</v>
      </c>
      <c r="AG70" s="77">
        <f>1000*(AE70*(-K15)^AF70)</f>
        <v>62434.947639627055</v>
      </c>
      <c r="AH70" s="77">
        <f>1000*(AE70*(-K16)^AF70)</f>
        <v>63723.107076132103</v>
      </c>
      <c r="AI70" s="77">
        <f>(AH70-AG70)/(-K16+K15)</f>
        <v>585.5270165932028</v>
      </c>
    </row>
    <row r="71" spans="12:35" x14ac:dyDescent="0.25">
      <c r="L71" s="49"/>
      <c r="AE71" s="77">
        <v>16</v>
      </c>
      <c r="AF71" s="77">
        <v>0.4</v>
      </c>
      <c r="AG71" s="77">
        <f>1000*(AE71*(-K16)^AF71)</f>
        <v>72826.408087008123</v>
      </c>
      <c r="AH71" s="77">
        <f>1000*(AE71*(-K17)^AF71)</f>
        <v>73350.822519158348</v>
      </c>
      <c r="AI71" s="77">
        <f>(AH71-AG71)/(-K17+K16)</f>
        <v>655.51804018778284</v>
      </c>
    </row>
    <row r="72" spans="12:35" x14ac:dyDescent="0.25">
      <c r="L72" s="49"/>
      <c r="AE72" s="47">
        <v>16</v>
      </c>
      <c r="AF72" s="47">
        <v>0.4</v>
      </c>
      <c r="AG72" s="77">
        <f>1000*(AE72*(-K17)^AF72)</f>
        <v>73350.822519158348</v>
      </c>
      <c r="AH72" s="77">
        <f>1000*(AE72*(-K18)^AF72)</f>
        <v>75269.05744157912</v>
      </c>
      <c r="AI72" s="77">
        <f>(AH72-AG72)/(-K18+K17)</f>
        <v>639.41164080692397</v>
      </c>
    </row>
    <row r="73" spans="12:35" x14ac:dyDescent="0.25">
      <c r="L73" s="49"/>
      <c r="AE73" s="77">
        <v>23</v>
      </c>
      <c r="AF73" s="77">
        <v>0.3</v>
      </c>
      <c r="AG73" s="77">
        <f>1000*(AE73*(-K18)^AF73)</f>
        <v>73468.336626388584</v>
      </c>
      <c r="AH73" s="77">
        <f>1000*(AE73*(-K19)^AF73)</f>
        <v>0</v>
      </c>
      <c r="AI73" s="77">
        <f>(AH73-AG73)/(-K19+K18)</f>
        <v>1530.5903463830955</v>
      </c>
    </row>
    <row r="74" spans="12:35" x14ac:dyDescent="0.25">
      <c r="L74" s="49"/>
      <c r="AE74" s="77"/>
      <c r="AF74" s="77"/>
      <c r="AG74" s="77"/>
      <c r="AH74" s="77"/>
      <c r="AI74" s="77" t="e">
        <f>(AH74-AG74)/(-K20+K19)</f>
        <v>#DIV/0!</v>
      </c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1387" priority="146">
      <formula>$L29="API sand"</formula>
    </cfRule>
  </conditionalFormatting>
  <conditionalFormatting sqref="R29:S36 AB29:AB35">
    <cfRule type="expression" dxfId="1386" priority="145">
      <formula>$M29="API sand"</formula>
    </cfRule>
  </conditionalFormatting>
  <conditionalFormatting sqref="R29:T36 AB29:AB35 Z36:AB36">
    <cfRule type="expression" dxfId="1385" priority="144">
      <formula>$M29="API clay"</formula>
    </cfRule>
  </conditionalFormatting>
  <conditionalFormatting sqref="U29:W36 AM29:AP36">
    <cfRule type="expression" dxfId="1384" priority="141">
      <formula>$L29="Stiff clay w/o free water"</formula>
    </cfRule>
    <cfRule type="expression" dxfId="1383" priority="143">
      <formula>$L29="API clay"</formula>
    </cfRule>
  </conditionalFormatting>
  <conditionalFormatting sqref="U29:Y32 AM29:AP36 U33:X36">
    <cfRule type="expression" dxfId="1382" priority="142">
      <formula>$L29="Kirsch soft clay"</formula>
    </cfRule>
  </conditionalFormatting>
  <conditionalFormatting sqref="U29:Y32 AM29:AP36 U33:X36">
    <cfRule type="expression" dxfId="1381" priority="140">
      <formula>$L29="Kirsch stiff clay"</formula>
    </cfRule>
  </conditionalFormatting>
  <conditionalFormatting sqref="AM29:AP36">
    <cfRule type="expression" dxfId="1380" priority="139">
      <formula>$L29="Kirsch sand"</formula>
    </cfRule>
  </conditionalFormatting>
  <conditionalFormatting sqref="AM29:AP36">
    <cfRule type="expression" dxfId="1379" priority="138">
      <formula>$L29="Modified Weak rock"</formula>
    </cfRule>
  </conditionalFormatting>
  <conditionalFormatting sqref="U29:V36 AM29:AP36">
    <cfRule type="expression" dxfId="1378" priority="137">
      <formula>$L29="Reese stiff clay"</formula>
    </cfRule>
  </conditionalFormatting>
  <conditionalFormatting sqref="N30:N36 Q29:Q36">
    <cfRule type="expression" dxfId="1377" priority="136">
      <formula>$L29="API sand"</formula>
    </cfRule>
  </conditionalFormatting>
  <conditionalFormatting sqref="N30:N36 AB36 AJ29:AL36 Z29:Z36">
    <cfRule type="expression" dxfId="1376" priority="135">
      <formula>$M29="API sand"</formula>
    </cfRule>
  </conditionalFormatting>
  <conditionalFormatting sqref="AK29:AL36 N30:N36 Z29:AA35">
    <cfRule type="expression" dxfId="1375" priority="134">
      <formula>$M29="API clay"</formula>
    </cfRule>
  </conditionalFormatting>
  <conditionalFormatting sqref="N30:P36 O29:P29">
    <cfRule type="expression" dxfId="1374" priority="131">
      <formula>$L29="Stiff clay w/o free water"</formula>
    </cfRule>
    <cfRule type="expression" dxfId="1373" priority="133">
      <formula>$L29="API clay"</formula>
    </cfRule>
  </conditionalFormatting>
  <conditionalFormatting sqref="N30:P36 O29:P29">
    <cfRule type="expression" dxfId="1372" priority="132">
      <formula>$L29="Kirsch soft clay"</formula>
    </cfRule>
  </conditionalFormatting>
  <conditionalFormatting sqref="N30:P36 O29:P29">
    <cfRule type="expression" dxfId="1371" priority="130">
      <formula>$L29="Kirsch stiff clay"</formula>
    </cfRule>
  </conditionalFormatting>
  <conditionalFormatting sqref="N30:N36 Q29:Q36 X29:Y32 X33:X36">
    <cfRule type="expression" dxfId="1370" priority="129">
      <formula>$L29="Kirsch sand"</formula>
    </cfRule>
  </conditionalFormatting>
  <conditionalFormatting sqref="N30:N36 AC29:AD36 AI29:AI36">
    <cfRule type="expression" dxfId="1369" priority="128">
      <formula>$L29="Modified Weak rock"</formula>
    </cfRule>
  </conditionalFormatting>
  <conditionalFormatting sqref="N30:P36 O29:P29">
    <cfRule type="expression" dxfId="1368" priority="127">
      <formula>$L29="Reese stiff clay"</formula>
    </cfRule>
  </conditionalFormatting>
  <conditionalFormatting sqref="AE37:AH37">
    <cfRule type="expression" dxfId="1366" priority="147">
      <formula>$L19="Modified Weak rock"</formula>
    </cfRule>
  </conditionalFormatting>
  <conditionalFormatting sqref="AD17">
    <cfRule type="expression" dxfId="1365" priority="52">
      <formula>$L17="Stiff clay w/o free water"</formula>
    </cfRule>
    <cfRule type="expression" dxfId="1364" priority="54">
      <formula>$L17="API clay"</formula>
    </cfRule>
  </conditionalFormatting>
  <conditionalFormatting sqref="AD17">
    <cfRule type="expression" dxfId="1363" priority="53">
      <formula>$L17="Kirsch soft clay"</formula>
    </cfRule>
  </conditionalFormatting>
  <conditionalFormatting sqref="AD17">
    <cfRule type="expression" dxfId="1362" priority="51">
      <formula>$L17="Kirsch stiff clay"</formula>
    </cfRule>
  </conditionalFormatting>
  <conditionalFormatting sqref="AD17">
    <cfRule type="expression" dxfId="1361" priority="50">
      <formula>$L17="Reese stiff clay"</formula>
    </cfRule>
  </conditionalFormatting>
  <conditionalFormatting sqref="AD17">
    <cfRule type="expression" dxfId="1360" priority="49">
      <formula>$L17="PISA clay"</formula>
    </cfRule>
  </conditionalFormatting>
  <conditionalFormatting sqref="AC17">
    <cfRule type="expression" dxfId="1359" priority="46">
      <formula>$L17="Stiff clay w/o free water"</formula>
    </cfRule>
    <cfRule type="expression" dxfId="1358" priority="48">
      <formula>$L17="API clay"</formula>
    </cfRule>
  </conditionalFormatting>
  <conditionalFormatting sqref="AC17">
    <cfRule type="expression" dxfId="1357" priority="47">
      <formula>$L17="Kirsch soft clay"</formula>
    </cfRule>
  </conditionalFormatting>
  <conditionalFormatting sqref="AC17">
    <cfRule type="expression" dxfId="1356" priority="45">
      <formula>$L17="Kirsch stiff clay"</formula>
    </cfRule>
  </conditionalFormatting>
  <conditionalFormatting sqref="AC17">
    <cfRule type="expression" dxfId="1355" priority="44">
      <formula>$L17="Reese stiff clay"</formula>
    </cfRule>
  </conditionalFormatting>
  <conditionalFormatting sqref="AC17">
    <cfRule type="expression" dxfId="1354" priority="43">
      <formula>$L17="PISA clay"</formula>
    </cfRule>
  </conditionalFormatting>
  <conditionalFormatting sqref="X17">
    <cfRule type="expression" dxfId="1353" priority="42">
      <formula>$L17="API sand"</formula>
    </cfRule>
  </conditionalFormatting>
  <conditionalFormatting sqref="X17">
    <cfRule type="expression" dxfId="1352" priority="41">
      <formula>$L17="Kirsch sand"</formula>
    </cfRule>
  </conditionalFormatting>
  <conditionalFormatting sqref="U17">
    <cfRule type="expression" dxfId="1351" priority="32">
      <formula>$L17="Stiff clay w/o free water"</formula>
    </cfRule>
    <cfRule type="expression" dxfId="1350" priority="34">
      <formula>$L17="API clay"</formula>
    </cfRule>
  </conditionalFormatting>
  <conditionalFormatting sqref="U17">
    <cfRule type="expression" dxfId="1349" priority="33">
      <formula>$L17="Kirsch soft clay"</formula>
    </cfRule>
  </conditionalFormatting>
  <conditionalFormatting sqref="U17">
    <cfRule type="expression" dxfId="1348" priority="31">
      <formula>$L17="Kirsch stiff clay"</formula>
    </cfRule>
  </conditionalFormatting>
  <conditionalFormatting sqref="U17">
    <cfRule type="expression" dxfId="1347" priority="30">
      <formula>$L17="Reese stiff clay"</formula>
    </cfRule>
  </conditionalFormatting>
  <conditionalFormatting sqref="U17">
    <cfRule type="expression" dxfId="1346" priority="29">
      <formula>$L17="PISA clay"</formula>
    </cfRule>
  </conditionalFormatting>
  <conditionalFormatting sqref="AE72:AF72">
    <cfRule type="expression" dxfId="1345" priority="208">
      <formula>$L17="Stiff clay w/o free water"</formula>
    </cfRule>
    <cfRule type="expression" dxfId="1344" priority="209">
      <formula>$L17="API clay"</formula>
    </cfRule>
  </conditionalFormatting>
  <conditionalFormatting sqref="AE72:AF72">
    <cfRule type="expression" dxfId="1343" priority="211">
      <formula>$L17="Kirsch soft clay"</formula>
    </cfRule>
  </conditionalFormatting>
  <conditionalFormatting sqref="AE72:AF72">
    <cfRule type="expression" dxfId="1342" priority="213">
      <formula>$L17="Kirsch stiff clay"</formula>
    </cfRule>
  </conditionalFormatting>
  <conditionalFormatting sqref="AE72:AF72">
    <cfRule type="expression" dxfId="1341" priority="215">
      <formula>$L17="Reese stiff clay"</formula>
    </cfRule>
  </conditionalFormatting>
  <conditionalFormatting sqref="AE72:AF72">
    <cfRule type="expression" dxfId="1340" priority="217">
      <formula>$L17="PISA clay"</formula>
    </cfRule>
  </conditionalFormatting>
  <dataValidations count="3">
    <dataValidation type="list" showInputMessage="1" showErrorMessage="1" sqref="M19:M36" xr:uid="{7CFCC843-76A8-4FA5-9E28-B4C5C777B852}">
      <formula1>"',API sand,API clay"</formula1>
    </dataValidation>
    <dataValidation type="list" showInputMessage="1" showErrorMessage="1" sqref="L19:L255" xr:uid="{2A0B7D60-65D1-439D-B430-03D09E7141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L6:M18" xr:uid="{5CD4E006-0AD7-40AD-8A7D-62E435CF30D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48E1-5A5C-4543-8CC0-B21F9B4D87A1}">
  <sheetPr>
    <tabColor theme="8" tint="-0.249977111117893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NW-38_maxV_psf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14.77</v>
      </c>
      <c r="H6" s="45" t="s">
        <v>28</v>
      </c>
      <c r="I6" s="33" t="s">
        <v>113</v>
      </c>
      <c r="J6" s="77">
        <v>1</v>
      </c>
      <c r="K6" s="83">
        <v>0</v>
      </c>
      <c r="L6" s="81" t="s">
        <v>64</v>
      </c>
      <c r="M6" s="81" t="s">
        <v>64</v>
      </c>
      <c r="N6" s="77">
        <v>9.5</v>
      </c>
      <c r="O6" s="76">
        <v>0</v>
      </c>
      <c r="P6" s="76">
        <v>0</v>
      </c>
      <c r="Q6" s="77">
        <v>28</v>
      </c>
      <c r="R6" s="77">
        <f>IF(Q6&lt;&gt;0,Q6-5,NA())</f>
        <v>23</v>
      </c>
      <c r="S6" s="85">
        <v>0.5</v>
      </c>
      <c r="T6" s="77">
        <v>0</v>
      </c>
      <c r="U6" s="96">
        <v>0</v>
      </c>
      <c r="V6" s="78">
        <v>0</v>
      </c>
      <c r="W6" s="85">
        <v>0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9969.339230710757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35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7">
        <v>2</v>
      </c>
      <c r="K7" s="83">
        <v>-2.2000000000000002</v>
      </c>
      <c r="L7" s="81" t="s">
        <v>64</v>
      </c>
      <c r="M7" s="81" t="s">
        <v>64</v>
      </c>
      <c r="N7" s="77">
        <v>9.5</v>
      </c>
      <c r="O7" s="76">
        <v>0</v>
      </c>
      <c r="P7" s="76">
        <v>0</v>
      </c>
      <c r="Q7" s="77">
        <v>32</v>
      </c>
      <c r="R7" s="77">
        <f t="shared" ref="R7:R18" si="0">IF(Q7&lt;&gt;0,Q7-5,NA())</f>
        <v>27</v>
      </c>
      <c r="S7" s="85">
        <v>0.5</v>
      </c>
      <c r="T7" s="77">
        <v>0</v>
      </c>
      <c r="U7" s="96">
        <v>0</v>
      </c>
      <c r="V7" s="78">
        <v>0</v>
      </c>
      <c r="W7" s="85">
        <v>0</v>
      </c>
      <c r="X7" s="93">
        <v>0</v>
      </c>
      <c r="Y7" s="77">
        <v>0</v>
      </c>
      <c r="Z7" s="77">
        <f>VLOOKUP(R7,$AE$39:$AF$59,2)</f>
        <v>86.999999999999972</v>
      </c>
      <c r="AA7" s="77">
        <v>1</v>
      </c>
      <c r="AB7" s="77">
        <f>VLOOKUP(R7,$AE$39:$AG$59,3)</f>
        <v>6720</v>
      </c>
      <c r="AC7" s="76">
        <v>29137.657916253556</v>
      </c>
      <c r="AD7" s="76">
        <v>3797.109278113011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>
        <f>VLOOKUP(R7,$AE$39:$AH$59,4)</f>
        <v>28.000000000000007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60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13514.34</v>
      </c>
      <c r="H8" s="45" t="s">
        <v>53</v>
      </c>
      <c r="I8" s="56" t="s">
        <v>114</v>
      </c>
      <c r="J8" s="77">
        <v>3</v>
      </c>
      <c r="K8" s="83">
        <v>-2.5</v>
      </c>
      <c r="L8" s="81" t="s">
        <v>64</v>
      </c>
      <c r="M8" s="81" t="s">
        <v>64</v>
      </c>
      <c r="N8" s="77">
        <v>9.5</v>
      </c>
      <c r="O8" s="76">
        <v>0</v>
      </c>
      <c r="P8" s="76">
        <v>0</v>
      </c>
      <c r="Q8" s="77">
        <v>32</v>
      </c>
      <c r="R8" s="77">
        <f t="shared" si="0"/>
        <v>27</v>
      </c>
      <c r="S8" s="85">
        <v>0.5</v>
      </c>
      <c r="T8" s="77">
        <v>0</v>
      </c>
      <c r="U8" s="96">
        <v>0</v>
      </c>
      <c r="V8" s="78">
        <v>0</v>
      </c>
      <c r="W8" s="85">
        <v>0</v>
      </c>
      <c r="X8" s="93">
        <v>0</v>
      </c>
      <c r="Y8" s="77">
        <v>0</v>
      </c>
      <c r="Z8" s="77">
        <f>VLOOKUP(R8,$AE$39:$AF$59,2)</f>
        <v>86.999999999999972</v>
      </c>
      <c r="AA8" s="77">
        <v>1</v>
      </c>
      <c r="AB8" s="77">
        <f>VLOOKUP(R8,$AE$39:$AG$59,3)</f>
        <v>6720</v>
      </c>
      <c r="AC8" s="76">
        <v>30276.790699687459</v>
      </c>
      <c r="AD8" s="76">
        <v>2512.6899337795494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>
        <f>VLOOKUP(R8,$AE$39:$AH$59,4)</f>
        <v>28.000000000000007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80</v>
      </c>
      <c r="AS8" s="79">
        <v>1</v>
      </c>
    </row>
    <row r="9" spans="1:45" x14ac:dyDescent="0.25">
      <c r="A9" s="33" t="s">
        <v>68</v>
      </c>
      <c r="B9" s="57">
        <v>40.700000000000003</v>
      </c>
      <c r="C9" s="45" t="s">
        <v>28</v>
      </c>
      <c r="D9" s="57">
        <v>28</v>
      </c>
      <c r="F9" s="33" t="s">
        <v>96</v>
      </c>
      <c r="G9" s="92">
        <v>-265250.79979999998</v>
      </c>
      <c r="H9" s="45" t="s">
        <v>54</v>
      </c>
      <c r="I9" s="33" t="s">
        <v>115</v>
      </c>
      <c r="J9" s="77">
        <v>4</v>
      </c>
      <c r="K9" s="83">
        <v>-6.5</v>
      </c>
      <c r="L9" s="81" t="s">
        <v>65</v>
      </c>
      <c r="M9" s="81" t="s">
        <v>65</v>
      </c>
      <c r="N9" s="77">
        <v>9</v>
      </c>
      <c r="O9" s="76">
        <v>13</v>
      </c>
      <c r="P9" s="76">
        <v>2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0.02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29600.113635976188</v>
      </c>
      <c r="AD9" s="76">
        <v>1676.4677512731214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40.700000000000003</v>
      </c>
      <c r="C10" s="45" t="s">
        <v>28</v>
      </c>
      <c r="D10" s="58">
        <v>28</v>
      </c>
      <c r="F10" s="33" t="s">
        <v>51</v>
      </c>
      <c r="G10" s="91">
        <v>15231.911512820499</v>
      </c>
      <c r="H10" s="45" t="s">
        <v>53</v>
      </c>
      <c r="I10" s="33" t="s">
        <v>116</v>
      </c>
      <c r="J10" s="77">
        <v>5</v>
      </c>
      <c r="K10" s="83">
        <v>-8.5</v>
      </c>
      <c r="L10" s="81" t="s">
        <v>65</v>
      </c>
      <c r="M10" s="81" t="s">
        <v>65</v>
      </c>
      <c r="N10" s="77">
        <v>8.5</v>
      </c>
      <c r="O10" s="76">
        <v>17</v>
      </c>
      <c r="P10" s="76">
        <v>1.7777777777777777</v>
      </c>
      <c r="Q10" s="77">
        <v>0</v>
      </c>
      <c r="R10" s="77" t="e">
        <f t="shared" si="0"/>
        <v>#N/A</v>
      </c>
      <c r="S10" s="85">
        <v>0.5</v>
      </c>
      <c r="T10" s="77">
        <v>0</v>
      </c>
      <c r="U10" s="96">
        <v>0.02</v>
      </c>
      <c r="V10" s="78">
        <v>0</v>
      </c>
      <c r="W10" s="85">
        <v>0.5</v>
      </c>
      <c r="X10" s="93">
        <v>0</v>
      </c>
      <c r="Y10" s="77">
        <v>0</v>
      </c>
      <c r="Z10" s="77" t="e">
        <f>VLOOKUP(R10,$AE$39:$AF$59,2)</f>
        <v>#N/A</v>
      </c>
      <c r="AA10" s="77">
        <v>1</v>
      </c>
      <c r="AB10" s="77" t="e">
        <f>VLOOKUP(R10,$AE$39:$AG$59,3)</f>
        <v>#N/A</v>
      </c>
      <c r="AC10" s="76">
        <v>30405.045690132229</v>
      </c>
      <c r="AD10" s="76">
        <v>817.21146157941541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 t="e">
        <f>VLOOKUP(R10,$AE$39:$AH$59,4)</f>
        <v>#N/A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s="33" t="s">
        <v>116</v>
      </c>
      <c r="J11" s="77">
        <v>6</v>
      </c>
      <c r="K11" s="83">
        <v>-17.5</v>
      </c>
      <c r="L11" s="81" t="s">
        <v>65</v>
      </c>
      <c r="M11" s="81" t="s">
        <v>65</v>
      </c>
      <c r="N11" s="77">
        <v>8.5</v>
      </c>
      <c r="O11" s="76">
        <v>33</v>
      </c>
      <c r="P11" s="76">
        <v>1.8461538461538463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0.01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37759.948844346967</v>
      </c>
      <c r="AD11" s="76">
        <v>577.38124600314995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1908.55</v>
      </c>
      <c r="H12" s="45" t="s">
        <v>53</v>
      </c>
      <c r="I12" s="56" t="s">
        <v>114</v>
      </c>
      <c r="J12" s="77">
        <v>7</v>
      </c>
      <c r="K12" s="83">
        <v>-24</v>
      </c>
      <c r="L12" s="81" t="s">
        <v>64</v>
      </c>
      <c r="M12" s="81" t="s">
        <v>64</v>
      </c>
      <c r="N12" s="77">
        <v>9.5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59674.8324810907</v>
      </c>
      <c r="AD12" s="76">
        <v>706.12019691045316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113</v>
      </c>
      <c r="J13" s="77">
        <v>8</v>
      </c>
      <c r="K13" s="83">
        <v>-28</v>
      </c>
      <c r="L13" s="81" t="s">
        <v>64</v>
      </c>
      <c r="M13" s="81" t="s">
        <v>64</v>
      </c>
      <c r="N13" s="93">
        <v>9.5</v>
      </c>
      <c r="O13" s="76">
        <v>0</v>
      </c>
      <c r="P13" s="76">
        <v>0</v>
      </c>
      <c r="Q13" s="77">
        <v>28</v>
      </c>
      <c r="R13" s="77">
        <f t="shared" si="0"/>
        <v>23</v>
      </c>
      <c r="S13" s="85">
        <v>0.5</v>
      </c>
      <c r="T13" s="77">
        <v>0</v>
      </c>
      <c r="U13" s="96">
        <v>0</v>
      </c>
      <c r="V13" s="78">
        <v>0</v>
      </c>
      <c r="W13" s="85">
        <v>0</v>
      </c>
      <c r="X13" s="93">
        <v>0</v>
      </c>
      <c r="Y13" s="77">
        <v>0</v>
      </c>
      <c r="Z13" s="77">
        <f>VLOOKUP(R13,$AE$39:$AF$59,2)</f>
        <v>75.399999999999977</v>
      </c>
      <c r="AA13" s="77">
        <v>1</v>
      </c>
      <c r="AB13" s="77">
        <f>VLOOKUP(R13,$AE$39:$AG$59,3)</f>
        <v>4040</v>
      </c>
      <c r="AC13" s="76">
        <v>60671.285268471416</v>
      </c>
      <c r="AD13" s="76">
        <v>832.17868288214959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>
        <f>VLOOKUP(R13,$AE$39:$AH$59,4)</f>
        <v>16.800000000000004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28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113</v>
      </c>
      <c r="J14" s="77">
        <v>9</v>
      </c>
      <c r="K14" s="83">
        <v>-32</v>
      </c>
      <c r="L14" s="81" t="s">
        <v>64</v>
      </c>
      <c r="M14" s="81" t="s">
        <v>64</v>
      </c>
      <c r="N14" s="93">
        <v>9.5</v>
      </c>
      <c r="O14" s="76">
        <v>0</v>
      </c>
      <c r="P14" s="76">
        <v>0</v>
      </c>
      <c r="Q14" s="77">
        <v>28.5</v>
      </c>
      <c r="R14" s="77">
        <f t="shared" si="0"/>
        <v>23.5</v>
      </c>
      <c r="S14" s="85">
        <v>0.5</v>
      </c>
      <c r="T14" s="77">
        <v>0</v>
      </c>
      <c r="U14" s="96">
        <v>0</v>
      </c>
      <c r="V14" s="78">
        <v>0</v>
      </c>
      <c r="W14" s="85">
        <v>0</v>
      </c>
      <c r="X14" s="93">
        <v>0</v>
      </c>
      <c r="Y14" s="77">
        <v>0</v>
      </c>
      <c r="Z14" s="77">
        <f>VLOOKUP(R14,$AE$39:$AF$59,2)</f>
        <v>75.399999999999977</v>
      </c>
      <c r="AA14" s="77">
        <v>1</v>
      </c>
      <c r="AB14" s="77">
        <f>VLOOKUP(R14,$AE$39:$AG$59,3)</f>
        <v>4040</v>
      </c>
      <c r="AC14" s="76">
        <v>64000.000000000015</v>
      </c>
      <c r="AD14" s="76">
        <v>735.4225873859483</v>
      </c>
      <c r="AE14" s="95">
        <v>0.3</v>
      </c>
      <c r="AF14" s="76">
        <v>0</v>
      </c>
      <c r="AG14" s="76">
        <v>0</v>
      </c>
      <c r="AH14" s="76">
        <v>0</v>
      </c>
      <c r="AI14" s="76">
        <v>0</v>
      </c>
      <c r="AJ14" s="77">
        <f>VLOOKUP(R14,$AE$39:$AH$59,4)</f>
        <v>16.800000000000004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0</v>
      </c>
      <c r="AR14" s="77">
        <v>30</v>
      </c>
      <c r="AS14" s="79">
        <v>1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115</v>
      </c>
      <c r="J15" s="77">
        <v>10</v>
      </c>
      <c r="K15" s="83">
        <v>-42</v>
      </c>
      <c r="L15" s="81" t="s">
        <v>65</v>
      </c>
      <c r="M15" s="81" t="s">
        <v>65</v>
      </c>
      <c r="N15" s="93">
        <v>9</v>
      </c>
      <c r="O15" s="76">
        <v>83</v>
      </c>
      <c r="P15" s="76">
        <v>2.2727272727272725</v>
      </c>
      <c r="Q15" s="77">
        <v>0</v>
      </c>
      <c r="R15" s="77" t="e">
        <f t="shared" si="0"/>
        <v>#N/A</v>
      </c>
      <c r="S15" s="85">
        <v>0.5</v>
      </c>
      <c r="T15" s="77">
        <v>0</v>
      </c>
      <c r="U15" s="96">
        <v>7.0000000000000001E-3</v>
      </c>
      <c r="V15" s="78">
        <v>0</v>
      </c>
      <c r="W15" s="85">
        <v>0.5</v>
      </c>
      <c r="X15" s="93">
        <v>0</v>
      </c>
      <c r="Y15" s="77">
        <v>0</v>
      </c>
      <c r="Z15" s="77" t="e">
        <f>VLOOKUP(R15,$AE$39:$AF$59,2)</f>
        <v>#N/A</v>
      </c>
      <c r="AA15" s="77">
        <v>1</v>
      </c>
      <c r="AB15" s="77" t="e">
        <f>VLOOKUP(R15,$AE$39:$AG$59,3)</f>
        <v>#N/A</v>
      </c>
      <c r="AC15" s="76">
        <v>62434.947639627055</v>
      </c>
      <c r="AD15" s="76">
        <v>585.5270165932028</v>
      </c>
      <c r="AE15" s="95">
        <v>0.3</v>
      </c>
      <c r="AF15" s="76">
        <v>0</v>
      </c>
      <c r="AG15" s="76">
        <v>0</v>
      </c>
      <c r="AH15" s="76">
        <v>0</v>
      </c>
      <c r="AI15" s="76">
        <v>0</v>
      </c>
      <c r="AJ15" s="77" t="e">
        <f>VLOOKUP(R15,$AE$39:$AH$59,4)</f>
        <v>#N/A</v>
      </c>
      <c r="AK15" s="77">
        <v>1</v>
      </c>
      <c r="AL15" s="77">
        <v>1</v>
      </c>
      <c r="AM15" s="77">
        <v>1</v>
      </c>
      <c r="AN15" s="77">
        <v>1</v>
      </c>
      <c r="AO15" s="77">
        <v>1</v>
      </c>
      <c r="AP15" s="77">
        <v>1</v>
      </c>
      <c r="AQ15" s="77">
        <v>0</v>
      </c>
      <c r="AR15" s="77">
        <v>0</v>
      </c>
      <c r="AS15" s="79">
        <v>1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 t="s">
        <v>113</v>
      </c>
      <c r="J16" s="77">
        <v>11</v>
      </c>
      <c r="K16" s="83">
        <v>-44.2</v>
      </c>
      <c r="L16" s="81" t="s">
        <v>64</v>
      </c>
      <c r="M16" s="81" t="s">
        <v>64</v>
      </c>
      <c r="N16" s="93">
        <v>9.5</v>
      </c>
      <c r="O16" s="76">
        <v>0</v>
      </c>
      <c r="P16" s="76">
        <v>0</v>
      </c>
      <c r="Q16" s="77">
        <v>28.5</v>
      </c>
      <c r="R16" s="77">
        <f t="shared" si="0"/>
        <v>23.5</v>
      </c>
      <c r="S16" s="85">
        <v>0.5</v>
      </c>
      <c r="T16" s="77">
        <v>0</v>
      </c>
      <c r="U16" s="96">
        <v>0</v>
      </c>
      <c r="V16" s="78">
        <v>0</v>
      </c>
      <c r="W16" s="85">
        <v>0</v>
      </c>
      <c r="X16" s="93">
        <v>0</v>
      </c>
      <c r="Y16" s="77">
        <v>0</v>
      </c>
      <c r="Z16" s="77">
        <v>0</v>
      </c>
      <c r="AA16" s="77">
        <v>1</v>
      </c>
      <c r="AB16" s="77">
        <v>0</v>
      </c>
      <c r="AC16" s="98">
        <v>72826.408087008123</v>
      </c>
      <c r="AD16" s="98">
        <v>655.51804018778284</v>
      </c>
      <c r="AE16" s="95">
        <v>0.3</v>
      </c>
      <c r="AF16" s="76">
        <v>0</v>
      </c>
      <c r="AG16" s="76">
        <v>0</v>
      </c>
      <c r="AH16" s="76">
        <v>0</v>
      </c>
      <c r="AI16" s="76">
        <v>0</v>
      </c>
      <c r="AJ16" s="77">
        <v>0</v>
      </c>
      <c r="AK16" s="77">
        <v>1</v>
      </c>
      <c r="AL16" s="77">
        <v>1</v>
      </c>
      <c r="AM16" s="77">
        <v>1</v>
      </c>
      <c r="AN16" s="77">
        <v>1</v>
      </c>
      <c r="AO16" s="77">
        <v>1</v>
      </c>
      <c r="AP16" s="77">
        <v>1</v>
      </c>
      <c r="AQ16" s="77">
        <v>0</v>
      </c>
      <c r="AR16" s="77">
        <v>30</v>
      </c>
      <c r="AS16" s="79">
        <v>1</v>
      </c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I17" s="56" t="s">
        <v>113</v>
      </c>
      <c r="J17" s="77">
        <v>12</v>
      </c>
      <c r="K17" s="83">
        <v>-45</v>
      </c>
      <c r="L17" s="81" t="s">
        <v>64</v>
      </c>
      <c r="M17" s="81" t="s">
        <v>64</v>
      </c>
      <c r="N17" s="93">
        <v>9.35</v>
      </c>
      <c r="O17" s="76">
        <v>0</v>
      </c>
      <c r="P17" s="76">
        <v>0</v>
      </c>
      <c r="Q17" s="77">
        <v>28.5</v>
      </c>
      <c r="R17" s="77">
        <f>IF(Q17&lt;&gt;0,Q17-5,NA())</f>
        <v>23.5</v>
      </c>
      <c r="S17" s="85">
        <v>0.5</v>
      </c>
      <c r="T17" s="77">
        <v>0</v>
      </c>
      <c r="U17" s="97">
        <v>0</v>
      </c>
      <c r="V17" s="78">
        <v>0</v>
      </c>
      <c r="W17" s="85">
        <v>0</v>
      </c>
      <c r="X17" s="94">
        <v>0</v>
      </c>
      <c r="Y17" s="77">
        <v>0</v>
      </c>
      <c r="Z17" s="77">
        <v>0</v>
      </c>
      <c r="AA17" s="77">
        <v>1</v>
      </c>
      <c r="AB17" s="77">
        <v>0</v>
      </c>
      <c r="AC17" s="98">
        <v>73350.822519158348</v>
      </c>
      <c r="AD17" s="98">
        <v>639.41164080692397</v>
      </c>
      <c r="AE17" s="95">
        <v>0.3</v>
      </c>
      <c r="AF17" s="76">
        <v>0</v>
      </c>
      <c r="AG17" s="76">
        <v>0</v>
      </c>
      <c r="AH17" s="76">
        <v>0</v>
      </c>
      <c r="AI17" s="76">
        <v>0</v>
      </c>
      <c r="AJ17" s="77">
        <v>0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0</v>
      </c>
      <c r="AR17" s="77">
        <v>30</v>
      </c>
      <c r="AS17" s="79">
        <v>1</v>
      </c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I18" s="33" t="s">
        <v>117</v>
      </c>
      <c r="J18" s="77">
        <v>13</v>
      </c>
      <c r="K18" s="83">
        <v>-48</v>
      </c>
      <c r="L18" s="81" t="s">
        <v>64</v>
      </c>
      <c r="M18" s="81" t="s">
        <v>64</v>
      </c>
      <c r="N18" s="93">
        <v>10</v>
      </c>
      <c r="O18" s="76">
        <v>0</v>
      </c>
      <c r="P18" s="76">
        <v>0</v>
      </c>
      <c r="Q18" s="77">
        <v>31</v>
      </c>
      <c r="R18" s="77">
        <f t="shared" si="0"/>
        <v>26</v>
      </c>
      <c r="S18" s="85">
        <v>0.5</v>
      </c>
      <c r="T18" s="77">
        <v>0</v>
      </c>
      <c r="U18" s="93">
        <v>0</v>
      </c>
      <c r="V18" s="78">
        <v>0</v>
      </c>
      <c r="W18" s="85">
        <v>0</v>
      </c>
      <c r="X18" s="93">
        <v>0</v>
      </c>
      <c r="Y18" s="77">
        <v>0</v>
      </c>
      <c r="Z18" s="77">
        <v>0</v>
      </c>
      <c r="AA18" s="77">
        <v>1</v>
      </c>
      <c r="AB18" s="77">
        <v>0</v>
      </c>
      <c r="AC18" s="99">
        <v>73468.336626388584</v>
      </c>
      <c r="AD18" s="99">
        <v>451.99672350444939</v>
      </c>
      <c r="AE18" s="95">
        <v>0.3</v>
      </c>
      <c r="AF18" s="76">
        <v>0</v>
      </c>
      <c r="AG18" s="76">
        <v>0</v>
      </c>
      <c r="AH18" s="76">
        <v>0</v>
      </c>
      <c r="AI18" s="76">
        <v>0</v>
      </c>
      <c r="AJ18" s="77">
        <v>0</v>
      </c>
      <c r="AK18" s="77">
        <v>1</v>
      </c>
      <c r="AL18" s="77">
        <v>1</v>
      </c>
      <c r="AM18" s="77">
        <v>1</v>
      </c>
      <c r="AN18" s="77">
        <v>1</v>
      </c>
      <c r="AO18" s="77">
        <v>1</v>
      </c>
      <c r="AP18" s="77">
        <v>1</v>
      </c>
      <c r="AQ18" s="77">
        <v>0</v>
      </c>
      <c r="AR18" s="77">
        <v>50</v>
      </c>
      <c r="AS18" s="79">
        <v>1</v>
      </c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16</v>
      </c>
      <c r="AF61" s="77">
        <v>0.4</v>
      </c>
      <c r="AG61" s="77">
        <f>1000*(AE61*(-K6)^AF61)</f>
        <v>0</v>
      </c>
      <c r="AH61" s="77">
        <f>1000*(AE61*(-K7)^AF61)</f>
        <v>21932.546307563665</v>
      </c>
      <c r="AI61" s="77">
        <f>(AH61-AG61)/(-K7+K6)</f>
        <v>9969.339230710757</v>
      </c>
    </row>
    <row r="62" spans="12:35" x14ac:dyDescent="0.25">
      <c r="L62" s="49"/>
      <c r="AE62" s="77">
        <v>23</v>
      </c>
      <c r="AF62" s="77">
        <v>0.3</v>
      </c>
      <c r="AG62" s="77">
        <f>1000*(AE62*(-K7)^AF62)</f>
        <v>29137.657916253556</v>
      </c>
      <c r="AH62" s="77">
        <f>1000*(AE62*(-K8)^AF62)</f>
        <v>30276.790699687459</v>
      </c>
      <c r="AI62" s="77">
        <f>(AH62-AG62)/(-K8+K7)</f>
        <v>3797.109278113011</v>
      </c>
    </row>
    <row r="63" spans="12:35" x14ac:dyDescent="0.25">
      <c r="L63" s="49"/>
      <c r="AE63" s="77">
        <v>23</v>
      </c>
      <c r="AF63" s="77">
        <v>0.3</v>
      </c>
      <c r="AG63" s="77">
        <f>1000*(AE63*(-K8)^AF63)</f>
        <v>30276.790699687459</v>
      </c>
      <c r="AH63" s="77">
        <f>1000*(AE63*(-K9)^AF63)</f>
        <v>40327.550434805657</v>
      </c>
      <c r="AI63" s="77">
        <f>(AH63-AG63)/(-K9+K8)</f>
        <v>2512.6899337795494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29600.113635976188</v>
      </c>
      <c r="AH64" s="77">
        <f>1000*(AE64*(-K10)^AF64)</f>
        <v>32953.04913852243</v>
      </c>
      <c r="AI64" s="77">
        <f>(AH64-AG64)/(-K10+K9)</f>
        <v>1676.4677512731214</v>
      </c>
    </row>
    <row r="65" spans="12:35" x14ac:dyDescent="0.25">
      <c r="L65" s="49"/>
      <c r="AE65" s="77">
        <v>16</v>
      </c>
      <c r="AF65" s="77">
        <v>0.3</v>
      </c>
      <c r="AG65" s="77">
        <f>1000*(AE65*(-K10)^AF65)</f>
        <v>30405.045690132229</v>
      </c>
      <c r="AH65" s="77">
        <f>1000*(AE65*(-K11)^AF65)</f>
        <v>37759.948844346967</v>
      </c>
      <c r="AI65" s="77">
        <f>(AH65-AG65)/(-K11+K10)</f>
        <v>817.21146157941541</v>
      </c>
    </row>
    <row r="66" spans="12:35" x14ac:dyDescent="0.25">
      <c r="L66" s="49"/>
      <c r="AE66" s="77">
        <v>16</v>
      </c>
      <c r="AF66" s="77">
        <v>0.3</v>
      </c>
      <c r="AG66" s="77">
        <f>1000*(AE66*(-K11)^AF66)</f>
        <v>37759.948844346967</v>
      </c>
      <c r="AH66" s="77">
        <f>1000*(AE66*(-K12)^AF66)</f>
        <v>41512.926943367442</v>
      </c>
      <c r="AI66" s="77">
        <f>(AH66-AG66)/(-K12+K11)</f>
        <v>577.38124600314995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59674.8324810907</v>
      </c>
      <c r="AH67" s="77">
        <f>1000*(AE67*(-K13)^AF67)</f>
        <v>62499.313268732512</v>
      </c>
      <c r="AI67" s="77">
        <f>(AH67-AG67)/(-K13+K12)</f>
        <v>706.12019691045316</v>
      </c>
    </row>
    <row r="68" spans="12:35" x14ac:dyDescent="0.25">
      <c r="L68" s="49"/>
      <c r="AE68" s="77">
        <v>16</v>
      </c>
      <c r="AF68" s="77">
        <v>0.4</v>
      </c>
      <c r="AG68" s="77">
        <f>1000*(AE68*(-K13)^AF68)</f>
        <v>60671.285268471416</v>
      </c>
      <c r="AH68" s="77">
        <f>1000*(AE68*(-K14)^AF68)</f>
        <v>64000.000000000015</v>
      </c>
      <c r="AI68" s="77">
        <f>(AH68-AG68)/(-K14+K13)</f>
        <v>832.17868288214959</v>
      </c>
    </row>
    <row r="69" spans="12:35" x14ac:dyDescent="0.25">
      <c r="L69" s="49"/>
      <c r="AE69" s="77">
        <v>16</v>
      </c>
      <c r="AF69" s="77">
        <v>0.4</v>
      </c>
      <c r="AG69" s="77">
        <f>1000*(AE69*(-K14)^AF69)</f>
        <v>64000.000000000015</v>
      </c>
      <c r="AH69" s="77">
        <f>1000*(AE69*(-K15)^AF69)</f>
        <v>71354.225873859497</v>
      </c>
      <c r="AI69" s="77">
        <f>(AH69-AG69)/(-K15+K14)</f>
        <v>735.4225873859483</v>
      </c>
    </row>
    <row r="70" spans="12:35" x14ac:dyDescent="0.25">
      <c r="L70" s="49"/>
      <c r="AE70" s="77">
        <v>14</v>
      </c>
      <c r="AF70" s="77">
        <v>0.4</v>
      </c>
      <c r="AG70" s="77">
        <f>1000*(AE70*(-K15)^AF70)</f>
        <v>62434.947639627055</v>
      </c>
      <c r="AH70" s="77">
        <f>1000*(AE70*(-K16)^AF70)</f>
        <v>63723.107076132103</v>
      </c>
      <c r="AI70" s="77">
        <f>(AH70-AG70)/(-K16+K15)</f>
        <v>585.5270165932028</v>
      </c>
    </row>
    <row r="71" spans="12:35" x14ac:dyDescent="0.25">
      <c r="L71" s="49"/>
      <c r="AE71" s="77">
        <v>16</v>
      </c>
      <c r="AF71" s="77">
        <v>0.4</v>
      </c>
      <c r="AG71" s="77">
        <f>1000*(AE71*(-K16)^AF71)</f>
        <v>72826.408087008123</v>
      </c>
      <c r="AH71" s="77">
        <f>1000*(AE71*(-K17)^AF71)</f>
        <v>73350.822519158348</v>
      </c>
      <c r="AI71" s="77">
        <f>(AH71-AG71)/(-K17+K16)</f>
        <v>655.51804018778284</v>
      </c>
    </row>
    <row r="72" spans="12:35" x14ac:dyDescent="0.25">
      <c r="L72" s="49"/>
      <c r="AE72" s="47">
        <v>16</v>
      </c>
      <c r="AF72" s="47">
        <v>0.4</v>
      </c>
      <c r="AG72" s="77">
        <f>1000*(AE72*(-K17)^AF72)</f>
        <v>73350.822519158348</v>
      </c>
      <c r="AH72" s="77">
        <f>1000*(AE72*(-K18)^AF72)</f>
        <v>75269.05744157912</v>
      </c>
      <c r="AI72" s="77">
        <f>(AH72-AG72)/(-K18+K17)</f>
        <v>639.41164080692397</v>
      </c>
    </row>
    <row r="73" spans="12:35" x14ac:dyDescent="0.25">
      <c r="L73" s="49"/>
      <c r="AE73" s="77">
        <v>23</v>
      </c>
      <c r="AF73" s="77">
        <v>0.3</v>
      </c>
      <c r="AG73" s="77">
        <f>1000*(AE73*(-K18)^AF73)</f>
        <v>73468.336626388584</v>
      </c>
      <c r="AH73" s="77">
        <f>1000*(AE73*(-K19)^AF73)</f>
        <v>0</v>
      </c>
      <c r="AI73" s="77">
        <f>(AH73-AG73)/(-K19+K18)</f>
        <v>1530.5903463830955</v>
      </c>
    </row>
    <row r="74" spans="12:35" x14ac:dyDescent="0.25">
      <c r="L74" s="49"/>
      <c r="AE74" s="77"/>
      <c r="AF74" s="77"/>
      <c r="AG74" s="77"/>
      <c r="AH74" s="77"/>
      <c r="AI74" s="77" t="e">
        <f>(AH74-AG74)/(-K20+K19)</f>
        <v>#DIV/0!</v>
      </c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140" priority="40">
      <formula>$L29="API sand"</formula>
    </cfRule>
  </conditionalFormatting>
  <conditionalFormatting sqref="R29:S36 AB29:AB35">
    <cfRule type="expression" dxfId="139" priority="39">
      <formula>$M29="API sand"</formula>
    </cfRule>
  </conditionalFormatting>
  <conditionalFormatting sqref="R29:T36 AB29:AB35 Z36:AB36">
    <cfRule type="expression" dxfId="138" priority="38">
      <formula>$M29="API clay"</formula>
    </cfRule>
  </conditionalFormatting>
  <conditionalFormatting sqref="U29:W36 AM29:AP36">
    <cfRule type="expression" dxfId="137" priority="35">
      <formula>$L29="Stiff clay w/o free water"</formula>
    </cfRule>
    <cfRule type="expression" dxfId="136" priority="37">
      <formula>$L29="API clay"</formula>
    </cfRule>
  </conditionalFormatting>
  <conditionalFormatting sqref="U29:Y32 AM29:AP36 U33:X36">
    <cfRule type="expression" dxfId="135" priority="36">
      <formula>$L29="Kirsch soft clay"</formula>
    </cfRule>
  </conditionalFormatting>
  <conditionalFormatting sqref="U29:Y32 AM29:AP36 U33:X36">
    <cfRule type="expression" dxfId="134" priority="34">
      <formula>$L29="Kirsch stiff clay"</formula>
    </cfRule>
  </conditionalFormatting>
  <conditionalFormatting sqref="AM29:AP36">
    <cfRule type="expression" dxfId="133" priority="33">
      <formula>$L29="Kirsch sand"</formula>
    </cfRule>
  </conditionalFormatting>
  <conditionalFormatting sqref="AM29:AP36">
    <cfRule type="expression" dxfId="132" priority="32">
      <formula>$L29="Modified Weak rock"</formula>
    </cfRule>
  </conditionalFormatting>
  <conditionalFormatting sqref="U29:V36 AM29:AP36">
    <cfRule type="expression" dxfId="131" priority="31">
      <formula>$L29="Reese stiff clay"</formula>
    </cfRule>
  </conditionalFormatting>
  <conditionalFormatting sqref="N30:N36 Q29:Q36">
    <cfRule type="expression" dxfId="130" priority="30">
      <formula>$L29="API sand"</formula>
    </cfRule>
  </conditionalFormatting>
  <conditionalFormatting sqref="N30:N36 AB36 AJ29:AL36 Z29:Z36">
    <cfRule type="expression" dxfId="129" priority="29">
      <formula>$M29="API sand"</formula>
    </cfRule>
  </conditionalFormatting>
  <conditionalFormatting sqref="AK29:AL36 N30:N36 Z29:AA35">
    <cfRule type="expression" dxfId="128" priority="28">
      <formula>$M29="API clay"</formula>
    </cfRule>
  </conditionalFormatting>
  <conditionalFormatting sqref="N30:P36 O29:P29">
    <cfRule type="expression" dxfId="127" priority="25">
      <formula>$L29="Stiff clay w/o free water"</formula>
    </cfRule>
    <cfRule type="expression" dxfId="126" priority="27">
      <formula>$L29="API clay"</formula>
    </cfRule>
  </conditionalFormatting>
  <conditionalFormatting sqref="N30:P36 O29:P29">
    <cfRule type="expression" dxfId="125" priority="26">
      <formula>$L29="Kirsch soft clay"</formula>
    </cfRule>
  </conditionalFormatting>
  <conditionalFormatting sqref="N30:P36 O29:P29">
    <cfRule type="expression" dxfId="124" priority="24">
      <formula>$L29="Kirsch stiff clay"</formula>
    </cfRule>
  </conditionalFormatting>
  <conditionalFormatting sqref="N30:N36 Q29:Q36 X29:Y32 X33:X36">
    <cfRule type="expression" dxfId="123" priority="23">
      <formula>$L29="Kirsch sand"</formula>
    </cfRule>
  </conditionalFormatting>
  <conditionalFormatting sqref="N30:N36 AC29:AD36 AI29:AI36">
    <cfRule type="expression" dxfId="122" priority="22">
      <formula>$L29="Modified Weak rock"</formula>
    </cfRule>
  </conditionalFormatting>
  <conditionalFormatting sqref="N30:P36 O29:P29">
    <cfRule type="expression" dxfId="121" priority="21">
      <formula>$L29="Reese stiff clay"</formula>
    </cfRule>
  </conditionalFormatting>
  <conditionalFormatting sqref="AE37:AH37">
    <cfRule type="expression" dxfId="120" priority="41">
      <formula>$L19="Modified Weak rock"</formula>
    </cfRule>
  </conditionalFormatting>
  <conditionalFormatting sqref="AD17">
    <cfRule type="expression" dxfId="119" priority="18">
      <formula>$L17="Stiff clay w/o free water"</formula>
    </cfRule>
    <cfRule type="expression" dxfId="118" priority="20">
      <formula>$L17="API clay"</formula>
    </cfRule>
  </conditionalFormatting>
  <conditionalFormatting sqref="AD17">
    <cfRule type="expression" dxfId="117" priority="19">
      <formula>$L17="Kirsch soft clay"</formula>
    </cfRule>
  </conditionalFormatting>
  <conditionalFormatting sqref="AD17">
    <cfRule type="expression" dxfId="116" priority="17">
      <formula>$L17="Kirsch stiff clay"</formula>
    </cfRule>
  </conditionalFormatting>
  <conditionalFormatting sqref="AD17">
    <cfRule type="expression" dxfId="115" priority="16">
      <formula>$L17="Reese stiff clay"</formula>
    </cfRule>
  </conditionalFormatting>
  <conditionalFormatting sqref="AD17">
    <cfRule type="expression" dxfId="114" priority="15">
      <formula>$L17="PISA clay"</formula>
    </cfRule>
  </conditionalFormatting>
  <conditionalFormatting sqref="AC17">
    <cfRule type="expression" dxfId="113" priority="12">
      <formula>$L17="Stiff clay w/o free water"</formula>
    </cfRule>
    <cfRule type="expression" dxfId="112" priority="14">
      <formula>$L17="API clay"</formula>
    </cfRule>
  </conditionalFormatting>
  <conditionalFormatting sqref="AC17">
    <cfRule type="expression" dxfId="111" priority="13">
      <formula>$L17="Kirsch soft clay"</formula>
    </cfRule>
  </conditionalFormatting>
  <conditionalFormatting sqref="AC17">
    <cfRule type="expression" dxfId="110" priority="11">
      <formula>$L17="Kirsch stiff clay"</formula>
    </cfRule>
  </conditionalFormatting>
  <conditionalFormatting sqref="AC17">
    <cfRule type="expression" dxfId="109" priority="10">
      <formula>$L17="Reese stiff clay"</formula>
    </cfRule>
  </conditionalFormatting>
  <conditionalFormatting sqref="AC17">
    <cfRule type="expression" dxfId="108" priority="9">
      <formula>$L17="PISA clay"</formula>
    </cfRule>
  </conditionalFormatting>
  <conditionalFormatting sqref="X17">
    <cfRule type="expression" dxfId="107" priority="8">
      <formula>$L17="API sand"</formula>
    </cfRule>
  </conditionalFormatting>
  <conditionalFormatting sqref="X17">
    <cfRule type="expression" dxfId="106" priority="7">
      <formula>$L17="Kirsch sand"</formula>
    </cfRule>
  </conditionalFormatting>
  <conditionalFormatting sqref="U17">
    <cfRule type="expression" dxfId="105" priority="4">
      <formula>$L17="Stiff clay w/o free water"</formula>
    </cfRule>
    <cfRule type="expression" dxfId="104" priority="6">
      <formula>$L17="API clay"</formula>
    </cfRule>
  </conditionalFormatting>
  <conditionalFormatting sqref="U17">
    <cfRule type="expression" dxfId="103" priority="5">
      <formula>$L17="Kirsch soft clay"</formula>
    </cfRule>
  </conditionalFormatting>
  <conditionalFormatting sqref="U17">
    <cfRule type="expression" dxfId="102" priority="3">
      <formula>$L17="Kirsch stiff clay"</formula>
    </cfRule>
  </conditionalFormatting>
  <conditionalFormatting sqref="U17">
    <cfRule type="expression" dxfId="101" priority="2">
      <formula>$L17="Reese stiff clay"</formula>
    </cfRule>
  </conditionalFormatting>
  <conditionalFormatting sqref="U17">
    <cfRule type="expression" dxfId="100" priority="1">
      <formula>$L17="PISA clay"</formula>
    </cfRule>
  </conditionalFormatting>
  <conditionalFormatting sqref="AE72:AF72">
    <cfRule type="expression" dxfId="99" priority="42">
      <formula>$L17="Stiff clay w/o free water"</formula>
    </cfRule>
    <cfRule type="expression" dxfId="98" priority="43">
      <formula>$L17="API clay"</formula>
    </cfRule>
  </conditionalFormatting>
  <conditionalFormatting sqref="AE72:AF72">
    <cfRule type="expression" dxfId="97" priority="44">
      <formula>$L17="Kirsch soft clay"</formula>
    </cfRule>
  </conditionalFormatting>
  <conditionalFormatting sqref="AE72:AF72">
    <cfRule type="expression" dxfId="96" priority="45">
      <formula>$L17="Kirsch stiff clay"</formula>
    </cfRule>
  </conditionalFormatting>
  <conditionalFormatting sqref="AE72:AF72">
    <cfRule type="expression" dxfId="95" priority="46">
      <formula>$L17="Reese stiff clay"</formula>
    </cfRule>
  </conditionalFormatting>
  <conditionalFormatting sqref="AE72:AF72">
    <cfRule type="expression" dxfId="94" priority="47">
      <formula>$L17="PISA clay"</formula>
    </cfRule>
  </conditionalFormatting>
  <dataValidations count="3">
    <dataValidation type="list" showInputMessage="1" showErrorMessage="1" sqref="L6:M18" xr:uid="{CD4948E2-9BB3-45A4-B1EA-5E02A10AB999}">
      <formula1>"Zero soil,API sand,API clay"</formula1>
    </dataValidation>
    <dataValidation type="list" showInputMessage="1" showErrorMessage="1" sqref="L19:L255" xr:uid="{4BACDA77-0544-4894-9306-ADE3933F7AC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9:M36" xr:uid="{09B77C14-E5D9-4E3B-87FF-A442F0F4A468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BC5A-A1F8-4662-BE85-F7ACB04FD3CC}">
  <sheetPr>
    <tabColor theme="8" tint="0.59999389629810485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NW-38_maxM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14.77</v>
      </c>
      <c r="H6" s="45" t="s">
        <v>28</v>
      </c>
      <c r="I6" s="33" t="s">
        <v>113</v>
      </c>
      <c r="J6" s="77">
        <v>1</v>
      </c>
      <c r="K6" s="83">
        <v>0</v>
      </c>
      <c r="L6" s="81" t="s">
        <v>64</v>
      </c>
      <c r="M6" s="81" t="s">
        <v>64</v>
      </c>
      <c r="N6" s="77">
        <v>9.5</v>
      </c>
      <c r="O6" s="76">
        <v>0</v>
      </c>
      <c r="P6" s="76">
        <v>0</v>
      </c>
      <c r="Q6" s="77">
        <v>28</v>
      </c>
      <c r="R6" s="77">
        <f>IF(Q6&lt;&gt;0,Q6-5,NA())</f>
        <v>23</v>
      </c>
      <c r="S6" s="85">
        <v>0.5</v>
      </c>
      <c r="T6" s="77">
        <v>0</v>
      </c>
      <c r="U6" s="96">
        <v>0</v>
      </c>
      <c r="V6" s="78">
        <v>0</v>
      </c>
      <c r="W6" s="85">
        <v>0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9969.339230710757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35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7">
        <v>2</v>
      </c>
      <c r="K7" s="83">
        <v>-2.2000000000000002</v>
      </c>
      <c r="L7" s="81" t="s">
        <v>64</v>
      </c>
      <c r="M7" s="81" t="s">
        <v>64</v>
      </c>
      <c r="N7" s="77">
        <v>9.5</v>
      </c>
      <c r="O7" s="76">
        <v>0</v>
      </c>
      <c r="P7" s="76">
        <v>0</v>
      </c>
      <c r="Q7" s="77">
        <v>32</v>
      </c>
      <c r="R7" s="77">
        <f t="shared" ref="R7:R18" si="0">IF(Q7&lt;&gt;0,Q7-5,NA())</f>
        <v>27</v>
      </c>
      <c r="S7" s="85">
        <v>0.5</v>
      </c>
      <c r="T7" s="77">
        <v>0</v>
      </c>
      <c r="U7" s="96">
        <v>0</v>
      </c>
      <c r="V7" s="78">
        <v>0</v>
      </c>
      <c r="W7" s="85">
        <v>0</v>
      </c>
      <c r="X7" s="93">
        <v>0</v>
      </c>
      <c r="Y7" s="77">
        <v>0</v>
      </c>
      <c r="Z7" s="77">
        <f>VLOOKUP(R7,$AE$39:$AF$59,2)</f>
        <v>86.999999999999972</v>
      </c>
      <c r="AA7" s="77">
        <v>1</v>
      </c>
      <c r="AB7" s="77">
        <f>VLOOKUP(R7,$AE$39:$AG$59,3)</f>
        <v>6720</v>
      </c>
      <c r="AC7" s="76">
        <v>29137.657916253556</v>
      </c>
      <c r="AD7" s="76">
        <v>3797.109278113011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>
        <f>VLOOKUP(R7,$AE$39:$AH$59,4)</f>
        <v>28.000000000000007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60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9765.9699999999993</v>
      </c>
      <c r="H8" s="45" t="s">
        <v>53</v>
      </c>
      <c r="I8" s="56" t="s">
        <v>114</v>
      </c>
      <c r="J8" s="77">
        <v>3</v>
      </c>
      <c r="K8" s="83">
        <v>-2.5</v>
      </c>
      <c r="L8" s="81" t="s">
        <v>64</v>
      </c>
      <c r="M8" s="81" t="s">
        <v>64</v>
      </c>
      <c r="N8" s="77">
        <v>9.5</v>
      </c>
      <c r="O8" s="76">
        <v>0</v>
      </c>
      <c r="P8" s="76">
        <v>0</v>
      </c>
      <c r="Q8" s="77">
        <v>32</v>
      </c>
      <c r="R8" s="77">
        <f t="shared" si="0"/>
        <v>27</v>
      </c>
      <c r="S8" s="85">
        <v>0.5</v>
      </c>
      <c r="T8" s="77">
        <v>0</v>
      </c>
      <c r="U8" s="96">
        <v>0</v>
      </c>
      <c r="V8" s="78">
        <v>0</v>
      </c>
      <c r="W8" s="85">
        <v>0</v>
      </c>
      <c r="X8" s="93">
        <v>0</v>
      </c>
      <c r="Y8" s="77">
        <v>0</v>
      </c>
      <c r="Z8" s="77">
        <f>VLOOKUP(R8,$AE$39:$AF$59,2)</f>
        <v>86.999999999999972</v>
      </c>
      <c r="AA8" s="77">
        <v>1</v>
      </c>
      <c r="AB8" s="77">
        <f>VLOOKUP(R8,$AE$39:$AG$59,3)</f>
        <v>6720</v>
      </c>
      <c r="AC8" s="76">
        <v>30276.790699687459</v>
      </c>
      <c r="AD8" s="76">
        <v>2512.6899337795494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>
        <f>VLOOKUP(R8,$AE$39:$AH$59,4)</f>
        <v>28.000000000000007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80</v>
      </c>
      <c r="AS8" s="79">
        <v>1</v>
      </c>
    </row>
    <row r="9" spans="1:45" x14ac:dyDescent="0.25">
      <c r="A9" s="33" t="s">
        <v>68</v>
      </c>
      <c r="B9" s="57">
        <v>40.700000000000003</v>
      </c>
      <c r="C9" s="45" t="s">
        <v>28</v>
      </c>
      <c r="D9" s="57">
        <v>28</v>
      </c>
      <c r="F9" s="33" t="s">
        <v>96</v>
      </c>
      <c r="G9" s="92">
        <v>-273323.34100000001</v>
      </c>
      <c r="H9" s="45" t="s">
        <v>54</v>
      </c>
      <c r="I9" s="33" t="s">
        <v>115</v>
      </c>
      <c r="J9" s="77">
        <v>4</v>
      </c>
      <c r="K9" s="83">
        <v>-6.5</v>
      </c>
      <c r="L9" s="81" t="s">
        <v>65</v>
      </c>
      <c r="M9" s="81" t="s">
        <v>65</v>
      </c>
      <c r="N9" s="77">
        <v>9</v>
      </c>
      <c r="O9" s="76">
        <v>13</v>
      </c>
      <c r="P9" s="76">
        <v>2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0.02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29600.113635976188</v>
      </c>
      <c r="AD9" s="76">
        <v>1676.4677512731214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40.700000000000003</v>
      </c>
      <c r="C10" s="45" t="s">
        <v>28</v>
      </c>
      <c r="D10" s="58">
        <v>28</v>
      </c>
      <c r="F10" s="33" t="s">
        <v>51</v>
      </c>
      <c r="G10" s="91">
        <v>11484.308538461501</v>
      </c>
      <c r="H10" s="45" t="s">
        <v>53</v>
      </c>
      <c r="I10" s="33" t="s">
        <v>116</v>
      </c>
      <c r="J10" s="77">
        <v>5</v>
      </c>
      <c r="K10" s="83">
        <v>-8.5</v>
      </c>
      <c r="L10" s="81" t="s">
        <v>65</v>
      </c>
      <c r="M10" s="81" t="s">
        <v>65</v>
      </c>
      <c r="N10" s="77">
        <v>8.5</v>
      </c>
      <c r="O10" s="76">
        <v>17</v>
      </c>
      <c r="P10" s="76">
        <v>1.7777777777777777</v>
      </c>
      <c r="Q10" s="77">
        <v>0</v>
      </c>
      <c r="R10" s="77" t="e">
        <f t="shared" si="0"/>
        <v>#N/A</v>
      </c>
      <c r="S10" s="85">
        <v>0.5</v>
      </c>
      <c r="T10" s="77">
        <v>0</v>
      </c>
      <c r="U10" s="96">
        <v>0.02</v>
      </c>
      <c r="V10" s="78">
        <v>0</v>
      </c>
      <c r="W10" s="85">
        <v>0.5</v>
      </c>
      <c r="X10" s="93">
        <v>0</v>
      </c>
      <c r="Y10" s="77">
        <v>0</v>
      </c>
      <c r="Z10" s="77" t="e">
        <f>VLOOKUP(R10,$AE$39:$AF$59,2)</f>
        <v>#N/A</v>
      </c>
      <c r="AA10" s="77">
        <v>1</v>
      </c>
      <c r="AB10" s="77" t="e">
        <f>VLOOKUP(R10,$AE$39:$AG$59,3)</f>
        <v>#N/A</v>
      </c>
      <c r="AC10" s="76">
        <v>30405.045690132229</v>
      </c>
      <c r="AD10" s="76">
        <v>817.21146157941541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 t="e">
        <f>VLOOKUP(R10,$AE$39:$AH$59,4)</f>
        <v>#N/A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s="33" t="s">
        <v>116</v>
      </c>
      <c r="J11" s="77">
        <v>6</v>
      </c>
      <c r="K11" s="83">
        <v>-17.5</v>
      </c>
      <c r="L11" s="81" t="s">
        <v>65</v>
      </c>
      <c r="M11" s="81" t="s">
        <v>65</v>
      </c>
      <c r="N11" s="77">
        <v>8.5</v>
      </c>
      <c r="O11" s="76">
        <v>33</v>
      </c>
      <c r="P11" s="76">
        <v>1.8461538461538463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0.01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37759.948844346967</v>
      </c>
      <c r="AD11" s="76">
        <v>577.38124600314995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2262.96</v>
      </c>
      <c r="H12" s="45" t="s">
        <v>53</v>
      </c>
      <c r="I12" s="56" t="s">
        <v>114</v>
      </c>
      <c r="J12" s="77">
        <v>7</v>
      </c>
      <c r="K12" s="83">
        <v>-24</v>
      </c>
      <c r="L12" s="81" t="s">
        <v>64</v>
      </c>
      <c r="M12" s="81" t="s">
        <v>64</v>
      </c>
      <c r="N12" s="77">
        <v>9.5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59674.8324810907</v>
      </c>
      <c r="AD12" s="76">
        <v>706.12019691045316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113</v>
      </c>
      <c r="J13" s="77">
        <v>8</v>
      </c>
      <c r="K13" s="83">
        <v>-28</v>
      </c>
      <c r="L13" s="81" t="s">
        <v>64</v>
      </c>
      <c r="M13" s="81" t="s">
        <v>64</v>
      </c>
      <c r="N13" s="93">
        <v>9.5</v>
      </c>
      <c r="O13" s="76">
        <v>0</v>
      </c>
      <c r="P13" s="76">
        <v>0</v>
      </c>
      <c r="Q13" s="77">
        <v>28</v>
      </c>
      <c r="R13" s="77">
        <f t="shared" si="0"/>
        <v>23</v>
      </c>
      <c r="S13" s="85">
        <v>0.5</v>
      </c>
      <c r="T13" s="77">
        <v>0</v>
      </c>
      <c r="U13" s="96">
        <v>0</v>
      </c>
      <c r="V13" s="78">
        <v>0</v>
      </c>
      <c r="W13" s="85">
        <v>0</v>
      </c>
      <c r="X13" s="93">
        <v>0</v>
      </c>
      <c r="Y13" s="77">
        <v>0</v>
      </c>
      <c r="Z13" s="77">
        <f>VLOOKUP(R13,$AE$39:$AF$59,2)</f>
        <v>75.399999999999977</v>
      </c>
      <c r="AA13" s="77">
        <v>1</v>
      </c>
      <c r="AB13" s="77">
        <f>VLOOKUP(R13,$AE$39:$AG$59,3)</f>
        <v>4040</v>
      </c>
      <c r="AC13" s="76">
        <v>60671.285268471416</v>
      </c>
      <c r="AD13" s="76">
        <v>832.17868288214959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>
        <f>VLOOKUP(R13,$AE$39:$AH$59,4)</f>
        <v>16.800000000000004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28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113</v>
      </c>
      <c r="J14" s="77">
        <v>9</v>
      </c>
      <c r="K14" s="83">
        <v>-32</v>
      </c>
      <c r="L14" s="81" t="s">
        <v>64</v>
      </c>
      <c r="M14" s="81" t="s">
        <v>64</v>
      </c>
      <c r="N14" s="93">
        <v>9.5</v>
      </c>
      <c r="O14" s="76">
        <v>0</v>
      </c>
      <c r="P14" s="76">
        <v>0</v>
      </c>
      <c r="Q14" s="77">
        <v>28.5</v>
      </c>
      <c r="R14" s="77">
        <f t="shared" si="0"/>
        <v>23.5</v>
      </c>
      <c r="S14" s="85">
        <v>0.5</v>
      </c>
      <c r="T14" s="77">
        <v>0</v>
      </c>
      <c r="U14" s="96">
        <v>0</v>
      </c>
      <c r="V14" s="78">
        <v>0</v>
      </c>
      <c r="W14" s="85">
        <v>0</v>
      </c>
      <c r="X14" s="93">
        <v>0</v>
      </c>
      <c r="Y14" s="77">
        <v>0</v>
      </c>
      <c r="Z14" s="77">
        <f>VLOOKUP(R14,$AE$39:$AF$59,2)</f>
        <v>75.399999999999977</v>
      </c>
      <c r="AA14" s="77">
        <v>1</v>
      </c>
      <c r="AB14" s="77">
        <f>VLOOKUP(R14,$AE$39:$AG$59,3)</f>
        <v>4040</v>
      </c>
      <c r="AC14" s="76">
        <v>64000.000000000015</v>
      </c>
      <c r="AD14" s="76">
        <v>735.4225873859483</v>
      </c>
      <c r="AE14" s="95">
        <v>0.3</v>
      </c>
      <c r="AF14" s="76">
        <v>0</v>
      </c>
      <c r="AG14" s="76">
        <v>0</v>
      </c>
      <c r="AH14" s="76">
        <v>0</v>
      </c>
      <c r="AI14" s="76">
        <v>0</v>
      </c>
      <c r="AJ14" s="77">
        <f>VLOOKUP(R14,$AE$39:$AH$59,4)</f>
        <v>16.800000000000004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0</v>
      </c>
      <c r="AR14" s="77">
        <v>30</v>
      </c>
      <c r="AS14" s="79">
        <v>1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115</v>
      </c>
      <c r="J15" s="77">
        <v>10</v>
      </c>
      <c r="K15" s="83">
        <v>-42</v>
      </c>
      <c r="L15" s="81" t="s">
        <v>65</v>
      </c>
      <c r="M15" s="81" t="s">
        <v>65</v>
      </c>
      <c r="N15" s="93">
        <v>9</v>
      </c>
      <c r="O15" s="76">
        <v>83</v>
      </c>
      <c r="P15" s="76">
        <v>2.2727272727272725</v>
      </c>
      <c r="Q15" s="77">
        <v>0</v>
      </c>
      <c r="R15" s="77" t="e">
        <f t="shared" si="0"/>
        <v>#N/A</v>
      </c>
      <c r="S15" s="85">
        <v>0.5</v>
      </c>
      <c r="T15" s="77">
        <v>0</v>
      </c>
      <c r="U15" s="96">
        <v>7.0000000000000001E-3</v>
      </c>
      <c r="V15" s="78">
        <v>0</v>
      </c>
      <c r="W15" s="85">
        <v>0.5</v>
      </c>
      <c r="X15" s="93">
        <v>0</v>
      </c>
      <c r="Y15" s="77">
        <v>0</v>
      </c>
      <c r="Z15" s="77" t="e">
        <f>VLOOKUP(R15,$AE$39:$AF$59,2)</f>
        <v>#N/A</v>
      </c>
      <c r="AA15" s="77">
        <v>1</v>
      </c>
      <c r="AB15" s="77" t="e">
        <f>VLOOKUP(R15,$AE$39:$AG$59,3)</f>
        <v>#N/A</v>
      </c>
      <c r="AC15" s="76">
        <v>62434.947639627055</v>
      </c>
      <c r="AD15" s="76">
        <v>585.5270165932028</v>
      </c>
      <c r="AE15" s="95">
        <v>0.3</v>
      </c>
      <c r="AF15" s="76">
        <v>0</v>
      </c>
      <c r="AG15" s="76">
        <v>0</v>
      </c>
      <c r="AH15" s="76">
        <v>0</v>
      </c>
      <c r="AI15" s="76">
        <v>0</v>
      </c>
      <c r="AJ15" s="77" t="e">
        <f>VLOOKUP(R15,$AE$39:$AH$59,4)</f>
        <v>#N/A</v>
      </c>
      <c r="AK15" s="77">
        <v>1</v>
      </c>
      <c r="AL15" s="77">
        <v>1</v>
      </c>
      <c r="AM15" s="77">
        <v>1</v>
      </c>
      <c r="AN15" s="77">
        <v>1</v>
      </c>
      <c r="AO15" s="77">
        <v>1</v>
      </c>
      <c r="AP15" s="77">
        <v>1</v>
      </c>
      <c r="AQ15" s="77">
        <v>0</v>
      </c>
      <c r="AR15" s="77">
        <v>0</v>
      </c>
      <c r="AS15" s="79">
        <v>1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 t="s">
        <v>113</v>
      </c>
      <c r="J16" s="77">
        <v>11</v>
      </c>
      <c r="K16" s="83">
        <v>-44.2</v>
      </c>
      <c r="L16" s="81" t="s">
        <v>64</v>
      </c>
      <c r="M16" s="81" t="s">
        <v>64</v>
      </c>
      <c r="N16" s="93">
        <v>9.5</v>
      </c>
      <c r="O16" s="76">
        <v>0</v>
      </c>
      <c r="P16" s="76">
        <v>0</v>
      </c>
      <c r="Q16" s="77">
        <v>28.5</v>
      </c>
      <c r="R16" s="77">
        <f t="shared" si="0"/>
        <v>23.5</v>
      </c>
      <c r="S16" s="85">
        <v>0.5</v>
      </c>
      <c r="T16" s="77">
        <v>0</v>
      </c>
      <c r="U16" s="96">
        <v>0</v>
      </c>
      <c r="V16" s="78">
        <v>0</v>
      </c>
      <c r="W16" s="85">
        <v>0</v>
      </c>
      <c r="X16" s="93">
        <v>0</v>
      </c>
      <c r="Y16" s="77">
        <v>0</v>
      </c>
      <c r="Z16" s="77">
        <v>0</v>
      </c>
      <c r="AA16" s="77">
        <v>1</v>
      </c>
      <c r="AB16" s="77">
        <v>0</v>
      </c>
      <c r="AC16" s="98">
        <v>72826.408087008123</v>
      </c>
      <c r="AD16" s="98">
        <v>655.51804018778284</v>
      </c>
      <c r="AE16" s="95">
        <v>0.3</v>
      </c>
      <c r="AF16" s="76">
        <v>0</v>
      </c>
      <c r="AG16" s="76">
        <v>0</v>
      </c>
      <c r="AH16" s="76">
        <v>0</v>
      </c>
      <c r="AI16" s="76">
        <v>0</v>
      </c>
      <c r="AJ16" s="77">
        <v>0</v>
      </c>
      <c r="AK16" s="77">
        <v>1</v>
      </c>
      <c r="AL16" s="77">
        <v>1</v>
      </c>
      <c r="AM16" s="77">
        <v>1</v>
      </c>
      <c r="AN16" s="77">
        <v>1</v>
      </c>
      <c r="AO16" s="77">
        <v>1</v>
      </c>
      <c r="AP16" s="77">
        <v>1</v>
      </c>
      <c r="AQ16" s="77">
        <v>0</v>
      </c>
      <c r="AR16" s="77">
        <v>30</v>
      </c>
      <c r="AS16" s="79">
        <v>1</v>
      </c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I17" s="56" t="s">
        <v>113</v>
      </c>
      <c r="J17" s="77">
        <v>12</v>
      </c>
      <c r="K17" s="83">
        <v>-45</v>
      </c>
      <c r="L17" s="81" t="s">
        <v>64</v>
      </c>
      <c r="M17" s="81" t="s">
        <v>64</v>
      </c>
      <c r="N17" s="93">
        <v>9.35</v>
      </c>
      <c r="O17" s="76">
        <v>0</v>
      </c>
      <c r="P17" s="76">
        <v>0</v>
      </c>
      <c r="Q17" s="77">
        <v>28.5</v>
      </c>
      <c r="R17" s="77">
        <f>IF(Q17&lt;&gt;0,Q17-5,NA())</f>
        <v>23.5</v>
      </c>
      <c r="S17" s="85">
        <v>0.5</v>
      </c>
      <c r="T17" s="77">
        <v>0</v>
      </c>
      <c r="U17" s="97">
        <v>0</v>
      </c>
      <c r="V17" s="78">
        <v>0</v>
      </c>
      <c r="W17" s="85">
        <v>0</v>
      </c>
      <c r="X17" s="94">
        <v>0</v>
      </c>
      <c r="Y17" s="77">
        <v>0</v>
      </c>
      <c r="Z17" s="77">
        <v>0</v>
      </c>
      <c r="AA17" s="77">
        <v>1</v>
      </c>
      <c r="AB17" s="77">
        <v>0</v>
      </c>
      <c r="AC17" s="98">
        <v>73350.822519158348</v>
      </c>
      <c r="AD17" s="98">
        <v>639.41164080692397</v>
      </c>
      <c r="AE17" s="95">
        <v>0.3</v>
      </c>
      <c r="AF17" s="76">
        <v>0</v>
      </c>
      <c r="AG17" s="76">
        <v>0</v>
      </c>
      <c r="AH17" s="76">
        <v>0</v>
      </c>
      <c r="AI17" s="76">
        <v>0</v>
      </c>
      <c r="AJ17" s="77">
        <v>0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0</v>
      </c>
      <c r="AR17" s="77">
        <v>30</v>
      </c>
      <c r="AS17" s="79">
        <v>1</v>
      </c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I18" s="33" t="s">
        <v>117</v>
      </c>
      <c r="J18" s="77">
        <v>13</v>
      </c>
      <c r="K18" s="83">
        <v>-48</v>
      </c>
      <c r="L18" s="81" t="s">
        <v>64</v>
      </c>
      <c r="M18" s="81" t="s">
        <v>64</v>
      </c>
      <c r="N18" s="93">
        <v>10</v>
      </c>
      <c r="O18" s="76">
        <v>0</v>
      </c>
      <c r="P18" s="76">
        <v>0</v>
      </c>
      <c r="Q18" s="77">
        <v>31</v>
      </c>
      <c r="R18" s="77">
        <f t="shared" si="0"/>
        <v>26</v>
      </c>
      <c r="S18" s="85">
        <v>0.5</v>
      </c>
      <c r="T18" s="77">
        <v>0</v>
      </c>
      <c r="U18" s="93">
        <v>0</v>
      </c>
      <c r="V18" s="78">
        <v>0</v>
      </c>
      <c r="W18" s="85">
        <v>0</v>
      </c>
      <c r="X18" s="93">
        <v>0</v>
      </c>
      <c r="Y18" s="77">
        <v>0</v>
      </c>
      <c r="Z18" s="77">
        <v>0</v>
      </c>
      <c r="AA18" s="77">
        <v>1</v>
      </c>
      <c r="AB18" s="77">
        <v>0</v>
      </c>
      <c r="AC18" s="99">
        <v>73468.336626388584</v>
      </c>
      <c r="AD18" s="99">
        <v>451.99672350444939</v>
      </c>
      <c r="AE18" s="95">
        <v>0.3</v>
      </c>
      <c r="AF18" s="76">
        <v>0</v>
      </c>
      <c r="AG18" s="76">
        <v>0</v>
      </c>
      <c r="AH18" s="76">
        <v>0</v>
      </c>
      <c r="AI18" s="76">
        <v>0</v>
      </c>
      <c r="AJ18" s="77">
        <v>0</v>
      </c>
      <c r="AK18" s="77">
        <v>1</v>
      </c>
      <c r="AL18" s="77">
        <v>1</v>
      </c>
      <c r="AM18" s="77">
        <v>1</v>
      </c>
      <c r="AN18" s="77">
        <v>1</v>
      </c>
      <c r="AO18" s="77">
        <v>1</v>
      </c>
      <c r="AP18" s="77">
        <v>1</v>
      </c>
      <c r="AQ18" s="77">
        <v>0</v>
      </c>
      <c r="AR18" s="77">
        <v>50</v>
      </c>
      <c r="AS18" s="79">
        <v>1</v>
      </c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16</v>
      </c>
      <c r="AF61" s="77">
        <v>0.4</v>
      </c>
      <c r="AG61" s="77">
        <f>1000*(AE61*(-K6)^AF61)</f>
        <v>0</v>
      </c>
      <c r="AH61" s="77">
        <f>1000*(AE61*(-K7)^AF61)</f>
        <v>21932.546307563665</v>
      </c>
      <c r="AI61" s="77">
        <f>(AH61-AG61)/(-K7+K6)</f>
        <v>9969.339230710757</v>
      </c>
    </row>
    <row r="62" spans="12:35" x14ac:dyDescent="0.25">
      <c r="L62" s="49"/>
      <c r="AE62" s="77">
        <v>23</v>
      </c>
      <c r="AF62" s="77">
        <v>0.3</v>
      </c>
      <c r="AG62" s="77">
        <f>1000*(AE62*(-K7)^AF62)</f>
        <v>29137.657916253556</v>
      </c>
      <c r="AH62" s="77">
        <f>1000*(AE62*(-K8)^AF62)</f>
        <v>30276.790699687459</v>
      </c>
      <c r="AI62" s="77">
        <f>(AH62-AG62)/(-K8+K7)</f>
        <v>3797.109278113011</v>
      </c>
    </row>
    <row r="63" spans="12:35" x14ac:dyDescent="0.25">
      <c r="L63" s="49"/>
      <c r="AE63" s="77">
        <v>23</v>
      </c>
      <c r="AF63" s="77">
        <v>0.3</v>
      </c>
      <c r="AG63" s="77">
        <f>1000*(AE63*(-K8)^AF63)</f>
        <v>30276.790699687459</v>
      </c>
      <c r="AH63" s="77">
        <f>1000*(AE63*(-K9)^AF63)</f>
        <v>40327.550434805657</v>
      </c>
      <c r="AI63" s="77">
        <f>(AH63-AG63)/(-K9+K8)</f>
        <v>2512.6899337795494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29600.113635976188</v>
      </c>
      <c r="AH64" s="77">
        <f>1000*(AE64*(-K10)^AF64)</f>
        <v>32953.04913852243</v>
      </c>
      <c r="AI64" s="77">
        <f>(AH64-AG64)/(-K10+K9)</f>
        <v>1676.4677512731214</v>
      </c>
    </row>
    <row r="65" spans="12:35" x14ac:dyDescent="0.25">
      <c r="L65" s="49"/>
      <c r="AE65" s="77">
        <v>16</v>
      </c>
      <c r="AF65" s="77">
        <v>0.3</v>
      </c>
      <c r="AG65" s="77">
        <f>1000*(AE65*(-K10)^AF65)</f>
        <v>30405.045690132229</v>
      </c>
      <c r="AH65" s="77">
        <f>1000*(AE65*(-K11)^AF65)</f>
        <v>37759.948844346967</v>
      </c>
      <c r="AI65" s="77">
        <f>(AH65-AG65)/(-K11+K10)</f>
        <v>817.21146157941541</v>
      </c>
    </row>
    <row r="66" spans="12:35" x14ac:dyDescent="0.25">
      <c r="L66" s="49"/>
      <c r="AE66" s="77">
        <v>16</v>
      </c>
      <c r="AF66" s="77">
        <v>0.3</v>
      </c>
      <c r="AG66" s="77">
        <f>1000*(AE66*(-K11)^AF66)</f>
        <v>37759.948844346967</v>
      </c>
      <c r="AH66" s="77">
        <f>1000*(AE66*(-K12)^AF66)</f>
        <v>41512.926943367442</v>
      </c>
      <c r="AI66" s="77">
        <f>(AH66-AG66)/(-K12+K11)</f>
        <v>577.38124600314995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59674.8324810907</v>
      </c>
      <c r="AH67" s="77">
        <f>1000*(AE67*(-K13)^AF67)</f>
        <v>62499.313268732512</v>
      </c>
      <c r="AI67" s="77">
        <f>(AH67-AG67)/(-K13+K12)</f>
        <v>706.12019691045316</v>
      </c>
    </row>
    <row r="68" spans="12:35" x14ac:dyDescent="0.25">
      <c r="L68" s="49"/>
      <c r="AE68" s="77">
        <v>16</v>
      </c>
      <c r="AF68" s="77">
        <v>0.4</v>
      </c>
      <c r="AG68" s="77">
        <f>1000*(AE68*(-K13)^AF68)</f>
        <v>60671.285268471416</v>
      </c>
      <c r="AH68" s="77">
        <f>1000*(AE68*(-K14)^AF68)</f>
        <v>64000.000000000015</v>
      </c>
      <c r="AI68" s="77">
        <f>(AH68-AG68)/(-K14+K13)</f>
        <v>832.17868288214959</v>
      </c>
    </row>
    <row r="69" spans="12:35" x14ac:dyDescent="0.25">
      <c r="L69" s="49"/>
      <c r="AE69" s="77">
        <v>16</v>
      </c>
      <c r="AF69" s="77">
        <v>0.4</v>
      </c>
      <c r="AG69" s="77">
        <f>1000*(AE69*(-K14)^AF69)</f>
        <v>64000.000000000015</v>
      </c>
      <c r="AH69" s="77">
        <f>1000*(AE69*(-K15)^AF69)</f>
        <v>71354.225873859497</v>
      </c>
      <c r="AI69" s="77">
        <f>(AH69-AG69)/(-K15+K14)</f>
        <v>735.4225873859483</v>
      </c>
    </row>
    <row r="70" spans="12:35" x14ac:dyDescent="0.25">
      <c r="L70" s="49"/>
      <c r="AE70" s="77">
        <v>14</v>
      </c>
      <c r="AF70" s="77">
        <v>0.4</v>
      </c>
      <c r="AG70" s="77">
        <f>1000*(AE70*(-K15)^AF70)</f>
        <v>62434.947639627055</v>
      </c>
      <c r="AH70" s="77">
        <f>1000*(AE70*(-K16)^AF70)</f>
        <v>63723.107076132103</v>
      </c>
      <c r="AI70" s="77">
        <f>(AH70-AG70)/(-K16+K15)</f>
        <v>585.5270165932028</v>
      </c>
    </row>
    <row r="71" spans="12:35" x14ac:dyDescent="0.25">
      <c r="L71" s="49"/>
      <c r="AE71" s="77">
        <v>16</v>
      </c>
      <c r="AF71" s="77">
        <v>0.4</v>
      </c>
      <c r="AG71" s="77">
        <f>1000*(AE71*(-K16)^AF71)</f>
        <v>72826.408087008123</v>
      </c>
      <c r="AH71" s="77">
        <f>1000*(AE71*(-K17)^AF71)</f>
        <v>73350.822519158348</v>
      </c>
      <c r="AI71" s="77">
        <f>(AH71-AG71)/(-K17+K16)</f>
        <v>655.51804018778284</v>
      </c>
    </row>
    <row r="72" spans="12:35" x14ac:dyDescent="0.25">
      <c r="L72" s="49"/>
      <c r="AE72" s="47">
        <v>16</v>
      </c>
      <c r="AF72" s="47">
        <v>0.4</v>
      </c>
      <c r="AG72" s="77">
        <f>1000*(AE72*(-K17)^AF72)</f>
        <v>73350.822519158348</v>
      </c>
      <c r="AH72" s="77">
        <f>1000*(AE72*(-K18)^AF72)</f>
        <v>75269.05744157912</v>
      </c>
      <c r="AI72" s="77">
        <f>(AH72-AG72)/(-K18+K17)</f>
        <v>639.41164080692397</v>
      </c>
    </row>
    <row r="73" spans="12:35" x14ac:dyDescent="0.25">
      <c r="L73" s="49"/>
      <c r="AE73" s="77">
        <v>23</v>
      </c>
      <c r="AF73" s="77">
        <v>0.3</v>
      </c>
      <c r="AG73" s="77">
        <f>1000*(AE73*(-K18)^AF73)</f>
        <v>73468.336626388584</v>
      </c>
      <c r="AH73" s="77">
        <f>1000*(AE73*(-K19)^AF73)</f>
        <v>0</v>
      </c>
      <c r="AI73" s="77">
        <f>(AH73-AG73)/(-K19+K18)</f>
        <v>1530.5903463830955</v>
      </c>
    </row>
    <row r="74" spans="12:35" x14ac:dyDescent="0.25">
      <c r="L74" s="49"/>
      <c r="AE74" s="77"/>
      <c r="AF74" s="77"/>
      <c r="AG74" s="77"/>
      <c r="AH74" s="77"/>
      <c r="AI74" s="77" t="e">
        <f>(AH74-AG74)/(-K20+K19)</f>
        <v>#DIV/0!</v>
      </c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93" priority="40">
      <formula>$L29="API sand"</formula>
    </cfRule>
  </conditionalFormatting>
  <conditionalFormatting sqref="R29:S36 AB29:AB35">
    <cfRule type="expression" dxfId="92" priority="39">
      <formula>$M29="API sand"</formula>
    </cfRule>
  </conditionalFormatting>
  <conditionalFormatting sqref="R29:T36 AB29:AB35 Z36:AB36">
    <cfRule type="expression" dxfId="91" priority="38">
      <formula>$M29="API clay"</formula>
    </cfRule>
  </conditionalFormatting>
  <conditionalFormatting sqref="U29:W36 AM29:AP36">
    <cfRule type="expression" dxfId="90" priority="35">
      <formula>$L29="Stiff clay w/o free water"</formula>
    </cfRule>
    <cfRule type="expression" dxfId="89" priority="37">
      <formula>$L29="API clay"</formula>
    </cfRule>
  </conditionalFormatting>
  <conditionalFormatting sqref="U29:Y32 AM29:AP36 U33:X36">
    <cfRule type="expression" dxfId="88" priority="36">
      <formula>$L29="Kirsch soft clay"</formula>
    </cfRule>
  </conditionalFormatting>
  <conditionalFormatting sqref="U29:Y32 AM29:AP36 U33:X36">
    <cfRule type="expression" dxfId="87" priority="34">
      <formula>$L29="Kirsch stiff clay"</formula>
    </cfRule>
  </conditionalFormatting>
  <conditionalFormatting sqref="AM29:AP36">
    <cfRule type="expression" dxfId="86" priority="33">
      <formula>$L29="Kirsch sand"</formula>
    </cfRule>
  </conditionalFormatting>
  <conditionalFormatting sqref="AM29:AP36">
    <cfRule type="expression" dxfId="85" priority="32">
      <formula>$L29="Modified Weak rock"</formula>
    </cfRule>
  </conditionalFormatting>
  <conditionalFormatting sqref="U29:V36 AM29:AP36">
    <cfRule type="expression" dxfId="84" priority="31">
      <formula>$L29="Reese stiff clay"</formula>
    </cfRule>
  </conditionalFormatting>
  <conditionalFormatting sqref="N30:N36 Q29:Q36">
    <cfRule type="expression" dxfId="83" priority="30">
      <formula>$L29="API sand"</formula>
    </cfRule>
  </conditionalFormatting>
  <conditionalFormatting sqref="N30:N36 AB36 AJ29:AL36 Z29:Z36">
    <cfRule type="expression" dxfId="82" priority="29">
      <formula>$M29="API sand"</formula>
    </cfRule>
  </conditionalFormatting>
  <conditionalFormatting sqref="AK29:AL36 N30:N36 Z29:AA35">
    <cfRule type="expression" dxfId="81" priority="28">
      <formula>$M29="API clay"</formula>
    </cfRule>
  </conditionalFormatting>
  <conditionalFormatting sqref="N30:P36 O29:P29">
    <cfRule type="expression" dxfId="80" priority="25">
      <formula>$L29="Stiff clay w/o free water"</formula>
    </cfRule>
    <cfRule type="expression" dxfId="79" priority="27">
      <formula>$L29="API clay"</formula>
    </cfRule>
  </conditionalFormatting>
  <conditionalFormatting sqref="N30:P36 O29:P29">
    <cfRule type="expression" dxfId="78" priority="26">
      <formula>$L29="Kirsch soft clay"</formula>
    </cfRule>
  </conditionalFormatting>
  <conditionalFormatting sqref="N30:P36 O29:P29">
    <cfRule type="expression" dxfId="77" priority="24">
      <formula>$L29="Kirsch stiff clay"</formula>
    </cfRule>
  </conditionalFormatting>
  <conditionalFormatting sqref="N30:N36 Q29:Q36 X29:Y32 X33:X36">
    <cfRule type="expression" dxfId="76" priority="23">
      <formula>$L29="Kirsch sand"</formula>
    </cfRule>
  </conditionalFormatting>
  <conditionalFormatting sqref="N30:N36 AC29:AD36 AI29:AI36">
    <cfRule type="expression" dxfId="75" priority="22">
      <formula>$L29="Modified Weak rock"</formula>
    </cfRule>
  </conditionalFormatting>
  <conditionalFormatting sqref="N30:P36 O29:P29">
    <cfRule type="expression" dxfId="74" priority="21">
      <formula>$L29="Reese stiff clay"</formula>
    </cfRule>
  </conditionalFormatting>
  <conditionalFormatting sqref="AE37:AH37">
    <cfRule type="expression" dxfId="73" priority="41">
      <formula>$L19="Modified Weak rock"</formula>
    </cfRule>
  </conditionalFormatting>
  <conditionalFormatting sqref="AD17">
    <cfRule type="expression" dxfId="72" priority="18">
      <formula>$L17="Stiff clay w/o free water"</formula>
    </cfRule>
    <cfRule type="expression" dxfId="71" priority="20">
      <formula>$L17="API clay"</formula>
    </cfRule>
  </conditionalFormatting>
  <conditionalFormatting sqref="AD17">
    <cfRule type="expression" dxfId="70" priority="19">
      <formula>$L17="Kirsch soft clay"</formula>
    </cfRule>
  </conditionalFormatting>
  <conditionalFormatting sqref="AD17">
    <cfRule type="expression" dxfId="69" priority="17">
      <formula>$L17="Kirsch stiff clay"</formula>
    </cfRule>
  </conditionalFormatting>
  <conditionalFormatting sqref="AD17">
    <cfRule type="expression" dxfId="68" priority="16">
      <formula>$L17="Reese stiff clay"</formula>
    </cfRule>
  </conditionalFormatting>
  <conditionalFormatting sqref="AD17">
    <cfRule type="expression" dxfId="67" priority="15">
      <formula>$L17="PISA clay"</formula>
    </cfRule>
  </conditionalFormatting>
  <conditionalFormatting sqref="AC17">
    <cfRule type="expression" dxfId="66" priority="12">
      <formula>$L17="Stiff clay w/o free water"</formula>
    </cfRule>
    <cfRule type="expression" dxfId="65" priority="14">
      <formula>$L17="API clay"</formula>
    </cfRule>
  </conditionalFormatting>
  <conditionalFormatting sqref="AC17">
    <cfRule type="expression" dxfId="64" priority="13">
      <formula>$L17="Kirsch soft clay"</formula>
    </cfRule>
  </conditionalFormatting>
  <conditionalFormatting sqref="AC17">
    <cfRule type="expression" dxfId="63" priority="11">
      <formula>$L17="Kirsch stiff clay"</formula>
    </cfRule>
  </conditionalFormatting>
  <conditionalFormatting sqref="AC17">
    <cfRule type="expression" dxfId="62" priority="10">
      <formula>$L17="Reese stiff clay"</formula>
    </cfRule>
  </conditionalFormatting>
  <conditionalFormatting sqref="AC17">
    <cfRule type="expression" dxfId="61" priority="9">
      <formula>$L17="PISA clay"</formula>
    </cfRule>
  </conditionalFormatting>
  <conditionalFormatting sqref="X17">
    <cfRule type="expression" dxfId="60" priority="8">
      <formula>$L17="API sand"</formula>
    </cfRule>
  </conditionalFormatting>
  <conditionalFormatting sqref="X17">
    <cfRule type="expression" dxfId="59" priority="7">
      <formula>$L17="Kirsch sand"</formula>
    </cfRule>
  </conditionalFormatting>
  <conditionalFormatting sqref="U17">
    <cfRule type="expression" dxfId="58" priority="4">
      <formula>$L17="Stiff clay w/o free water"</formula>
    </cfRule>
    <cfRule type="expression" dxfId="57" priority="6">
      <formula>$L17="API clay"</formula>
    </cfRule>
  </conditionalFormatting>
  <conditionalFormatting sqref="U17">
    <cfRule type="expression" dxfId="56" priority="5">
      <formula>$L17="Kirsch soft clay"</formula>
    </cfRule>
  </conditionalFormatting>
  <conditionalFormatting sqref="U17">
    <cfRule type="expression" dxfId="55" priority="3">
      <formula>$L17="Kirsch stiff clay"</formula>
    </cfRule>
  </conditionalFormatting>
  <conditionalFormatting sqref="U17">
    <cfRule type="expression" dxfId="54" priority="2">
      <formula>$L17="Reese stiff clay"</formula>
    </cfRule>
  </conditionalFormatting>
  <conditionalFormatting sqref="U17">
    <cfRule type="expression" dxfId="53" priority="1">
      <formula>$L17="PISA clay"</formula>
    </cfRule>
  </conditionalFormatting>
  <conditionalFormatting sqref="AE72:AF72">
    <cfRule type="expression" dxfId="52" priority="42">
      <formula>$L17="Stiff clay w/o free water"</formula>
    </cfRule>
    <cfRule type="expression" dxfId="51" priority="43">
      <formula>$L17="API clay"</formula>
    </cfRule>
  </conditionalFormatting>
  <conditionalFormatting sqref="AE72:AF72">
    <cfRule type="expression" dxfId="50" priority="44">
      <formula>$L17="Kirsch soft clay"</formula>
    </cfRule>
  </conditionalFormatting>
  <conditionalFormatting sqref="AE72:AF72">
    <cfRule type="expression" dxfId="49" priority="45">
      <formula>$L17="Kirsch stiff clay"</formula>
    </cfRule>
  </conditionalFormatting>
  <conditionalFormatting sqref="AE72:AF72">
    <cfRule type="expression" dxfId="48" priority="46">
      <formula>$L17="Reese stiff clay"</formula>
    </cfRule>
  </conditionalFormatting>
  <conditionalFormatting sqref="AE72:AF72">
    <cfRule type="expression" dxfId="47" priority="47">
      <formula>$L17="PISA clay"</formula>
    </cfRule>
  </conditionalFormatting>
  <dataValidations count="3">
    <dataValidation type="list" showInputMessage="1" showErrorMessage="1" sqref="L6:M18" xr:uid="{2F81C82B-F086-4027-88D0-BFE4E7DCA2A8}">
      <formula1>"Zero soil,API sand,API clay"</formula1>
    </dataValidation>
    <dataValidation type="list" showInputMessage="1" showErrorMessage="1" sqref="L19:L255" xr:uid="{4EC4F747-C9D5-49F9-909E-40D4A7B8E6D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9:M36" xr:uid="{22CA80FA-D5EB-4D85-AD6C-7A92A4059AF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6005-A672-4744-88C8-40B2961A004A}">
  <sheetPr>
    <tabColor theme="8" tint="0.59999389629810485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NW-38_maxV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13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14.77</v>
      </c>
      <c r="H6" s="45" t="s">
        <v>28</v>
      </c>
      <c r="I6" s="33" t="s">
        <v>113</v>
      </c>
      <c r="J6" s="77">
        <v>1</v>
      </c>
      <c r="K6" s="83">
        <v>0</v>
      </c>
      <c r="L6" s="81" t="s">
        <v>64</v>
      </c>
      <c r="M6" s="81" t="s">
        <v>64</v>
      </c>
      <c r="N6" s="77">
        <v>9.5</v>
      </c>
      <c r="O6" s="76">
        <v>0</v>
      </c>
      <c r="P6" s="76">
        <v>0</v>
      </c>
      <c r="Q6" s="77">
        <v>28</v>
      </c>
      <c r="R6" s="77">
        <f>IF(Q6&lt;&gt;0,Q6-5,NA())</f>
        <v>23</v>
      </c>
      <c r="S6" s="85">
        <v>0.5</v>
      </c>
      <c r="T6" s="77">
        <v>0</v>
      </c>
      <c r="U6" s="96">
        <v>0</v>
      </c>
      <c r="V6" s="78">
        <v>0</v>
      </c>
      <c r="W6" s="85">
        <v>0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9969.339230710757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35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7">
        <v>2</v>
      </c>
      <c r="K7" s="83">
        <v>-2.2000000000000002</v>
      </c>
      <c r="L7" s="81" t="s">
        <v>64</v>
      </c>
      <c r="M7" s="81" t="s">
        <v>64</v>
      </c>
      <c r="N7" s="77">
        <v>9.5</v>
      </c>
      <c r="O7" s="76">
        <v>0</v>
      </c>
      <c r="P7" s="76">
        <v>0</v>
      </c>
      <c r="Q7" s="77">
        <v>32</v>
      </c>
      <c r="R7" s="77">
        <f t="shared" ref="R7:R18" si="0">IF(Q7&lt;&gt;0,Q7-5,NA())</f>
        <v>27</v>
      </c>
      <c r="S7" s="85">
        <v>0.5</v>
      </c>
      <c r="T7" s="77">
        <v>0</v>
      </c>
      <c r="U7" s="96">
        <v>0</v>
      </c>
      <c r="V7" s="78">
        <v>0</v>
      </c>
      <c r="W7" s="85">
        <v>0</v>
      </c>
      <c r="X7" s="93">
        <v>0</v>
      </c>
      <c r="Y7" s="77">
        <v>0</v>
      </c>
      <c r="Z7" s="77">
        <f>VLOOKUP(R7,$AE$39:$AF$59,2)</f>
        <v>86.999999999999972</v>
      </c>
      <c r="AA7" s="77">
        <v>1</v>
      </c>
      <c r="AB7" s="77">
        <f>VLOOKUP(R7,$AE$39:$AG$59,3)</f>
        <v>6720</v>
      </c>
      <c r="AC7" s="76">
        <v>29137.657916253556</v>
      </c>
      <c r="AD7" s="76">
        <v>3797.109278113011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>
        <f>VLOOKUP(R7,$AE$39:$AH$59,4)</f>
        <v>28.000000000000007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60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10010.629999999999</v>
      </c>
      <c r="H8" s="45" t="s">
        <v>53</v>
      </c>
      <c r="I8" s="56" t="s">
        <v>114</v>
      </c>
      <c r="J8" s="77">
        <v>3</v>
      </c>
      <c r="K8" s="83">
        <v>-2.5</v>
      </c>
      <c r="L8" s="81" t="s">
        <v>64</v>
      </c>
      <c r="M8" s="81" t="s">
        <v>64</v>
      </c>
      <c r="N8" s="77">
        <v>9.5</v>
      </c>
      <c r="O8" s="76">
        <v>0</v>
      </c>
      <c r="P8" s="76">
        <v>0</v>
      </c>
      <c r="Q8" s="77">
        <v>32</v>
      </c>
      <c r="R8" s="77">
        <f t="shared" si="0"/>
        <v>27</v>
      </c>
      <c r="S8" s="85">
        <v>0.5</v>
      </c>
      <c r="T8" s="77">
        <v>0</v>
      </c>
      <c r="U8" s="96">
        <v>0</v>
      </c>
      <c r="V8" s="78">
        <v>0</v>
      </c>
      <c r="W8" s="85">
        <v>0</v>
      </c>
      <c r="X8" s="93">
        <v>0</v>
      </c>
      <c r="Y8" s="77">
        <v>0</v>
      </c>
      <c r="Z8" s="77">
        <f>VLOOKUP(R8,$AE$39:$AF$59,2)</f>
        <v>86.999999999999972</v>
      </c>
      <c r="AA8" s="77">
        <v>1</v>
      </c>
      <c r="AB8" s="77">
        <f>VLOOKUP(R8,$AE$39:$AG$59,3)</f>
        <v>6720</v>
      </c>
      <c r="AC8" s="76">
        <v>30276.790699687459</v>
      </c>
      <c r="AD8" s="76">
        <v>2512.6899337795494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>
        <f>VLOOKUP(R8,$AE$39:$AH$59,4)</f>
        <v>28.000000000000007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80</v>
      </c>
      <c r="AS8" s="79">
        <v>1</v>
      </c>
    </row>
    <row r="9" spans="1:45" x14ac:dyDescent="0.25">
      <c r="A9" s="33" t="s">
        <v>68</v>
      </c>
      <c r="B9" s="57">
        <v>40.700000000000003</v>
      </c>
      <c r="C9" s="45" t="s">
        <v>28</v>
      </c>
      <c r="D9" s="57">
        <v>28</v>
      </c>
      <c r="F9" s="33" t="s">
        <v>96</v>
      </c>
      <c r="G9" s="92">
        <v>-196218.91639999999</v>
      </c>
      <c r="H9" s="45" t="s">
        <v>54</v>
      </c>
      <c r="I9" s="33" t="s">
        <v>115</v>
      </c>
      <c r="J9" s="77">
        <v>4</v>
      </c>
      <c r="K9" s="83">
        <v>-6.5</v>
      </c>
      <c r="L9" s="81" t="s">
        <v>65</v>
      </c>
      <c r="M9" s="81" t="s">
        <v>65</v>
      </c>
      <c r="N9" s="77">
        <v>9</v>
      </c>
      <c r="O9" s="76">
        <v>13</v>
      </c>
      <c r="P9" s="76">
        <v>2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0.02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29600.113635976188</v>
      </c>
      <c r="AD9" s="76">
        <v>1676.4677512731214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40.700000000000003</v>
      </c>
      <c r="C10" s="45" t="s">
        <v>28</v>
      </c>
      <c r="D10" s="58">
        <v>28</v>
      </c>
      <c r="F10" s="33" t="s">
        <v>51</v>
      </c>
      <c r="G10" s="91">
        <v>11282.890512820501</v>
      </c>
      <c r="H10" s="45" t="s">
        <v>53</v>
      </c>
      <c r="I10" s="33" t="s">
        <v>116</v>
      </c>
      <c r="J10" s="77">
        <v>5</v>
      </c>
      <c r="K10" s="83">
        <v>-8.5</v>
      </c>
      <c r="L10" s="81" t="s">
        <v>65</v>
      </c>
      <c r="M10" s="81" t="s">
        <v>65</v>
      </c>
      <c r="N10" s="77">
        <v>8.5</v>
      </c>
      <c r="O10" s="76">
        <v>17</v>
      </c>
      <c r="P10" s="76">
        <v>1.7777777777777777</v>
      </c>
      <c r="Q10" s="77">
        <v>0</v>
      </c>
      <c r="R10" s="77" t="e">
        <f t="shared" si="0"/>
        <v>#N/A</v>
      </c>
      <c r="S10" s="85">
        <v>0.5</v>
      </c>
      <c r="T10" s="77">
        <v>0</v>
      </c>
      <c r="U10" s="96">
        <v>0.02</v>
      </c>
      <c r="V10" s="78">
        <v>0</v>
      </c>
      <c r="W10" s="85">
        <v>0.5</v>
      </c>
      <c r="X10" s="93">
        <v>0</v>
      </c>
      <c r="Y10" s="77">
        <v>0</v>
      </c>
      <c r="Z10" s="77" t="e">
        <f>VLOOKUP(R10,$AE$39:$AF$59,2)</f>
        <v>#N/A</v>
      </c>
      <c r="AA10" s="77">
        <v>1</v>
      </c>
      <c r="AB10" s="77" t="e">
        <f>VLOOKUP(R10,$AE$39:$AG$59,3)</f>
        <v>#N/A</v>
      </c>
      <c r="AC10" s="76">
        <v>30405.045690132229</v>
      </c>
      <c r="AD10" s="76">
        <v>817.21146157941541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 t="e">
        <f>VLOOKUP(R10,$AE$39:$AH$59,4)</f>
        <v>#N/A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s="33" t="s">
        <v>116</v>
      </c>
      <c r="J11" s="77">
        <v>6</v>
      </c>
      <c r="K11" s="83">
        <v>-17.5</v>
      </c>
      <c r="L11" s="81" t="s">
        <v>65</v>
      </c>
      <c r="M11" s="81" t="s">
        <v>65</v>
      </c>
      <c r="N11" s="77">
        <v>8.5</v>
      </c>
      <c r="O11" s="76">
        <v>33</v>
      </c>
      <c r="P11" s="76">
        <v>1.8461538461538463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0.01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37759.948844346967</v>
      </c>
      <c r="AD11" s="76">
        <v>577.38124600314995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1413.74</v>
      </c>
      <c r="H12" s="45" t="s">
        <v>53</v>
      </c>
      <c r="I12" s="56" t="s">
        <v>114</v>
      </c>
      <c r="J12" s="77">
        <v>7</v>
      </c>
      <c r="K12" s="83">
        <v>-24</v>
      </c>
      <c r="L12" s="81" t="s">
        <v>64</v>
      </c>
      <c r="M12" s="81" t="s">
        <v>64</v>
      </c>
      <c r="N12" s="77">
        <v>9.5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59674.8324810907</v>
      </c>
      <c r="AD12" s="76">
        <v>706.12019691045316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113</v>
      </c>
      <c r="J13" s="77">
        <v>8</v>
      </c>
      <c r="K13" s="83">
        <v>-28</v>
      </c>
      <c r="L13" s="81" t="s">
        <v>64</v>
      </c>
      <c r="M13" s="81" t="s">
        <v>64</v>
      </c>
      <c r="N13" s="93">
        <v>9.5</v>
      </c>
      <c r="O13" s="76">
        <v>0</v>
      </c>
      <c r="P13" s="76">
        <v>0</v>
      </c>
      <c r="Q13" s="77">
        <v>28</v>
      </c>
      <c r="R13" s="77">
        <f t="shared" si="0"/>
        <v>23</v>
      </c>
      <c r="S13" s="85">
        <v>0.5</v>
      </c>
      <c r="T13" s="77">
        <v>0</v>
      </c>
      <c r="U13" s="96">
        <v>0</v>
      </c>
      <c r="V13" s="78">
        <v>0</v>
      </c>
      <c r="W13" s="85">
        <v>0</v>
      </c>
      <c r="X13" s="93">
        <v>0</v>
      </c>
      <c r="Y13" s="77">
        <v>0</v>
      </c>
      <c r="Z13" s="77">
        <f>VLOOKUP(R13,$AE$39:$AF$59,2)</f>
        <v>75.399999999999977</v>
      </c>
      <c r="AA13" s="77">
        <v>1</v>
      </c>
      <c r="AB13" s="77">
        <f>VLOOKUP(R13,$AE$39:$AG$59,3)</f>
        <v>4040</v>
      </c>
      <c r="AC13" s="76">
        <v>60671.285268471416</v>
      </c>
      <c r="AD13" s="76">
        <v>832.17868288214959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>
        <f>VLOOKUP(R13,$AE$39:$AH$59,4)</f>
        <v>16.800000000000004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28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113</v>
      </c>
      <c r="J14" s="77">
        <v>9</v>
      </c>
      <c r="K14" s="83">
        <v>-32</v>
      </c>
      <c r="L14" s="81" t="s">
        <v>64</v>
      </c>
      <c r="M14" s="81" t="s">
        <v>64</v>
      </c>
      <c r="N14" s="93">
        <v>9.5</v>
      </c>
      <c r="O14" s="76">
        <v>0</v>
      </c>
      <c r="P14" s="76">
        <v>0</v>
      </c>
      <c r="Q14" s="77">
        <v>28.5</v>
      </c>
      <c r="R14" s="77">
        <f t="shared" si="0"/>
        <v>23.5</v>
      </c>
      <c r="S14" s="85">
        <v>0.5</v>
      </c>
      <c r="T14" s="77">
        <v>0</v>
      </c>
      <c r="U14" s="96">
        <v>0</v>
      </c>
      <c r="V14" s="78">
        <v>0</v>
      </c>
      <c r="W14" s="85">
        <v>0</v>
      </c>
      <c r="X14" s="93">
        <v>0</v>
      </c>
      <c r="Y14" s="77">
        <v>0</v>
      </c>
      <c r="Z14" s="77">
        <f>VLOOKUP(R14,$AE$39:$AF$59,2)</f>
        <v>75.399999999999977</v>
      </c>
      <c r="AA14" s="77">
        <v>1</v>
      </c>
      <c r="AB14" s="77">
        <f>VLOOKUP(R14,$AE$39:$AG$59,3)</f>
        <v>4040</v>
      </c>
      <c r="AC14" s="76">
        <v>64000.000000000015</v>
      </c>
      <c r="AD14" s="76">
        <v>735.4225873859483</v>
      </c>
      <c r="AE14" s="95">
        <v>0.3</v>
      </c>
      <c r="AF14" s="76">
        <v>0</v>
      </c>
      <c r="AG14" s="76">
        <v>0</v>
      </c>
      <c r="AH14" s="76">
        <v>0</v>
      </c>
      <c r="AI14" s="76">
        <v>0</v>
      </c>
      <c r="AJ14" s="77">
        <f>VLOOKUP(R14,$AE$39:$AH$59,4)</f>
        <v>16.800000000000004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0</v>
      </c>
      <c r="AR14" s="77">
        <v>30</v>
      </c>
      <c r="AS14" s="79">
        <v>1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115</v>
      </c>
      <c r="J15" s="77">
        <v>10</v>
      </c>
      <c r="K15" s="83">
        <v>-42</v>
      </c>
      <c r="L15" s="81" t="s">
        <v>65</v>
      </c>
      <c r="M15" s="81" t="s">
        <v>65</v>
      </c>
      <c r="N15" s="93">
        <v>9</v>
      </c>
      <c r="O15" s="76">
        <v>83</v>
      </c>
      <c r="P15" s="76">
        <v>2.2727272727272725</v>
      </c>
      <c r="Q15" s="77">
        <v>0</v>
      </c>
      <c r="R15" s="77" t="e">
        <f t="shared" si="0"/>
        <v>#N/A</v>
      </c>
      <c r="S15" s="85">
        <v>0.5</v>
      </c>
      <c r="T15" s="77">
        <v>0</v>
      </c>
      <c r="U15" s="96">
        <v>7.0000000000000001E-3</v>
      </c>
      <c r="V15" s="78">
        <v>0</v>
      </c>
      <c r="W15" s="85">
        <v>0.5</v>
      </c>
      <c r="X15" s="93">
        <v>0</v>
      </c>
      <c r="Y15" s="77">
        <v>0</v>
      </c>
      <c r="Z15" s="77" t="e">
        <f>VLOOKUP(R15,$AE$39:$AF$59,2)</f>
        <v>#N/A</v>
      </c>
      <c r="AA15" s="77">
        <v>1</v>
      </c>
      <c r="AB15" s="77" t="e">
        <f>VLOOKUP(R15,$AE$39:$AG$59,3)</f>
        <v>#N/A</v>
      </c>
      <c r="AC15" s="76">
        <v>62434.947639627055</v>
      </c>
      <c r="AD15" s="76">
        <v>585.5270165932028</v>
      </c>
      <c r="AE15" s="95">
        <v>0.3</v>
      </c>
      <c r="AF15" s="76">
        <v>0</v>
      </c>
      <c r="AG15" s="76">
        <v>0</v>
      </c>
      <c r="AH15" s="76">
        <v>0</v>
      </c>
      <c r="AI15" s="76">
        <v>0</v>
      </c>
      <c r="AJ15" s="77" t="e">
        <f>VLOOKUP(R15,$AE$39:$AH$59,4)</f>
        <v>#N/A</v>
      </c>
      <c r="AK15" s="77">
        <v>1</v>
      </c>
      <c r="AL15" s="77">
        <v>1</v>
      </c>
      <c r="AM15" s="77">
        <v>1</v>
      </c>
      <c r="AN15" s="77">
        <v>1</v>
      </c>
      <c r="AO15" s="77">
        <v>1</v>
      </c>
      <c r="AP15" s="77">
        <v>1</v>
      </c>
      <c r="AQ15" s="77">
        <v>0</v>
      </c>
      <c r="AR15" s="77">
        <v>0</v>
      </c>
      <c r="AS15" s="79">
        <v>1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 t="s">
        <v>113</v>
      </c>
      <c r="J16" s="77">
        <v>11</v>
      </c>
      <c r="K16" s="83">
        <v>-44.2</v>
      </c>
      <c r="L16" s="81" t="s">
        <v>64</v>
      </c>
      <c r="M16" s="81" t="s">
        <v>64</v>
      </c>
      <c r="N16" s="93">
        <v>9.5</v>
      </c>
      <c r="O16" s="76">
        <v>0</v>
      </c>
      <c r="P16" s="76">
        <v>0</v>
      </c>
      <c r="Q16" s="77">
        <v>28.5</v>
      </c>
      <c r="R16" s="77">
        <f t="shared" si="0"/>
        <v>23.5</v>
      </c>
      <c r="S16" s="85">
        <v>0.5</v>
      </c>
      <c r="T16" s="77">
        <v>0</v>
      </c>
      <c r="U16" s="96">
        <v>0</v>
      </c>
      <c r="V16" s="78">
        <v>0</v>
      </c>
      <c r="W16" s="85">
        <v>0</v>
      </c>
      <c r="X16" s="93">
        <v>0</v>
      </c>
      <c r="Y16" s="77">
        <v>0</v>
      </c>
      <c r="Z16" s="77">
        <v>0</v>
      </c>
      <c r="AA16" s="77">
        <v>1</v>
      </c>
      <c r="AB16" s="77">
        <v>0</v>
      </c>
      <c r="AC16" s="98">
        <v>72826.408087008123</v>
      </c>
      <c r="AD16" s="98">
        <v>655.51804018778284</v>
      </c>
      <c r="AE16" s="95">
        <v>0.3</v>
      </c>
      <c r="AF16" s="76">
        <v>0</v>
      </c>
      <c r="AG16" s="76">
        <v>0</v>
      </c>
      <c r="AH16" s="76">
        <v>0</v>
      </c>
      <c r="AI16" s="76">
        <v>0</v>
      </c>
      <c r="AJ16" s="77">
        <v>0</v>
      </c>
      <c r="AK16" s="77">
        <v>1</v>
      </c>
      <c r="AL16" s="77">
        <v>1</v>
      </c>
      <c r="AM16" s="77">
        <v>1</v>
      </c>
      <c r="AN16" s="77">
        <v>1</v>
      </c>
      <c r="AO16" s="77">
        <v>1</v>
      </c>
      <c r="AP16" s="77">
        <v>1</v>
      </c>
      <c r="AQ16" s="77">
        <v>0</v>
      </c>
      <c r="AR16" s="77">
        <v>30</v>
      </c>
      <c r="AS16" s="79">
        <v>1</v>
      </c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I17" s="56" t="s">
        <v>113</v>
      </c>
      <c r="J17" s="77">
        <v>12</v>
      </c>
      <c r="K17" s="83">
        <v>-45</v>
      </c>
      <c r="L17" s="81" t="s">
        <v>64</v>
      </c>
      <c r="M17" s="81" t="s">
        <v>64</v>
      </c>
      <c r="N17" s="93">
        <v>9.35</v>
      </c>
      <c r="O17" s="76">
        <v>0</v>
      </c>
      <c r="P17" s="76">
        <v>0</v>
      </c>
      <c r="Q17" s="77">
        <v>28.5</v>
      </c>
      <c r="R17" s="77">
        <f>IF(Q17&lt;&gt;0,Q17-5,NA())</f>
        <v>23.5</v>
      </c>
      <c r="S17" s="85">
        <v>0.5</v>
      </c>
      <c r="T17" s="77">
        <v>0</v>
      </c>
      <c r="U17" s="97">
        <v>0</v>
      </c>
      <c r="V17" s="78">
        <v>0</v>
      </c>
      <c r="W17" s="85">
        <v>0</v>
      </c>
      <c r="X17" s="94">
        <v>0</v>
      </c>
      <c r="Y17" s="77">
        <v>0</v>
      </c>
      <c r="Z17" s="77">
        <v>0</v>
      </c>
      <c r="AA17" s="77">
        <v>1</v>
      </c>
      <c r="AB17" s="77">
        <v>0</v>
      </c>
      <c r="AC17" s="98">
        <v>73350.822519158348</v>
      </c>
      <c r="AD17" s="98">
        <v>639.41164080692397</v>
      </c>
      <c r="AE17" s="95">
        <v>0.3</v>
      </c>
      <c r="AF17" s="76">
        <v>0</v>
      </c>
      <c r="AG17" s="76">
        <v>0</v>
      </c>
      <c r="AH17" s="76">
        <v>0</v>
      </c>
      <c r="AI17" s="76">
        <v>0</v>
      </c>
      <c r="AJ17" s="77">
        <v>0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0</v>
      </c>
      <c r="AR17" s="77">
        <v>30</v>
      </c>
      <c r="AS17" s="79">
        <v>1</v>
      </c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I18" s="33" t="s">
        <v>117</v>
      </c>
      <c r="J18" s="77">
        <v>13</v>
      </c>
      <c r="K18" s="83">
        <v>-48</v>
      </c>
      <c r="L18" s="81" t="s">
        <v>64</v>
      </c>
      <c r="M18" s="81" t="s">
        <v>64</v>
      </c>
      <c r="N18" s="93">
        <v>10</v>
      </c>
      <c r="O18" s="76">
        <v>0</v>
      </c>
      <c r="P18" s="76">
        <v>0</v>
      </c>
      <c r="Q18" s="77">
        <v>31</v>
      </c>
      <c r="R18" s="77">
        <f t="shared" si="0"/>
        <v>26</v>
      </c>
      <c r="S18" s="85">
        <v>0.5</v>
      </c>
      <c r="T18" s="77">
        <v>0</v>
      </c>
      <c r="U18" s="93">
        <v>0</v>
      </c>
      <c r="V18" s="78">
        <v>0</v>
      </c>
      <c r="W18" s="85">
        <v>0</v>
      </c>
      <c r="X18" s="93">
        <v>0</v>
      </c>
      <c r="Y18" s="77">
        <v>0</v>
      </c>
      <c r="Z18" s="77">
        <v>0</v>
      </c>
      <c r="AA18" s="77">
        <v>1</v>
      </c>
      <c r="AB18" s="77">
        <v>0</v>
      </c>
      <c r="AC18" s="99">
        <v>73468.336626388584</v>
      </c>
      <c r="AD18" s="99">
        <v>451.99672350444939</v>
      </c>
      <c r="AE18" s="95">
        <v>0.3</v>
      </c>
      <c r="AF18" s="76">
        <v>0</v>
      </c>
      <c r="AG18" s="76">
        <v>0</v>
      </c>
      <c r="AH18" s="76">
        <v>0</v>
      </c>
      <c r="AI18" s="76">
        <v>0</v>
      </c>
      <c r="AJ18" s="77">
        <v>0</v>
      </c>
      <c r="AK18" s="77">
        <v>1</v>
      </c>
      <c r="AL18" s="77">
        <v>1</v>
      </c>
      <c r="AM18" s="77">
        <v>1</v>
      </c>
      <c r="AN18" s="77">
        <v>1</v>
      </c>
      <c r="AO18" s="77">
        <v>1</v>
      </c>
      <c r="AP18" s="77">
        <v>1</v>
      </c>
      <c r="AQ18" s="77">
        <v>0</v>
      </c>
      <c r="AR18" s="77">
        <v>50</v>
      </c>
      <c r="AS18" s="79">
        <v>1</v>
      </c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16</v>
      </c>
      <c r="AF61" s="77">
        <v>0.4</v>
      </c>
      <c r="AG61" s="77">
        <f>1000*(AE61*(-K6)^AF61)</f>
        <v>0</v>
      </c>
      <c r="AH61" s="77">
        <f>1000*(AE61*(-K7)^AF61)</f>
        <v>21932.546307563665</v>
      </c>
      <c r="AI61" s="77">
        <f>(AH61-AG61)/(-K7+K6)</f>
        <v>9969.339230710757</v>
      </c>
    </row>
    <row r="62" spans="12:35" x14ac:dyDescent="0.25">
      <c r="L62" s="49"/>
      <c r="AE62" s="77">
        <v>23</v>
      </c>
      <c r="AF62" s="77">
        <v>0.3</v>
      </c>
      <c r="AG62" s="77">
        <f>1000*(AE62*(-K7)^AF62)</f>
        <v>29137.657916253556</v>
      </c>
      <c r="AH62" s="77">
        <f>1000*(AE62*(-K8)^AF62)</f>
        <v>30276.790699687459</v>
      </c>
      <c r="AI62" s="77">
        <f>(AH62-AG62)/(-K8+K7)</f>
        <v>3797.109278113011</v>
      </c>
    </row>
    <row r="63" spans="12:35" x14ac:dyDescent="0.25">
      <c r="L63" s="49"/>
      <c r="AE63" s="77">
        <v>23</v>
      </c>
      <c r="AF63" s="77">
        <v>0.3</v>
      </c>
      <c r="AG63" s="77">
        <f>1000*(AE63*(-K8)^AF63)</f>
        <v>30276.790699687459</v>
      </c>
      <c r="AH63" s="77">
        <f>1000*(AE63*(-K9)^AF63)</f>
        <v>40327.550434805657</v>
      </c>
      <c r="AI63" s="77">
        <f>(AH63-AG63)/(-K9+K8)</f>
        <v>2512.6899337795494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29600.113635976188</v>
      </c>
      <c r="AH64" s="77">
        <f>1000*(AE64*(-K10)^AF64)</f>
        <v>32953.04913852243</v>
      </c>
      <c r="AI64" s="77">
        <f>(AH64-AG64)/(-K10+K9)</f>
        <v>1676.4677512731214</v>
      </c>
    </row>
    <row r="65" spans="12:35" x14ac:dyDescent="0.25">
      <c r="L65" s="49"/>
      <c r="AE65" s="77">
        <v>16</v>
      </c>
      <c r="AF65" s="77">
        <v>0.3</v>
      </c>
      <c r="AG65" s="77">
        <f>1000*(AE65*(-K10)^AF65)</f>
        <v>30405.045690132229</v>
      </c>
      <c r="AH65" s="77">
        <f>1000*(AE65*(-K11)^AF65)</f>
        <v>37759.948844346967</v>
      </c>
      <c r="AI65" s="77">
        <f>(AH65-AG65)/(-K11+K10)</f>
        <v>817.21146157941541</v>
      </c>
    </row>
    <row r="66" spans="12:35" x14ac:dyDescent="0.25">
      <c r="L66" s="49"/>
      <c r="AE66" s="77">
        <v>16</v>
      </c>
      <c r="AF66" s="77">
        <v>0.3</v>
      </c>
      <c r="AG66" s="77">
        <f>1000*(AE66*(-K11)^AF66)</f>
        <v>37759.948844346967</v>
      </c>
      <c r="AH66" s="77">
        <f>1000*(AE66*(-K12)^AF66)</f>
        <v>41512.926943367442</v>
      </c>
      <c r="AI66" s="77">
        <f>(AH66-AG66)/(-K12+K11)</f>
        <v>577.38124600314995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59674.8324810907</v>
      </c>
      <c r="AH67" s="77">
        <f>1000*(AE67*(-K13)^AF67)</f>
        <v>62499.313268732512</v>
      </c>
      <c r="AI67" s="77">
        <f>(AH67-AG67)/(-K13+K12)</f>
        <v>706.12019691045316</v>
      </c>
    </row>
    <row r="68" spans="12:35" x14ac:dyDescent="0.25">
      <c r="L68" s="49"/>
      <c r="AE68" s="77">
        <v>16</v>
      </c>
      <c r="AF68" s="77">
        <v>0.4</v>
      </c>
      <c r="AG68" s="77">
        <f>1000*(AE68*(-K13)^AF68)</f>
        <v>60671.285268471416</v>
      </c>
      <c r="AH68" s="77">
        <f>1000*(AE68*(-K14)^AF68)</f>
        <v>64000.000000000015</v>
      </c>
      <c r="AI68" s="77">
        <f>(AH68-AG68)/(-K14+K13)</f>
        <v>832.17868288214959</v>
      </c>
    </row>
    <row r="69" spans="12:35" x14ac:dyDescent="0.25">
      <c r="L69" s="49"/>
      <c r="AE69" s="77">
        <v>16</v>
      </c>
      <c r="AF69" s="77">
        <v>0.4</v>
      </c>
      <c r="AG69" s="77">
        <f>1000*(AE69*(-K14)^AF69)</f>
        <v>64000.000000000015</v>
      </c>
      <c r="AH69" s="77">
        <f>1000*(AE69*(-K15)^AF69)</f>
        <v>71354.225873859497</v>
      </c>
      <c r="AI69" s="77">
        <f>(AH69-AG69)/(-K15+K14)</f>
        <v>735.4225873859483</v>
      </c>
    </row>
    <row r="70" spans="12:35" x14ac:dyDescent="0.25">
      <c r="L70" s="49"/>
      <c r="AE70" s="77">
        <v>14</v>
      </c>
      <c r="AF70" s="77">
        <v>0.4</v>
      </c>
      <c r="AG70" s="77">
        <f>1000*(AE70*(-K15)^AF70)</f>
        <v>62434.947639627055</v>
      </c>
      <c r="AH70" s="77">
        <f>1000*(AE70*(-K16)^AF70)</f>
        <v>63723.107076132103</v>
      </c>
      <c r="AI70" s="77">
        <f>(AH70-AG70)/(-K16+K15)</f>
        <v>585.5270165932028</v>
      </c>
    </row>
    <row r="71" spans="12:35" x14ac:dyDescent="0.25">
      <c r="L71" s="49"/>
      <c r="AE71" s="77">
        <v>16</v>
      </c>
      <c r="AF71" s="77">
        <v>0.4</v>
      </c>
      <c r="AG71" s="77">
        <f>1000*(AE71*(-K16)^AF71)</f>
        <v>72826.408087008123</v>
      </c>
      <c r="AH71" s="77">
        <f>1000*(AE71*(-K17)^AF71)</f>
        <v>73350.822519158348</v>
      </c>
      <c r="AI71" s="77">
        <f>(AH71-AG71)/(-K17+K16)</f>
        <v>655.51804018778284</v>
      </c>
    </row>
    <row r="72" spans="12:35" x14ac:dyDescent="0.25">
      <c r="L72" s="49"/>
      <c r="AE72" s="47">
        <v>16</v>
      </c>
      <c r="AF72" s="47">
        <v>0.4</v>
      </c>
      <c r="AG72" s="77">
        <f>1000*(AE72*(-K17)^AF72)</f>
        <v>73350.822519158348</v>
      </c>
      <c r="AH72" s="77">
        <f>1000*(AE72*(-K18)^AF72)</f>
        <v>75269.05744157912</v>
      </c>
      <c r="AI72" s="77">
        <f>(AH72-AG72)/(-K18+K17)</f>
        <v>639.41164080692397</v>
      </c>
    </row>
    <row r="73" spans="12:35" x14ac:dyDescent="0.25">
      <c r="L73" s="49"/>
      <c r="AE73" s="77">
        <v>23</v>
      </c>
      <c r="AF73" s="77">
        <v>0.3</v>
      </c>
      <c r="AG73" s="77">
        <f>1000*(AE73*(-K18)^AF73)</f>
        <v>73468.336626388584</v>
      </c>
      <c r="AH73" s="77">
        <f>1000*(AE73*(-K19)^AF73)</f>
        <v>0</v>
      </c>
      <c r="AI73" s="77">
        <f>(AH73-AG73)/(-K19+K18)</f>
        <v>1530.5903463830955</v>
      </c>
    </row>
    <row r="74" spans="12:35" x14ac:dyDescent="0.25">
      <c r="L74" s="49"/>
      <c r="AE74" s="77"/>
      <c r="AF74" s="77"/>
      <c r="AG74" s="77"/>
      <c r="AH74" s="77"/>
      <c r="AI74" s="77" t="e">
        <f>(AH74-AG74)/(-K20+K19)</f>
        <v>#DIV/0!</v>
      </c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46" priority="40">
      <formula>$L29="API sand"</formula>
    </cfRule>
  </conditionalFormatting>
  <conditionalFormatting sqref="R29:S36 AB29:AB35">
    <cfRule type="expression" dxfId="45" priority="39">
      <formula>$M29="API sand"</formula>
    </cfRule>
  </conditionalFormatting>
  <conditionalFormatting sqref="R29:T36 AB29:AB35 Z36:AB36">
    <cfRule type="expression" dxfId="44" priority="38">
      <formula>$M29="API clay"</formula>
    </cfRule>
  </conditionalFormatting>
  <conditionalFormatting sqref="U29:W36 AM29:AP36">
    <cfRule type="expression" dxfId="43" priority="35">
      <formula>$L29="Stiff clay w/o free water"</formula>
    </cfRule>
    <cfRule type="expression" dxfId="42" priority="37">
      <formula>$L29="API clay"</formula>
    </cfRule>
  </conditionalFormatting>
  <conditionalFormatting sqref="U29:Y32 AM29:AP36 U33:X36">
    <cfRule type="expression" dxfId="41" priority="36">
      <formula>$L29="Kirsch soft clay"</formula>
    </cfRule>
  </conditionalFormatting>
  <conditionalFormatting sqref="U29:Y32 AM29:AP36 U33:X36">
    <cfRule type="expression" dxfId="40" priority="34">
      <formula>$L29="Kirsch stiff clay"</formula>
    </cfRule>
  </conditionalFormatting>
  <conditionalFormatting sqref="AM29:AP36">
    <cfRule type="expression" dxfId="39" priority="33">
      <formula>$L29="Kirsch sand"</formula>
    </cfRule>
  </conditionalFormatting>
  <conditionalFormatting sqref="AM29:AP36">
    <cfRule type="expression" dxfId="38" priority="32">
      <formula>$L29="Modified Weak rock"</formula>
    </cfRule>
  </conditionalFormatting>
  <conditionalFormatting sqref="U29:V36 AM29:AP36">
    <cfRule type="expression" dxfId="37" priority="31">
      <formula>$L29="Reese stiff clay"</formula>
    </cfRule>
  </conditionalFormatting>
  <conditionalFormatting sqref="N30:N36 Q29:Q36">
    <cfRule type="expression" dxfId="36" priority="30">
      <formula>$L29="API sand"</formula>
    </cfRule>
  </conditionalFormatting>
  <conditionalFormatting sqref="N30:N36 AB36 AJ29:AL36 Z29:Z36">
    <cfRule type="expression" dxfId="35" priority="29">
      <formula>$M29="API sand"</formula>
    </cfRule>
  </conditionalFormatting>
  <conditionalFormatting sqref="AK29:AL36 N30:N36 Z29:AA35">
    <cfRule type="expression" dxfId="34" priority="28">
      <formula>$M29="API clay"</formula>
    </cfRule>
  </conditionalFormatting>
  <conditionalFormatting sqref="N30:P36 O29:P29">
    <cfRule type="expression" dxfId="33" priority="25">
      <formula>$L29="Stiff clay w/o free water"</formula>
    </cfRule>
    <cfRule type="expression" dxfId="32" priority="27">
      <formula>$L29="API clay"</formula>
    </cfRule>
  </conditionalFormatting>
  <conditionalFormatting sqref="N30:P36 O29:P29">
    <cfRule type="expression" dxfId="31" priority="26">
      <formula>$L29="Kirsch soft clay"</formula>
    </cfRule>
  </conditionalFormatting>
  <conditionalFormatting sqref="N30:P36 O29:P29">
    <cfRule type="expression" dxfId="30" priority="24">
      <formula>$L29="Kirsch stiff clay"</formula>
    </cfRule>
  </conditionalFormatting>
  <conditionalFormatting sqref="N30:N36 Q29:Q36 X29:Y32 X33:X36">
    <cfRule type="expression" dxfId="29" priority="23">
      <formula>$L29="Kirsch sand"</formula>
    </cfRule>
  </conditionalFormatting>
  <conditionalFormatting sqref="N30:N36 AC29:AD36 AI29:AI36">
    <cfRule type="expression" dxfId="28" priority="22">
      <formula>$L29="Modified Weak rock"</formula>
    </cfRule>
  </conditionalFormatting>
  <conditionalFormatting sqref="N30:P36 O29:P29">
    <cfRule type="expression" dxfId="27" priority="21">
      <formula>$L29="Reese stiff clay"</formula>
    </cfRule>
  </conditionalFormatting>
  <conditionalFormatting sqref="AE37:AH37">
    <cfRule type="expression" dxfId="26" priority="41">
      <formula>$L19="Modified Weak rock"</formula>
    </cfRule>
  </conditionalFormatting>
  <conditionalFormatting sqref="AD17">
    <cfRule type="expression" dxfId="25" priority="18">
      <formula>$L17="Stiff clay w/o free water"</formula>
    </cfRule>
    <cfRule type="expression" dxfId="24" priority="20">
      <formula>$L17="API clay"</formula>
    </cfRule>
  </conditionalFormatting>
  <conditionalFormatting sqref="AD17">
    <cfRule type="expression" dxfId="23" priority="19">
      <formula>$L17="Kirsch soft clay"</formula>
    </cfRule>
  </conditionalFormatting>
  <conditionalFormatting sqref="AD17">
    <cfRule type="expression" dxfId="22" priority="17">
      <formula>$L17="Kirsch stiff clay"</formula>
    </cfRule>
  </conditionalFormatting>
  <conditionalFormatting sqref="AD17">
    <cfRule type="expression" dxfId="21" priority="16">
      <formula>$L17="Reese stiff clay"</formula>
    </cfRule>
  </conditionalFormatting>
  <conditionalFormatting sqref="AD17">
    <cfRule type="expression" dxfId="20" priority="15">
      <formula>$L17="PISA clay"</formula>
    </cfRule>
  </conditionalFormatting>
  <conditionalFormatting sqref="AC17">
    <cfRule type="expression" dxfId="19" priority="12">
      <formula>$L17="Stiff clay w/o free water"</formula>
    </cfRule>
    <cfRule type="expression" dxfId="18" priority="14">
      <formula>$L17="API clay"</formula>
    </cfRule>
  </conditionalFormatting>
  <conditionalFormatting sqref="AC17">
    <cfRule type="expression" dxfId="17" priority="13">
      <formula>$L17="Kirsch soft clay"</formula>
    </cfRule>
  </conditionalFormatting>
  <conditionalFormatting sqref="AC17">
    <cfRule type="expression" dxfId="16" priority="11">
      <formula>$L17="Kirsch stiff clay"</formula>
    </cfRule>
  </conditionalFormatting>
  <conditionalFormatting sqref="AC17">
    <cfRule type="expression" dxfId="15" priority="10">
      <formula>$L17="Reese stiff clay"</formula>
    </cfRule>
  </conditionalFormatting>
  <conditionalFormatting sqref="AC17">
    <cfRule type="expression" dxfId="14" priority="9">
      <formula>$L17="PISA clay"</formula>
    </cfRule>
  </conditionalFormatting>
  <conditionalFormatting sqref="X17">
    <cfRule type="expression" dxfId="13" priority="8">
      <formula>$L17="API sand"</formula>
    </cfRule>
  </conditionalFormatting>
  <conditionalFormatting sqref="X17">
    <cfRule type="expression" dxfId="12" priority="7">
      <formula>$L17="Kirsch sand"</formula>
    </cfRule>
  </conditionalFormatting>
  <conditionalFormatting sqref="U17">
    <cfRule type="expression" dxfId="11" priority="4">
      <formula>$L17="Stiff clay w/o free water"</formula>
    </cfRule>
    <cfRule type="expression" dxfId="10" priority="6">
      <formula>$L17="API clay"</formula>
    </cfRule>
  </conditionalFormatting>
  <conditionalFormatting sqref="U17">
    <cfRule type="expression" dxfId="9" priority="5">
      <formula>$L17="Kirsch soft clay"</formula>
    </cfRule>
  </conditionalFormatting>
  <conditionalFormatting sqref="U17">
    <cfRule type="expression" dxfId="8" priority="3">
      <formula>$L17="Kirsch stiff clay"</formula>
    </cfRule>
  </conditionalFormatting>
  <conditionalFormatting sqref="U17">
    <cfRule type="expression" dxfId="7" priority="2">
      <formula>$L17="Reese stiff clay"</formula>
    </cfRule>
  </conditionalFormatting>
  <conditionalFormatting sqref="U17">
    <cfRule type="expression" dxfId="6" priority="1">
      <formula>$L17="PISA clay"</formula>
    </cfRule>
  </conditionalFormatting>
  <conditionalFormatting sqref="AE72:AF72">
    <cfRule type="expression" dxfId="5" priority="42">
      <formula>$L17="Stiff clay w/o free water"</formula>
    </cfRule>
    <cfRule type="expression" dxfId="4" priority="43">
      <formula>$L17="API clay"</formula>
    </cfRule>
  </conditionalFormatting>
  <conditionalFormatting sqref="AE72:AF72">
    <cfRule type="expression" dxfId="3" priority="44">
      <formula>$L17="Kirsch soft clay"</formula>
    </cfRule>
  </conditionalFormatting>
  <conditionalFormatting sqref="AE72:AF72">
    <cfRule type="expression" dxfId="2" priority="45">
      <formula>$L17="Kirsch stiff clay"</formula>
    </cfRule>
  </conditionalFormatting>
  <conditionalFormatting sqref="AE72:AF72">
    <cfRule type="expression" dxfId="1" priority="46">
      <formula>$L17="Reese stiff clay"</formula>
    </cfRule>
  </conditionalFormatting>
  <conditionalFormatting sqref="AE72:AF72">
    <cfRule type="expression" dxfId="0" priority="47">
      <formula>$L17="PISA clay"</formula>
    </cfRule>
  </conditionalFormatting>
  <dataValidations count="3">
    <dataValidation type="list" showInputMessage="1" showErrorMessage="1" sqref="M19:M36" xr:uid="{9A66A8B8-D5CA-4222-8A23-F21CD98AD7BA}">
      <formula1>"',API sand,API clay"</formula1>
    </dataValidation>
    <dataValidation type="list" showInputMessage="1" showErrorMessage="1" sqref="L19:L255" xr:uid="{D0735A56-D19B-40FF-8895-44848DCA253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L6:M18" xr:uid="{37CB7A4A-643C-48A4-8F45-698A95BE05D8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E704-CFA1-4232-A1E5-D71E5861189D}">
  <sheetPr>
    <tabColor rgb="FF00B050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NW-55_maxM_psf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8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14.61</v>
      </c>
      <c r="H6" s="45" t="s">
        <v>28</v>
      </c>
      <c r="I6" t="s">
        <v>115</v>
      </c>
      <c r="J6" s="77">
        <v>1</v>
      </c>
      <c r="K6" s="83">
        <v>0</v>
      </c>
      <c r="L6" s="81" t="s">
        <v>65</v>
      </c>
      <c r="M6" s="81" t="s">
        <v>65</v>
      </c>
      <c r="N6" s="77">
        <v>9</v>
      </c>
      <c r="O6" s="76">
        <v>0</v>
      </c>
      <c r="P6" s="76">
        <v>2</v>
      </c>
      <c r="Q6" s="77">
        <v>0</v>
      </c>
      <c r="R6" s="77" t="e">
        <f>IF(Q6&lt;&gt;0,Q6-5,NA())</f>
        <v>#N/A</v>
      </c>
      <c r="S6" s="85">
        <v>0.5</v>
      </c>
      <c r="T6" s="77">
        <v>0</v>
      </c>
      <c r="U6" s="96">
        <v>0.02</v>
      </c>
      <c r="V6" s="78">
        <v>0</v>
      </c>
      <c r="W6" s="85">
        <v>0.5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3516.6410041134127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0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t="s">
        <v>116</v>
      </c>
      <c r="J7" s="77">
        <v>2</v>
      </c>
      <c r="K7" s="83">
        <v>-10</v>
      </c>
      <c r="L7" s="81" t="s">
        <v>65</v>
      </c>
      <c r="M7" s="81" t="s">
        <v>65</v>
      </c>
      <c r="N7" s="77">
        <v>8.5</v>
      </c>
      <c r="O7" s="76">
        <v>20</v>
      </c>
      <c r="P7" s="76">
        <v>1.7333333333333334</v>
      </c>
      <c r="Q7" s="77">
        <v>0</v>
      </c>
      <c r="R7" s="77" t="e">
        <f t="shared" ref="R7:R18" si="0">IF(Q7&lt;&gt;0,Q7-5,NA())</f>
        <v>#N/A</v>
      </c>
      <c r="S7" s="85">
        <v>0.5</v>
      </c>
      <c r="T7" s="77">
        <v>0</v>
      </c>
      <c r="U7" s="96">
        <v>0.02</v>
      </c>
      <c r="V7" s="78">
        <v>0</v>
      </c>
      <c r="W7" s="85">
        <v>0.5</v>
      </c>
      <c r="X7" s="93">
        <v>0</v>
      </c>
      <c r="Y7" s="77">
        <v>0</v>
      </c>
      <c r="Z7" s="77" t="e">
        <f>VLOOKUP(R7,$AE$39:$AF$59,2)</f>
        <v>#N/A</v>
      </c>
      <c r="AA7" s="77">
        <v>1</v>
      </c>
      <c r="AB7" s="77" t="e">
        <f>VLOOKUP(R7,$AE$39:$AG$59,3)</f>
        <v>#N/A</v>
      </c>
      <c r="AC7" s="76">
        <v>31924.197039502076</v>
      </c>
      <c r="AD7" s="76">
        <v>778.10024064598542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 t="e">
        <f>VLOOKUP(R7,$AE$39:$AH$59,4)</f>
        <v>#N/A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10742.57</v>
      </c>
      <c r="H8" s="45" t="s">
        <v>53</v>
      </c>
      <c r="I8" t="s">
        <v>116</v>
      </c>
      <c r="J8" s="77">
        <v>3</v>
      </c>
      <c r="K8" s="83">
        <v>-17.5</v>
      </c>
      <c r="L8" s="81" t="s">
        <v>65</v>
      </c>
      <c r="M8" s="81" t="s">
        <v>65</v>
      </c>
      <c r="N8" s="77">
        <v>8.5</v>
      </c>
      <c r="O8" s="76">
        <v>33</v>
      </c>
      <c r="P8" s="76">
        <v>1.875</v>
      </c>
      <c r="Q8" s="77">
        <v>0</v>
      </c>
      <c r="R8" s="77" t="e">
        <f t="shared" si="0"/>
        <v>#N/A</v>
      </c>
      <c r="S8" s="85">
        <v>0.5</v>
      </c>
      <c r="T8" s="77">
        <v>0</v>
      </c>
      <c r="U8" s="96">
        <v>0.01</v>
      </c>
      <c r="V8" s="78">
        <v>0</v>
      </c>
      <c r="W8" s="85">
        <v>0.5</v>
      </c>
      <c r="X8" s="93">
        <v>0</v>
      </c>
      <c r="Y8" s="77">
        <v>0</v>
      </c>
      <c r="Z8" s="77" t="e">
        <f>VLOOKUP(R8,$AE$39:$AF$59,2)</f>
        <v>#N/A</v>
      </c>
      <c r="AA8" s="77">
        <v>1</v>
      </c>
      <c r="AB8" s="77" t="e">
        <f>VLOOKUP(R8,$AE$39:$AG$59,3)</f>
        <v>#N/A</v>
      </c>
      <c r="AC8" s="76">
        <v>37759.948844346967</v>
      </c>
      <c r="AD8" s="76">
        <v>564.3621757716619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 t="e">
        <f>VLOOKUP(R8,$AE$39:$AH$59,4)</f>
        <v>#N/A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0</v>
      </c>
      <c r="AS8" s="79">
        <v>1</v>
      </c>
    </row>
    <row r="9" spans="1:45" x14ac:dyDescent="0.25">
      <c r="A9" s="33" t="s">
        <v>68</v>
      </c>
      <c r="B9" s="57">
        <v>45.7</v>
      </c>
      <c r="C9" s="45" t="s">
        <v>28</v>
      </c>
      <c r="D9" s="57">
        <v>28</v>
      </c>
      <c r="F9" s="33" t="s">
        <v>96</v>
      </c>
      <c r="G9" s="92">
        <v>-300220.71960000001</v>
      </c>
      <c r="H9" s="45" t="s">
        <v>54</v>
      </c>
      <c r="I9" t="s">
        <v>115</v>
      </c>
      <c r="J9" s="77">
        <v>4</v>
      </c>
      <c r="K9" s="83">
        <v>-25.5</v>
      </c>
      <c r="L9" s="81" t="s">
        <v>65</v>
      </c>
      <c r="M9" s="81" t="s">
        <v>65</v>
      </c>
      <c r="N9" s="77">
        <v>9</v>
      </c>
      <c r="O9" s="76">
        <v>50</v>
      </c>
      <c r="P9" s="76">
        <v>2.1621621621621627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7.0000000000000001E-3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51138.043452631384</v>
      </c>
      <c r="AD9" s="76">
        <v>769.71885587541658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45.7</v>
      </c>
      <c r="C10" s="45" t="s">
        <v>28</v>
      </c>
      <c r="D10" s="58">
        <v>28</v>
      </c>
      <c r="F10" s="33" t="s">
        <v>51</v>
      </c>
      <c r="G10" s="91">
        <v>12632.7352564103</v>
      </c>
      <c r="H10" s="45" t="s">
        <v>53</v>
      </c>
      <c r="I10" t="s">
        <v>114</v>
      </c>
      <c r="J10" s="77">
        <v>5</v>
      </c>
      <c r="K10" s="83">
        <v>-29.2</v>
      </c>
      <c r="L10" s="81" t="s">
        <v>64</v>
      </c>
      <c r="M10" s="81" t="s">
        <v>64</v>
      </c>
      <c r="N10" s="77">
        <v>9.5</v>
      </c>
      <c r="O10" s="76">
        <v>0</v>
      </c>
      <c r="P10" s="76">
        <v>0</v>
      </c>
      <c r="Q10" s="77">
        <v>31</v>
      </c>
      <c r="R10" s="77">
        <f t="shared" si="0"/>
        <v>26</v>
      </c>
      <c r="S10" s="85">
        <v>0.5</v>
      </c>
      <c r="T10" s="77">
        <v>0</v>
      </c>
      <c r="U10" s="96">
        <v>0</v>
      </c>
      <c r="V10" s="78">
        <v>0</v>
      </c>
      <c r="W10" s="85">
        <v>0</v>
      </c>
      <c r="X10" s="93">
        <v>0</v>
      </c>
      <c r="Y10" s="77">
        <v>0</v>
      </c>
      <c r="Z10" s="77">
        <f>VLOOKUP(R10,$AE$39:$AF$59,2)</f>
        <v>83.999999999999972</v>
      </c>
      <c r="AA10" s="77">
        <v>1</v>
      </c>
      <c r="AB10" s="77">
        <f>VLOOKUP(R10,$AE$39:$AG$59,3)</f>
        <v>5760</v>
      </c>
      <c r="AC10" s="76">
        <v>63291.106946983207</v>
      </c>
      <c r="AD10" s="76">
        <v>635.2412831941474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>
        <f>VLOOKUP(R10,$AE$39:$AH$59,4)</f>
        <v>24.000000000000007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50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t="s">
        <v>118</v>
      </c>
      <c r="J11" s="77">
        <v>6</v>
      </c>
      <c r="K11" s="83">
        <v>-31.2</v>
      </c>
      <c r="L11" s="81" t="s">
        <v>65</v>
      </c>
      <c r="M11" s="81" t="s">
        <v>65</v>
      </c>
      <c r="N11" s="77">
        <v>9</v>
      </c>
      <c r="O11" s="76">
        <v>81</v>
      </c>
      <c r="P11" s="76">
        <v>2.4528301886792447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7.0000000000000001E-3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56140.512620323054</v>
      </c>
      <c r="AD11" s="76">
        <v>510.49251945620671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2489.2600000000002</v>
      </c>
      <c r="H12" s="45" t="s">
        <v>53</v>
      </c>
      <c r="I12" t="s">
        <v>117</v>
      </c>
      <c r="J12" s="77">
        <v>7</v>
      </c>
      <c r="K12" s="83">
        <v>-36.5</v>
      </c>
      <c r="L12" s="81" t="s">
        <v>64</v>
      </c>
      <c r="M12" s="81" t="s">
        <v>64</v>
      </c>
      <c r="N12" s="77">
        <v>10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67673.041419457091</v>
      </c>
      <c r="AD12" s="76">
        <v>533.76450738518099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t="s">
        <v>118</v>
      </c>
      <c r="J13" s="77">
        <v>8</v>
      </c>
      <c r="K13" s="83">
        <v>-41</v>
      </c>
      <c r="L13" s="81" t="s">
        <v>65</v>
      </c>
      <c r="M13" s="81" t="s">
        <v>65</v>
      </c>
      <c r="N13" s="93">
        <v>9</v>
      </c>
      <c r="O13" s="76">
        <v>106</v>
      </c>
      <c r="P13" s="76">
        <v>2.5714285714285716</v>
      </c>
      <c r="Q13" s="77">
        <v>0</v>
      </c>
      <c r="R13" s="77" t="e">
        <f t="shared" si="0"/>
        <v>#N/A</v>
      </c>
      <c r="S13" s="85">
        <v>0.5</v>
      </c>
      <c r="T13" s="77">
        <v>0</v>
      </c>
      <c r="U13" s="96">
        <v>5.0000000000000001E-3</v>
      </c>
      <c r="V13" s="78">
        <v>0</v>
      </c>
      <c r="W13" s="85">
        <v>0.5</v>
      </c>
      <c r="X13" s="93">
        <v>0</v>
      </c>
      <c r="Y13" s="77">
        <v>0</v>
      </c>
      <c r="Z13" s="77" t="e">
        <f>VLOOKUP(R13,$AE$39:$AF$59,2)</f>
        <v>#N/A</v>
      </c>
      <c r="AA13" s="77">
        <v>1</v>
      </c>
      <c r="AB13" s="77" t="e">
        <f>VLOOKUP(R13,$AE$39:$AG$59,3)</f>
        <v>#N/A</v>
      </c>
      <c r="AC13" s="76">
        <v>60934.766697991661</v>
      </c>
      <c r="AD13" s="76">
        <v>1486.2138219022356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 t="e">
        <f>VLOOKUP(R13,$AE$39:$AH$59,4)</f>
        <v>#N/A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0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77"/>
      <c r="K14" s="83"/>
      <c r="L14" s="81"/>
      <c r="M14" s="81"/>
      <c r="N14" s="93"/>
      <c r="O14" s="76"/>
      <c r="P14" s="76"/>
      <c r="Q14" s="77"/>
      <c r="R14" s="77"/>
      <c r="S14" s="85"/>
      <c r="T14" s="77"/>
      <c r="U14" s="96"/>
      <c r="V14" s="78"/>
      <c r="W14" s="85"/>
      <c r="X14" s="93"/>
      <c r="Y14" s="77"/>
      <c r="Z14" s="77"/>
      <c r="AA14" s="77"/>
      <c r="AB14" s="77"/>
      <c r="AC14" s="76"/>
      <c r="AD14" s="76"/>
      <c r="AE14" s="95"/>
      <c r="AF14" s="76"/>
      <c r="AG14" s="76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7"/>
      <c r="AS14" s="79"/>
    </row>
    <row r="15" spans="1:45" x14ac:dyDescent="0.25">
      <c r="A15" s="33" t="s">
        <v>44</v>
      </c>
      <c r="B15" s="61">
        <v>207000000</v>
      </c>
      <c r="C15" s="45" t="s">
        <v>47</v>
      </c>
      <c r="J15" s="77"/>
      <c r="K15" s="83"/>
      <c r="L15" s="81"/>
      <c r="M15" s="81"/>
      <c r="N15" s="93"/>
      <c r="O15" s="76"/>
      <c r="P15" s="76"/>
      <c r="Q15" s="77"/>
      <c r="R15" s="77"/>
      <c r="S15" s="85"/>
      <c r="T15" s="77"/>
      <c r="U15" s="96"/>
      <c r="V15" s="78"/>
      <c r="W15" s="85"/>
      <c r="X15" s="93"/>
      <c r="Y15" s="77"/>
      <c r="Z15" s="77"/>
      <c r="AA15" s="77"/>
      <c r="AB15" s="77"/>
      <c r="AC15" s="76"/>
      <c r="AD15" s="76"/>
      <c r="AE15" s="95"/>
      <c r="AF15" s="76"/>
      <c r="AG15" s="76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7"/>
      <c r="AS15" s="79"/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/>
      <c r="J16" s="77"/>
      <c r="K16" s="83"/>
      <c r="L16" s="81"/>
      <c r="M16" s="81"/>
      <c r="N16" s="93"/>
      <c r="O16" s="76"/>
      <c r="P16" s="76"/>
      <c r="Q16" s="77"/>
      <c r="R16" s="77"/>
      <c r="S16" s="85"/>
      <c r="T16" s="77"/>
      <c r="U16" s="96"/>
      <c r="V16" s="78"/>
      <c r="W16" s="85"/>
      <c r="X16" s="93"/>
      <c r="Y16" s="77"/>
      <c r="Z16" s="77"/>
      <c r="AA16" s="77"/>
      <c r="AB16" s="77"/>
      <c r="AC16" s="98"/>
      <c r="AD16" s="98"/>
      <c r="AE16" s="95"/>
      <c r="AF16" s="76"/>
      <c r="AG16" s="76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7"/>
      <c r="AS16" s="79"/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J17" s="77"/>
      <c r="K17" s="83"/>
      <c r="L17" s="81"/>
      <c r="M17" s="81"/>
      <c r="N17" s="93"/>
      <c r="O17" s="76"/>
      <c r="P17" s="76"/>
      <c r="Q17" s="77"/>
      <c r="R17" s="77"/>
      <c r="S17" s="85"/>
      <c r="T17" s="77"/>
      <c r="U17" s="97"/>
      <c r="V17" s="78"/>
      <c r="W17" s="85"/>
      <c r="X17" s="94"/>
      <c r="Y17" s="77"/>
      <c r="Z17" s="77"/>
      <c r="AA17" s="77"/>
      <c r="AB17" s="77"/>
      <c r="AC17" s="98"/>
      <c r="AD17" s="98"/>
      <c r="AE17" s="95"/>
      <c r="AF17" s="76"/>
      <c r="AG17" s="76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7"/>
      <c r="AS17" s="79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7"/>
      <c r="K18" s="83"/>
      <c r="L18" s="81"/>
      <c r="M18" s="81"/>
      <c r="N18" s="93"/>
      <c r="O18" s="76"/>
      <c r="P18" s="76"/>
      <c r="Q18" s="77"/>
      <c r="R18" s="77"/>
      <c r="S18" s="85"/>
      <c r="T18" s="77"/>
      <c r="U18" s="93"/>
      <c r="V18" s="78"/>
      <c r="W18" s="85"/>
      <c r="X18" s="93"/>
      <c r="Y18" s="77"/>
      <c r="Z18" s="77"/>
      <c r="AA18" s="77"/>
      <c r="AB18" s="77"/>
      <c r="AC18" s="99"/>
      <c r="AD18" s="99"/>
      <c r="AE18" s="95"/>
      <c r="AF18" s="76"/>
      <c r="AG18" s="76"/>
      <c r="AH18" s="76"/>
      <c r="AI18" s="76"/>
      <c r="AJ18" s="77"/>
      <c r="AK18" s="77"/>
      <c r="AL18" s="77"/>
      <c r="AM18" s="77"/>
      <c r="AN18" s="77"/>
      <c r="AO18" s="77"/>
      <c r="AP18" s="77"/>
      <c r="AQ18" s="77"/>
      <c r="AR18" s="77"/>
      <c r="AS18" s="79"/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14</v>
      </c>
      <c r="AF61" s="77">
        <v>0.4</v>
      </c>
      <c r="AG61" s="77">
        <f>1000*(AE61*(-K6)^AF61)</f>
        <v>0</v>
      </c>
      <c r="AH61" s="77">
        <f>1000*(AE61*(-K7)^AF61)</f>
        <v>35166.410041134128</v>
      </c>
      <c r="AI61" s="77">
        <f>(AH61-AG61)/(-K7+K6)</f>
        <v>3516.6410041134127</v>
      </c>
    </row>
    <row r="62" spans="12:35" x14ac:dyDescent="0.25">
      <c r="L62" s="49"/>
      <c r="AE62" s="77">
        <v>16</v>
      </c>
      <c r="AF62" s="77">
        <v>0.3</v>
      </c>
      <c r="AG62" s="77">
        <f>1000*(AE62*(-K7)^AF62)</f>
        <v>31924.197039502076</v>
      </c>
      <c r="AH62" s="77">
        <f>1000*(AE62*(-K8)^AF62)</f>
        <v>37759.948844346967</v>
      </c>
      <c r="AI62" s="77">
        <f>(AH62-AG62)/(-K8+K7)</f>
        <v>778.10024064598542</v>
      </c>
    </row>
    <row r="63" spans="12:35" x14ac:dyDescent="0.25">
      <c r="L63" s="49"/>
      <c r="AE63" s="77">
        <v>16</v>
      </c>
      <c r="AF63" s="77">
        <v>0.3</v>
      </c>
      <c r="AG63" s="77">
        <f>1000*(AE63*(-K8)^AF63)</f>
        <v>37759.948844346967</v>
      </c>
      <c r="AH63" s="77">
        <f>1000*(AE63*(-K9)^AF63)</f>
        <v>42274.846250520262</v>
      </c>
      <c r="AI63" s="77">
        <f>(AH63-AG63)/(-K9+K8)</f>
        <v>564.3621757716619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51138.043452631384</v>
      </c>
      <c r="AH64" s="77">
        <f>1000*(AE64*(-K10)^AF64)</f>
        <v>53986.003219370425</v>
      </c>
      <c r="AI64" s="77">
        <f>(AH64-AG64)/(-K10+K9)</f>
        <v>769.71885587541658</v>
      </c>
    </row>
    <row r="65" spans="12:35" x14ac:dyDescent="0.25">
      <c r="L65" s="49"/>
      <c r="AE65" s="77">
        <v>23</v>
      </c>
      <c r="AF65" s="77">
        <v>0.3</v>
      </c>
      <c r="AG65" s="77">
        <f>1000*(AE65*(-K10)^AF65)</f>
        <v>63291.106946983207</v>
      </c>
      <c r="AH65" s="77">
        <f>1000*(AE65*(-K11)^AF65)</f>
        <v>64561.589513371502</v>
      </c>
      <c r="AI65" s="77">
        <f>(AH65-AG65)/(-K11+K10)</f>
        <v>635.2412831941474</v>
      </c>
    </row>
    <row r="66" spans="12:35" x14ac:dyDescent="0.25">
      <c r="L66" s="49"/>
      <c r="AE66" s="77">
        <v>20</v>
      </c>
      <c r="AF66" s="77">
        <v>0.3</v>
      </c>
      <c r="AG66" s="77">
        <f>1000*(AE66*(-K11)^AF66)</f>
        <v>56140.512620323054</v>
      </c>
      <c r="AH66" s="77">
        <f>1000*(AE66*(-K12)^AF66)</f>
        <v>58846.12297344095</v>
      </c>
      <c r="AI66" s="77">
        <f>(AH66-AG66)/(-K12+K11)</f>
        <v>510.49251945620671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67673.041419457091</v>
      </c>
      <c r="AH67" s="77">
        <f>1000*(AE67*(-K13)^AF67)</f>
        <v>70074.981702690406</v>
      </c>
      <c r="AI67" s="77">
        <f>(AH67-AG67)/(-K13+K12)</f>
        <v>533.76450738518099</v>
      </c>
    </row>
    <row r="68" spans="12:35" x14ac:dyDescent="0.25">
      <c r="L68" s="49"/>
      <c r="AE68" s="77">
        <v>20</v>
      </c>
      <c r="AF68" s="77">
        <v>0.3</v>
      </c>
      <c r="AG68" s="77">
        <f>1000*(AE68*(-K13)^AF68)</f>
        <v>60934.766697991661</v>
      </c>
      <c r="AH68" s="77">
        <f>1000*(AE68*(-K14)^AF68)</f>
        <v>0</v>
      </c>
      <c r="AI68" s="77">
        <f>(AH68-AG68)/(-K14+K13)</f>
        <v>1486.2138219022356</v>
      </c>
    </row>
    <row r="69" spans="12:35" x14ac:dyDescent="0.25">
      <c r="L69" s="49"/>
      <c r="AE69" s="77"/>
      <c r="AF69" s="77"/>
      <c r="AG69" s="77"/>
      <c r="AH69" s="77"/>
      <c r="AI69" s="77"/>
    </row>
    <row r="70" spans="12:35" x14ac:dyDescent="0.25">
      <c r="L70" s="49"/>
      <c r="AE70" s="77"/>
      <c r="AF70" s="77"/>
      <c r="AG70" s="77"/>
      <c r="AH70" s="77"/>
      <c r="AI70" s="77"/>
    </row>
    <row r="71" spans="12:35" x14ac:dyDescent="0.25">
      <c r="L71" s="49"/>
      <c r="AE71" s="77"/>
      <c r="AF71" s="77"/>
      <c r="AG71" s="77"/>
      <c r="AH71" s="77"/>
      <c r="AI71" s="77"/>
    </row>
    <row r="72" spans="12:35" x14ac:dyDescent="0.25">
      <c r="L72" s="49"/>
      <c r="AE72" s="47"/>
      <c r="AF72" s="47"/>
      <c r="AG72" s="77"/>
      <c r="AH72" s="77"/>
      <c r="AI72" s="77"/>
    </row>
    <row r="73" spans="12:35" x14ac:dyDescent="0.25">
      <c r="L73" s="49"/>
      <c r="AE73" s="77"/>
      <c r="AF73" s="77"/>
      <c r="AG73" s="77"/>
      <c r="AH73" s="77"/>
      <c r="AI73" s="77"/>
    </row>
    <row r="74" spans="12:35" x14ac:dyDescent="0.25">
      <c r="L74" s="49"/>
      <c r="AE74" s="77"/>
      <c r="AF74" s="77"/>
      <c r="AG74" s="77"/>
      <c r="AH74" s="77"/>
      <c r="AI74" s="77"/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1339" priority="40">
      <formula>$L29="API sand"</formula>
    </cfRule>
  </conditionalFormatting>
  <conditionalFormatting sqref="R29:S36 AB29:AB35">
    <cfRule type="expression" dxfId="1338" priority="39">
      <formula>$M29="API sand"</formula>
    </cfRule>
  </conditionalFormatting>
  <conditionalFormatting sqref="R29:T36 AB29:AB35 Z36:AB36">
    <cfRule type="expression" dxfId="1337" priority="38">
      <formula>$M29="API clay"</formula>
    </cfRule>
  </conditionalFormatting>
  <conditionalFormatting sqref="U29:W36 AM29:AP36">
    <cfRule type="expression" dxfId="1336" priority="35">
      <formula>$L29="Stiff clay w/o free water"</formula>
    </cfRule>
    <cfRule type="expression" dxfId="1335" priority="37">
      <formula>$L29="API clay"</formula>
    </cfRule>
  </conditionalFormatting>
  <conditionalFormatting sqref="U29:Y32 AM29:AP36 U33:X36">
    <cfRule type="expression" dxfId="1334" priority="36">
      <formula>$L29="Kirsch soft clay"</formula>
    </cfRule>
  </conditionalFormatting>
  <conditionalFormatting sqref="U29:Y32 AM29:AP36 U33:X36">
    <cfRule type="expression" dxfId="1333" priority="34">
      <formula>$L29="Kirsch stiff clay"</formula>
    </cfRule>
  </conditionalFormatting>
  <conditionalFormatting sqref="AM29:AP36">
    <cfRule type="expression" dxfId="1332" priority="33">
      <formula>$L29="Kirsch sand"</formula>
    </cfRule>
  </conditionalFormatting>
  <conditionalFormatting sqref="AM29:AP36">
    <cfRule type="expression" dxfId="1331" priority="32">
      <formula>$L29="Modified Weak rock"</formula>
    </cfRule>
  </conditionalFormatting>
  <conditionalFormatting sqref="U29:V36 AM29:AP36">
    <cfRule type="expression" dxfId="1330" priority="31">
      <formula>$L29="Reese stiff clay"</formula>
    </cfRule>
  </conditionalFormatting>
  <conditionalFormatting sqref="N30:N36 Q29:Q36">
    <cfRule type="expression" dxfId="1329" priority="30">
      <formula>$L29="API sand"</formula>
    </cfRule>
  </conditionalFormatting>
  <conditionalFormatting sqref="N30:N36 AB36 AJ29:AL36 Z29:Z36">
    <cfRule type="expression" dxfId="1328" priority="29">
      <formula>$M29="API sand"</formula>
    </cfRule>
  </conditionalFormatting>
  <conditionalFormatting sqref="AK29:AL36 N30:N36 Z29:AA35">
    <cfRule type="expression" dxfId="1327" priority="28">
      <formula>$M29="API clay"</formula>
    </cfRule>
  </conditionalFormatting>
  <conditionalFormatting sqref="N30:P36 O29:P29">
    <cfRule type="expression" dxfId="1326" priority="25">
      <formula>$L29="Stiff clay w/o free water"</formula>
    </cfRule>
    <cfRule type="expression" dxfId="1325" priority="27">
      <formula>$L29="API clay"</formula>
    </cfRule>
  </conditionalFormatting>
  <conditionalFormatting sqref="N30:P36 O29:P29">
    <cfRule type="expression" dxfId="1324" priority="26">
      <formula>$L29="Kirsch soft clay"</formula>
    </cfRule>
  </conditionalFormatting>
  <conditionalFormatting sqref="N30:P36 O29:P29">
    <cfRule type="expression" dxfId="1323" priority="24">
      <formula>$L29="Kirsch stiff clay"</formula>
    </cfRule>
  </conditionalFormatting>
  <conditionalFormatting sqref="N30:N36 Q29:Q36 X29:Y32 X33:X36">
    <cfRule type="expression" dxfId="1322" priority="23">
      <formula>$L29="Kirsch sand"</formula>
    </cfRule>
  </conditionalFormatting>
  <conditionalFormatting sqref="N30:N36 AC29:AD36 AI29:AI36">
    <cfRule type="expression" dxfId="1321" priority="22">
      <formula>$L29="Modified Weak rock"</formula>
    </cfRule>
  </conditionalFormatting>
  <conditionalFormatting sqref="N30:P36 O29:P29">
    <cfRule type="expression" dxfId="1320" priority="21">
      <formula>$L29="Reese stiff clay"</formula>
    </cfRule>
  </conditionalFormatting>
  <conditionalFormatting sqref="AE37:AH37">
    <cfRule type="expression" dxfId="1319" priority="41">
      <formula>$L19="Modified Weak rock"</formula>
    </cfRule>
  </conditionalFormatting>
  <conditionalFormatting sqref="AD17">
    <cfRule type="expression" dxfId="1318" priority="18">
      <formula>$L17="Stiff clay w/o free water"</formula>
    </cfRule>
    <cfRule type="expression" dxfId="1317" priority="20">
      <formula>$L17="API clay"</formula>
    </cfRule>
  </conditionalFormatting>
  <conditionalFormatting sqref="AD17">
    <cfRule type="expression" dxfId="1316" priority="19">
      <formula>$L17="Kirsch soft clay"</formula>
    </cfRule>
  </conditionalFormatting>
  <conditionalFormatting sqref="AD17">
    <cfRule type="expression" dxfId="1315" priority="17">
      <formula>$L17="Kirsch stiff clay"</formula>
    </cfRule>
  </conditionalFormatting>
  <conditionalFormatting sqref="AD17">
    <cfRule type="expression" dxfId="1314" priority="16">
      <formula>$L17="Reese stiff clay"</formula>
    </cfRule>
  </conditionalFormatting>
  <conditionalFormatting sqref="AD17">
    <cfRule type="expression" dxfId="1313" priority="15">
      <formula>$L17="PISA clay"</formula>
    </cfRule>
  </conditionalFormatting>
  <conditionalFormatting sqref="AC17">
    <cfRule type="expression" dxfId="1312" priority="12">
      <formula>$L17="Stiff clay w/o free water"</formula>
    </cfRule>
    <cfRule type="expression" dxfId="1311" priority="14">
      <formula>$L17="API clay"</formula>
    </cfRule>
  </conditionalFormatting>
  <conditionalFormatting sqref="AC17">
    <cfRule type="expression" dxfId="1310" priority="13">
      <formula>$L17="Kirsch soft clay"</formula>
    </cfRule>
  </conditionalFormatting>
  <conditionalFormatting sqref="AC17">
    <cfRule type="expression" dxfId="1309" priority="11">
      <formula>$L17="Kirsch stiff clay"</formula>
    </cfRule>
  </conditionalFormatting>
  <conditionalFormatting sqref="AC17">
    <cfRule type="expression" dxfId="1308" priority="10">
      <formula>$L17="Reese stiff clay"</formula>
    </cfRule>
  </conditionalFormatting>
  <conditionalFormatting sqref="AC17">
    <cfRule type="expression" dxfId="1307" priority="9">
      <formula>$L17="PISA clay"</formula>
    </cfRule>
  </conditionalFormatting>
  <conditionalFormatting sqref="X17">
    <cfRule type="expression" dxfId="1306" priority="8">
      <formula>$L17="API sand"</formula>
    </cfRule>
  </conditionalFormatting>
  <conditionalFormatting sqref="X17">
    <cfRule type="expression" dxfId="1305" priority="7">
      <formula>$L17="Kirsch sand"</formula>
    </cfRule>
  </conditionalFormatting>
  <conditionalFormatting sqref="U17">
    <cfRule type="expression" dxfId="1304" priority="4">
      <formula>$L17="Stiff clay w/o free water"</formula>
    </cfRule>
    <cfRule type="expression" dxfId="1303" priority="6">
      <formula>$L17="API clay"</formula>
    </cfRule>
  </conditionalFormatting>
  <conditionalFormatting sqref="U17">
    <cfRule type="expression" dxfId="1302" priority="5">
      <formula>$L17="Kirsch soft clay"</formula>
    </cfRule>
  </conditionalFormatting>
  <conditionalFormatting sqref="U17">
    <cfRule type="expression" dxfId="1301" priority="3">
      <formula>$L17="Kirsch stiff clay"</formula>
    </cfRule>
  </conditionalFormatting>
  <conditionalFormatting sqref="U17">
    <cfRule type="expression" dxfId="1300" priority="2">
      <formula>$L17="Reese stiff clay"</formula>
    </cfRule>
  </conditionalFormatting>
  <conditionalFormatting sqref="U17">
    <cfRule type="expression" dxfId="1299" priority="1">
      <formula>$L17="PISA clay"</formula>
    </cfRule>
  </conditionalFormatting>
  <conditionalFormatting sqref="AE72:AF72">
    <cfRule type="expression" dxfId="1298" priority="42">
      <formula>$L17="Stiff clay w/o free water"</formula>
    </cfRule>
    <cfRule type="expression" dxfId="1297" priority="43">
      <formula>$L17="API clay"</formula>
    </cfRule>
  </conditionalFormatting>
  <conditionalFormatting sqref="AE72:AF72">
    <cfRule type="expression" dxfId="1296" priority="44">
      <formula>$L17="Kirsch soft clay"</formula>
    </cfRule>
  </conditionalFormatting>
  <conditionalFormatting sqref="AE72:AF72">
    <cfRule type="expression" dxfId="1295" priority="45">
      <formula>$L17="Kirsch stiff clay"</formula>
    </cfRule>
  </conditionalFormatting>
  <conditionalFormatting sqref="AE72:AF72">
    <cfRule type="expression" dxfId="1294" priority="46">
      <formula>$L17="Reese stiff clay"</formula>
    </cfRule>
  </conditionalFormatting>
  <conditionalFormatting sqref="AE72:AF72">
    <cfRule type="expression" dxfId="1293" priority="47">
      <formula>$L17="PISA clay"</formula>
    </cfRule>
  </conditionalFormatting>
  <dataValidations disablePrompts="1" count="3">
    <dataValidation type="list" showInputMessage="1" showErrorMessage="1" sqref="L6:M18" xr:uid="{423369FB-2C6A-494F-8420-A7BBB61A4C5A}">
      <formula1>"Zero soil,API sand,API clay"</formula1>
    </dataValidation>
    <dataValidation type="list" showInputMessage="1" showErrorMessage="1" sqref="L19:L255" xr:uid="{6F016AD5-654E-4911-A808-47B0697E260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9:M36" xr:uid="{CCEA2B64-26E8-41CA-9E27-FCD0741186D3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BEEA-57BE-42B5-92DE-C25A6F1794AF}">
  <sheetPr>
    <tabColor rgb="FF00B050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NW-55_maxV_psf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8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14.61</v>
      </c>
      <c r="H6" s="45" t="s">
        <v>28</v>
      </c>
      <c r="I6" t="s">
        <v>115</v>
      </c>
      <c r="J6" s="77">
        <v>1</v>
      </c>
      <c r="K6" s="83">
        <v>0</v>
      </c>
      <c r="L6" s="81" t="s">
        <v>65</v>
      </c>
      <c r="M6" s="81" t="s">
        <v>65</v>
      </c>
      <c r="N6" s="77">
        <v>9</v>
      </c>
      <c r="O6" s="76">
        <v>0</v>
      </c>
      <c r="P6" s="76">
        <v>2</v>
      </c>
      <c r="Q6" s="77">
        <v>0</v>
      </c>
      <c r="R6" s="77" t="e">
        <f>IF(Q6&lt;&gt;0,Q6-5,NA())</f>
        <v>#N/A</v>
      </c>
      <c r="S6" s="85">
        <v>0.5</v>
      </c>
      <c r="T6" s="77">
        <v>0</v>
      </c>
      <c r="U6" s="96">
        <v>0.02</v>
      </c>
      <c r="V6" s="78">
        <v>0</v>
      </c>
      <c r="W6" s="85">
        <v>0.5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3516.6410041134127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0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t="s">
        <v>116</v>
      </c>
      <c r="J7" s="77">
        <v>2</v>
      </c>
      <c r="K7" s="83">
        <v>-10</v>
      </c>
      <c r="L7" s="81" t="s">
        <v>65</v>
      </c>
      <c r="M7" s="81" t="s">
        <v>65</v>
      </c>
      <c r="N7" s="77">
        <v>8.5</v>
      </c>
      <c r="O7" s="76">
        <v>20</v>
      </c>
      <c r="P7" s="76">
        <v>1.7333333333333334</v>
      </c>
      <c r="Q7" s="77">
        <v>0</v>
      </c>
      <c r="R7" s="77" t="e">
        <f t="shared" ref="R7:R13" si="0">IF(Q7&lt;&gt;0,Q7-5,NA())</f>
        <v>#N/A</v>
      </c>
      <c r="S7" s="85">
        <v>0.5</v>
      </c>
      <c r="T7" s="77">
        <v>0</v>
      </c>
      <c r="U7" s="96">
        <v>0.02</v>
      </c>
      <c r="V7" s="78">
        <v>0</v>
      </c>
      <c r="W7" s="85">
        <v>0.5</v>
      </c>
      <c r="X7" s="93">
        <v>0</v>
      </c>
      <c r="Y7" s="77">
        <v>0</v>
      </c>
      <c r="Z7" s="77" t="e">
        <f>VLOOKUP(R7,$AE$39:$AF$59,2)</f>
        <v>#N/A</v>
      </c>
      <c r="AA7" s="77">
        <v>1</v>
      </c>
      <c r="AB7" s="77" t="e">
        <f>VLOOKUP(R7,$AE$39:$AG$59,3)</f>
        <v>#N/A</v>
      </c>
      <c r="AC7" s="76">
        <v>31924.197039502076</v>
      </c>
      <c r="AD7" s="76">
        <v>778.10024064598542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 t="e">
        <f>VLOOKUP(R7,$AE$39:$AH$59,4)</f>
        <v>#N/A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13514.34</v>
      </c>
      <c r="H8" s="45" t="s">
        <v>53</v>
      </c>
      <c r="I8" t="s">
        <v>116</v>
      </c>
      <c r="J8" s="77">
        <v>3</v>
      </c>
      <c r="K8" s="83">
        <v>-17.5</v>
      </c>
      <c r="L8" s="81" t="s">
        <v>65</v>
      </c>
      <c r="M8" s="81" t="s">
        <v>65</v>
      </c>
      <c r="N8" s="77">
        <v>8.5</v>
      </c>
      <c r="O8" s="76">
        <v>33</v>
      </c>
      <c r="P8" s="76">
        <v>1.875</v>
      </c>
      <c r="Q8" s="77">
        <v>0</v>
      </c>
      <c r="R8" s="77" t="e">
        <f t="shared" si="0"/>
        <v>#N/A</v>
      </c>
      <c r="S8" s="85">
        <v>0.5</v>
      </c>
      <c r="T8" s="77">
        <v>0</v>
      </c>
      <c r="U8" s="96">
        <v>0.01</v>
      </c>
      <c r="V8" s="78">
        <v>0</v>
      </c>
      <c r="W8" s="85">
        <v>0.5</v>
      </c>
      <c r="X8" s="93">
        <v>0</v>
      </c>
      <c r="Y8" s="77">
        <v>0</v>
      </c>
      <c r="Z8" s="77" t="e">
        <f>VLOOKUP(R8,$AE$39:$AF$59,2)</f>
        <v>#N/A</v>
      </c>
      <c r="AA8" s="77">
        <v>1</v>
      </c>
      <c r="AB8" s="77" t="e">
        <f>VLOOKUP(R8,$AE$39:$AG$59,3)</f>
        <v>#N/A</v>
      </c>
      <c r="AC8" s="76">
        <v>37759.948844346967</v>
      </c>
      <c r="AD8" s="76">
        <v>564.3621757716619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 t="e">
        <f>VLOOKUP(R8,$AE$39:$AH$59,4)</f>
        <v>#N/A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0</v>
      </c>
      <c r="AS8" s="79">
        <v>1</v>
      </c>
    </row>
    <row r="9" spans="1:45" x14ac:dyDescent="0.25">
      <c r="A9" s="33" t="s">
        <v>68</v>
      </c>
      <c r="B9" s="57">
        <v>45.7</v>
      </c>
      <c r="C9" s="45" t="s">
        <v>28</v>
      </c>
      <c r="D9" s="57">
        <v>28</v>
      </c>
      <c r="F9" s="33" t="s">
        <v>96</v>
      </c>
      <c r="G9" s="92">
        <v>-264963.5454</v>
      </c>
      <c r="H9" s="45" t="s">
        <v>54</v>
      </c>
      <c r="I9" t="s">
        <v>115</v>
      </c>
      <c r="J9" s="77">
        <v>4</v>
      </c>
      <c r="K9" s="83">
        <v>-25.5</v>
      </c>
      <c r="L9" s="81" t="s">
        <v>65</v>
      </c>
      <c r="M9" s="81" t="s">
        <v>65</v>
      </c>
      <c r="N9" s="77">
        <v>9</v>
      </c>
      <c r="O9" s="76">
        <v>50</v>
      </c>
      <c r="P9" s="76">
        <v>2.1621621621621627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7.0000000000000001E-3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51138.043452631384</v>
      </c>
      <c r="AD9" s="76">
        <v>769.71885587541658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45.7</v>
      </c>
      <c r="C10" s="45" t="s">
        <v>28</v>
      </c>
      <c r="D10" s="58">
        <v>28</v>
      </c>
      <c r="F10" s="33" t="s">
        <v>51</v>
      </c>
      <c r="G10" s="91">
        <v>15203.338384615399</v>
      </c>
      <c r="H10" s="45" t="s">
        <v>53</v>
      </c>
      <c r="I10" t="s">
        <v>114</v>
      </c>
      <c r="J10" s="77">
        <v>5</v>
      </c>
      <c r="K10" s="83">
        <v>-29.2</v>
      </c>
      <c r="L10" s="81" t="s">
        <v>64</v>
      </c>
      <c r="M10" s="81" t="s">
        <v>64</v>
      </c>
      <c r="N10" s="77">
        <v>9.5</v>
      </c>
      <c r="O10" s="76">
        <v>0</v>
      </c>
      <c r="P10" s="76">
        <v>0</v>
      </c>
      <c r="Q10" s="77">
        <v>31</v>
      </c>
      <c r="R10" s="77">
        <f t="shared" si="0"/>
        <v>26</v>
      </c>
      <c r="S10" s="85">
        <v>0.5</v>
      </c>
      <c r="T10" s="77">
        <v>0</v>
      </c>
      <c r="U10" s="96">
        <v>0</v>
      </c>
      <c r="V10" s="78">
        <v>0</v>
      </c>
      <c r="W10" s="85">
        <v>0</v>
      </c>
      <c r="X10" s="93">
        <v>0</v>
      </c>
      <c r="Y10" s="77">
        <v>0</v>
      </c>
      <c r="Z10" s="77">
        <f>VLOOKUP(R10,$AE$39:$AF$59,2)</f>
        <v>83.999999999999972</v>
      </c>
      <c r="AA10" s="77">
        <v>1</v>
      </c>
      <c r="AB10" s="77">
        <f>VLOOKUP(R10,$AE$39:$AG$59,3)</f>
        <v>5760</v>
      </c>
      <c r="AC10" s="76">
        <v>63291.106946983207</v>
      </c>
      <c r="AD10" s="76">
        <v>635.2412831941474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>
        <f>VLOOKUP(R10,$AE$39:$AH$59,4)</f>
        <v>24.000000000000007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50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t="s">
        <v>118</v>
      </c>
      <c r="J11" s="77">
        <v>6</v>
      </c>
      <c r="K11" s="83">
        <v>-31.2</v>
      </c>
      <c r="L11" s="81" t="s">
        <v>65</v>
      </c>
      <c r="M11" s="81" t="s">
        <v>65</v>
      </c>
      <c r="N11" s="77">
        <v>9</v>
      </c>
      <c r="O11" s="76">
        <v>81</v>
      </c>
      <c r="P11" s="76">
        <v>2.4528301886792447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7.0000000000000001E-3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56140.512620323054</v>
      </c>
      <c r="AD11" s="76">
        <v>510.49251945620671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1908.55</v>
      </c>
      <c r="H12" s="45" t="s">
        <v>53</v>
      </c>
      <c r="I12" t="s">
        <v>117</v>
      </c>
      <c r="J12" s="77">
        <v>7</v>
      </c>
      <c r="K12" s="83">
        <v>-36.5</v>
      </c>
      <c r="L12" s="81" t="s">
        <v>64</v>
      </c>
      <c r="M12" s="81" t="s">
        <v>64</v>
      </c>
      <c r="N12" s="77">
        <v>10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67673.041419457091</v>
      </c>
      <c r="AD12" s="76">
        <v>533.76450738518099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t="s">
        <v>118</v>
      </c>
      <c r="J13" s="77">
        <v>8</v>
      </c>
      <c r="K13" s="83">
        <v>-41</v>
      </c>
      <c r="L13" s="81" t="s">
        <v>65</v>
      </c>
      <c r="M13" s="81" t="s">
        <v>65</v>
      </c>
      <c r="N13" s="93">
        <v>9</v>
      </c>
      <c r="O13" s="76">
        <v>106</v>
      </c>
      <c r="P13" s="76">
        <v>2.5714285714285716</v>
      </c>
      <c r="Q13" s="77">
        <v>0</v>
      </c>
      <c r="R13" s="77" t="e">
        <f t="shared" si="0"/>
        <v>#N/A</v>
      </c>
      <c r="S13" s="85">
        <v>0.5</v>
      </c>
      <c r="T13" s="77">
        <v>0</v>
      </c>
      <c r="U13" s="96">
        <v>5.0000000000000001E-3</v>
      </c>
      <c r="V13" s="78">
        <v>0</v>
      </c>
      <c r="W13" s="85">
        <v>0.5</v>
      </c>
      <c r="X13" s="93">
        <v>0</v>
      </c>
      <c r="Y13" s="77">
        <v>0</v>
      </c>
      <c r="Z13" s="77" t="e">
        <f>VLOOKUP(R13,$AE$39:$AF$59,2)</f>
        <v>#N/A</v>
      </c>
      <c r="AA13" s="77">
        <v>1</v>
      </c>
      <c r="AB13" s="77" t="e">
        <f>VLOOKUP(R13,$AE$39:$AG$59,3)</f>
        <v>#N/A</v>
      </c>
      <c r="AC13" s="76">
        <v>60934.766697991661</v>
      </c>
      <c r="AD13" s="76">
        <v>1486.2138219022356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 t="e">
        <f>VLOOKUP(R13,$AE$39:$AH$59,4)</f>
        <v>#N/A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0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77"/>
      <c r="K14" s="83"/>
      <c r="L14" s="81"/>
      <c r="M14" s="81"/>
      <c r="N14" s="93"/>
      <c r="O14" s="76"/>
      <c r="P14" s="76"/>
      <c r="Q14" s="77"/>
      <c r="R14" s="77"/>
      <c r="S14" s="85"/>
      <c r="T14" s="77"/>
      <c r="U14" s="96"/>
      <c r="V14" s="78"/>
      <c r="W14" s="85"/>
      <c r="X14" s="93"/>
      <c r="Y14" s="77"/>
      <c r="Z14" s="77"/>
      <c r="AA14" s="77"/>
      <c r="AB14" s="77"/>
      <c r="AC14" s="76"/>
      <c r="AD14" s="76"/>
      <c r="AE14" s="95"/>
      <c r="AF14" s="76"/>
      <c r="AG14" s="76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7"/>
      <c r="AS14" s="79"/>
    </row>
    <row r="15" spans="1:45" x14ac:dyDescent="0.25">
      <c r="A15" s="33" t="s">
        <v>44</v>
      </c>
      <c r="B15" s="61">
        <v>207000000</v>
      </c>
      <c r="C15" s="45" t="s">
        <v>47</v>
      </c>
      <c r="J15" s="77"/>
      <c r="K15" s="83"/>
      <c r="L15" s="81"/>
      <c r="M15" s="81"/>
      <c r="N15" s="93"/>
      <c r="O15" s="76"/>
      <c r="P15" s="76"/>
      <c r="Q15" s="77"/>
      <c r="R15" s="77"/>
      <c r="S15" s="85"/>
      <c r="T15" s="77"/>
      <c r="U15" s="96"/>
      <c r="V15" s="78"/>
      <c r="W15" s="85"/>
      <c r="X15" s="93"/>
      <c r="Y15" s="77"/>
      <c r="Z15" s="77"/>
      <c r="AA15" s="77"/>
      <c r="AB15" s="77"/>
      <c r="AC15" s="76"/>
      <c r="AD15" s="76"/>
      <c r="AE15" s="95"/>
      <c r="AF15" s="76"/>
      <c r="AG15" s="76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7"/>
      <c r="AS15" s="79"/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/>
      <c r="J16" s="77"/>
      <c r="K16" s="83"/>
      <c r="L16" s="81"/>
      <c r="M16" s="81"/>
      <c r="N16" s="93"/>
      <c r="O16" s="76"/>
      <c r="P16" s="76"/>
      <c r="Q16" s="77"/>
      <c r="R16" s="77"/>
      <c r="S16" s="85"/>
      <c r="T16" s="77"/>
      <c r="U16" s="96"/>
      <c r="V16" s="78"/>
      <c r="W16" s="85"/>
      <c r="X16" s="93"/>
      <c r="Y16" s="77"/>
      <c r="Z16" s="77"/>
      <c r="AA16" s="77"/>
      <c r="AB16" s="77"/>
      <c r="AC16" s="98"/>
      <c r="AD16" s="98"/>
      <c r="AE16" s="95"/>
      <c r="AF16" s="76"/>
      <c r="AG16" s="76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7"/>
      <c r="AS16" s="79"/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J17" s="77"/>
      <c r="K17" s="83"/>
      <c r="L17" s="81"/>
      <c r="M17" s="81"/>
      <c r="N17" s="93"/>
      <c r="O17" s="76"/>
      <c r="P17" s="76"/>
      <c r="Q17" s="77"/>
      <c r="R17" s="77"/>
      <c r="S17" s="85"/>
      <c r="T17" s="77"/>
      <c r="U17" s="97"/>
      <c r="V17" s="78"/>
      <c r="W17" s="85"/>
      <c r="X17" s="94"/>
      <c r="Y17" s="77"/>
      <c r="Z17" s="77"/>
      <c r="AA17" s="77"/>
      <c r="AB17" s="77"/>
      <c r="AC17" s="98"/>
      <c r="AD17" s="98"/>
      <c r="AE17" s="95"/>
      <c r="AF17" s="76"/>
      <c r="AG17" s="76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7"/>
      <c r="AS17" s="79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7"/>
      <c r="K18" s="83"/>
      <c r="L18" s="81"/>
      <c r="M18" s="81"/>
      <c r="N18" s="93"/>
      <c r="O18" s="76"/>
      <c r="P18" s="76"/>
      <c r="Q18" s="77"/>
      <c r="R18" s="77"/>
      <c r="S18" s="85"/>
      <c r="T18" s="77"/>
      <c r="U18" s="93"/>
      <c r="V18" s="78"/>
      <c r="W18" s="85"/>
      <c r="X18" s="93"/>
      <c r="Y18" s="77"/>
      <c r="Z18" s="77"/>
      <c r="AA18" s="77"/>
      <c r="AB18" s="77"/>
      <c r="AC18" s="99"/>
      <c r="AD18" s="99"/>
      <c r="AE18" s="95"/>
      <c r="AF18" s="76"/>
      <c r="AG18" s="76"/>
      <c r="AH18" s="76"/>
      <c r="AI18" s="76"/>
      <c r="AJ18" s="77"/>
      <c r="AK18" s="77"/>
      <c r="AL18" s="77"/>
      <c r="AM18" s="77"/>
      <c r="AN18" s="77"/>
      <c r="AO18" s="77"/>
      <c r="AP18" s="77"/>
      <c r="AQ18" s="77"/>
      <c r="AR18" s="77"/>
      <c r="AS18" s="79"/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14</v>
      </c>
      <c r="AF61" s="77">
        <v>0.4</v>
      </c>
      <c r="AG61" s="77">
        <f>1000*(AE61*(-K6)^AF61)</f>
        <v>0</v>
      </c>
      <c r="AH61" s="77">
        <f>1000*(AE61*(-K7)^AF61)</f>
        <v>35166.410041134128</v>
      </c>
      <c r="AI61" s="77">
        <f>(AH61-AG61)/(-K7+K6)</f>
        <v>3516.6410041134127</v>
      </c>
    </row>
    <row r="62" spans="12:35" x14ac:dyDescent="0.25">
      <c r="L62" s="49"/>
      <c r="AE62" s="77">
        <v>16</v>
      </c>
      <c r="AF62" s="77">
        <v>0.3</v>
      </c>
      <c r="AG62" s="77">
        <f>1000*(AE62*(-K7)^AF62)</f>
        <v>31924.197039502076</v>
      </c>
      <c r="AH62" s="77">
        <f>1000*(AE62*(-K8)^AF62)</f>
        <v>37759.948844346967</v>
      </c>
      <c r="AI62" s="77">
        <f>(AH62-AG62)/(-K8+K7)</f>
        <v>778.10024064598542</v>
      </c>
    </row>
    <row r="63" spans="12:35" x14ac:dyDescent="0.25">
      <c r="L63" s="49"/>
      <c r="AE63" s="77">
        <v>16</v>
      </c>
      <c r="AF63" s="77">
        <v>0.3</v>
      </c>
      <c r="AG63" s="77">
        <f>1000*(AE63*(-K8)^AF63)</f>
        <v>37759.948844346967</v>
      </c>
      <c r="AH63" s="77">
        <f>1000*(AE63*(-K9)^AF63)</f>
        <v>42274.846250520262</v>
      </c>
      <c r="AI63" s="77">
        <f>(AH63-AG63)/(-K9+K8)</f>
        <v>564.3621757716619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51138.043452631384</v>
      </c>
      <c r="AH64" s="77">
        <f>1000*(AE64*(-K10)^AF64)</f>
        <v>53986.003219370425</v>
      </c>
      <c r="AI64" s="77">
        <f>(AH64-AG64)/(-K10+K9)</f>
        <v>769.71885587541658</v>
      </c>
    </row>
    <row r="65" spans="12:35" x14ac:dyDescent="0.25">
      <c r="L65" s="49"/>
      <c r="AE65" s="77">
        <v>23</v>
      </c>
      <c r="AF65" s="77">
        <v>0.3</v>
      </c>
      <c r="AG65" s="77">
        <f>1000*(AE65*(-K10)^AF65)</f>
        <v>63291.106946983207</v>
      </c>
      <c r="AH65" s="77">
        <f>1000*(AE65*(-K11)^AF65)</f>
        <v>64561.589513371502</v>
      </c>
      <c r="AI65" s="77">
        <f>(AH65-AG65)/(-K11+K10)</f>
        <v>635.2412831941474</v>
      </c>
    </row>
    <row r="66" spans="12:35" x14ac:dyDescent="0.25">
      <c r="L66" s="49"/>
      <c r="AE66" s="77">
        <v>20</v>
      </c>
      <c r="AF66" s="77">
        <v>0.3</v>
      </c>
      <c r="AG66" s="77">
        <f>1000*(AE66*(-K11)^AF66)</f>
        <v>56140.512620323054</v>
      </c>
      <c r="AH66" s="77">
        <f>1000*(AE66*(-K12)^AF66)</f>
        <v>58846.12297344095</v>
      </c>
      <c r="AI66" s="77">
        <f>(AH66-AG66)/(-K12+K11)</f>
        <v>510.49251945620671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67673.041419457091</v>
      </c>
      <c r="AH67" s="77">
        <f>1000*(AE67*(-K13)^AF67)</f>
        <v>70074.981702690406</v>
      </c>
      <c r="AI67" s="77">
        <f>(AH67-AG67)/(-K13+K12)</f>
        <v>533.76450738518099</v>
      </c>
    </row>
    <row r="68" spans="12:35" x14ac:dyDescent="0.25">
      <c r="L68" s="49"/>
      <c r="AE68" s="77">
        <v>20</v>
      </c>
      <c r="AF68" s="77">
        <v>0.3</v>
      </c>
      <c r="AG68" s="77">
        <f>1000*(AE68*(-K13)^AF68)</f>
        <v>60934.766697991661</v>
      </c>
      <c r="AH68" s="77">
        <f>1000*(AE68*(-K14)^AF68)</f>
        <v>0</v>
      </c>
      <c r="AI68" s="77">
        <f>(AH68-AG68)/(-K14+K13)</f>
        <v>1486.2138219022356</v>
      </c>
    </row>
    <row r="69" spans="12:35" x14ac:dyDescent="0.25">
      <c r="L69" s="49"/>
      <c r="AE69" s="77"/>
      <c r="AF69" s="77"/>
      <c r="AG69" s="77"/>
      <c r="AH69" s="77"/>
      <c r="AI69" s="77"/>
    </row>
    <row r="70" spans="12:35" x14ac:dyDescent="0.25">
      <c r="L70" s="49"/>
      <c r="AE70" s="77"/>
      <c r="AF70" s="77"/>
      <c r="AG70" s="77"/>
      <c r="AH70" s="77"/>
      <c r="AI70" s="77"/>
    </row>
    <row r="71" spans="12:35" x14ac:dyDescent="0.25">
      <c r="L71" s="49"/>
      <c r="AE71" s="77"/>
      <c r="AF71" s="77"/>
      <c r="AG71" s="77"/>
      <c r="AH71" s="77"/>
      <c r="AI71" s="77"/>
    </row>
    <row r="72" spans="12:35" x14ac:dyDescent="0.25">
      <c r="L72" s="49"/>
      <c r="AE72" s="47"/>
      <c r="AF72" s="47"/>
      <c r="AG72" s="77"/>
      <c r="AH72" s="77"/>
      <c r="AI72" s="77"/>
    </row>
    <row r="73" spans="12:35" x14ac:dyDescent="0.25">
      <c r="L73" s="49"/>
      <c r="AE73" s="77"/>
      <c r="AF73" s="77"/>
      <c r="AG73" s="77"/>
      <c r="AH73" s="77"/>
      <c r="AI73" s="77"/>
    </row>
    <row r="74" spans="12:35" x14ac:dyDescent="0.25">
      <c r="L74" s="49"/>
      <c r="AE74" s="77"/>
      <c r="AF74" s="77"/>
      <c r="AG74" s="77"/>
      <c r="AH74" s="77"/>
      <c r="AI74" s="77"/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281" priority="40">
      <formula>$L29="API sand"</formula>
    </cfRule>
  </conditionalFormatting>
  <conditionalFormatting sqref="R29:S36 AB29:AB35">
    <cfRule type="expression" dxfId="280" priority="39">
      <formula>$M29="API sand"</formula>
    </cfRule>
  </conditionalFormatting>
  <conditionalFormatting sqref="R29:T36 AB29:AB35 Z36:AB36">
    <cfRule type="expression" dxfId="279" priority="38">
      <formula>$M29="API clay"</formula>
    </cfRule>
  </conditionalFormatting>
  <conditionalFormatting sqref="U29:W36 AM29:AP36">
    <cfRule type="expression" dxfId="278" priority="35">
      <formula>$L29="Stiff clay w/o free water"</formula>
    </cfRule>
    <cfRule type="expression" dxfId="277" priority="37">
      <formula>$L29="API clay"</formula>
    </cfRule>
  </conditionalFormatting>
  <conditionalFormatting sqref="U29:Y32 AM29:AP36 U33:X36">
    <cfRule type="expression" dxfId="276" priority="36">
      <formula>$L29="Kirsch soft clay"</formula>
    </cfRule>
  </conditionalFormatting>
  <conditionalFormatting sqref="U29:Y32 AM29:AP36 U33:X36">
    <cfRule type="expression" dxfId="275" priority="34">
      <formula>$L29="Kirsch stiff clay"</formula>
    </cfRule>
  </conditionalFormatting>
  <conditionalFormatting sqref="AM29:AP36">
    <cfRule type="expression" dxfId="274" priority="33">
      <formula>$L29="Kirsch sand"</formula>
    </cfRule>
  </conditionalFormatting>
  <conditionalFormatting sqref="AM29:AP36">
    <cfRule type="expression" dxfId="273" priority="32">
      <formula>$L29="Modified Weak rock"</formula>
    </cfRule>
  </conditionalFormatting>
  <conditionalFormatting sqref="U29:V36 AM29:AP36">
    <cfRule type="expression" dxfId="272" priority="31">
      <formula>$L29="Reese stiff clay"</formula>
    </cfRule>
  </conditionalFormatting>
  <conditionalFormatting sqref="N30:N36 Q29:Q36">
    <cfRule type="expression" dxfId="271" priority="30">
      <formula>$L29="API sand"</formula>
    </cfRule>
  </conditionalFormatting>
  <conditionalFormatting sqref="N30:N36 AB36 AJ29:AL36 Z29:Z36">
    <cfRule type="expression" dxfId="270" priority="29">
      <formula>$M29="API sand"</formula>
    </cfRule>
  </conditionalFormatting>
  <conditionalFormatting sqref="AK29:AL36 N30:N36 Z29:AA35">
    <cfRule type="expression" dxfId="269" priority="28">
      <formula>$M29="API clay"</formula>
    </cfRule>
  </conditionalFormatting>
  <conditionalFormatting sqref="N30:P36 O29:P29">
    <cfRule type="expression" dxfId="268" priority="25">
      <formula>$L29="Stiff clay w/o free water"</formula>
    </cfRule>
    <cfRule type="expression" dxfId="267" priority="27">
      <formula>$L29="API clay"</formula>
    </cfRule>
  </conditionalFormatting>
  <conditionalFormatting sqref="N30:P36 O29:P29">
    <cfRule type="expression" dxfId="266" priority="26">
      <formula>$L29="Kirsch soft clay"</formula>
    </cfRule>
  </conditionalFormatting>
  <conditionalFormatting sqref="N30:P36 O29:P29">
    <cfRule type="expression" dxfId="265" priority="24">
      <formula>$L29="Kirsch stiff clay"</formula>
    </cfRule>
  </conditionalFormatting>
  <conditionalFormatting sqref="N30:N36 Q29:Q36 X29:Y32 X33:X36">
    <cfRule type="expression" dxfId="264" priority="23">
      <formula>$L29="Kirsch sand"</formula>
    </cfRule>
  </conditionalFormatting>
  <conditionalFormatting sqref="N30:N36 AC29:AD36 AI29:AI36">
    <cfRule type="expression" dxfId="263" priority="22">
      <formula>$L29="Modified Weak rock"</formula>
    </cfRule>
  </conditionalFormatting>
  <conditionalFormatting sqref="N30:P36 O29:P29">
    <cfRule type="expression" dxfId="262" priority="21">
      <formula>$L29="Reese stiff clay"</formula>
    </cfRule>
  </conditionalFormatting>
  <conditionalFormatting sqref="AE37:AH37">
    <cfRule type="expression" dxfId="261" priority="41">
      <formula>$L19="Modified Weak rock"</formula>
    </cfRule>
  </conditionalFormatting>
  <conditionalFormatting sqref="AD17">
    <cfRule type="expression" dxfId="260" priority="18">
      <formula>$L17="Stiff clay w/o free water"</formula>
    </cfRule>
    <cfRule type="expression" dxfId="259" priority="20">
      <formula>$L17="API clay"</formula>
    </cfRule>
  </conditionalFormatting>
  <conditionalFormatting sqref="AD17">
    <cfRule type="expression" dxfId="258" priority="19">
      <formula>$L17="Kirsch soft clay"</formula>
    </cfRule>
  </conditionalFormatting>
  <conditionalFormatting sqref="AD17">
    <cfRule type="expression" dxfId="257" priority="17">
      <formula>$L17="Kirsch stiff clay"</formula>
    </cfRule>
  </conditionalFormatting>
  <conditionalFormatting sqref="AD17">
    <cfRule type="expression" dxfId="256" priority="16">
      <formula>$L17="Reese stiff clay"</formula>
    </cfRule>
  </conditionalFormatting>
  <conditionalFormatting sqref="AD17">
    <cfRule type="expression" dxfId="255" priority="15">
      <formula>$L17="PISA clay"</formula>
    </cfRule>
  </conditionalFormatting>
  <conditionalFormatting sqref="AC17">
    <cfRule type="expression" dxfId="254" priority="12">
      <formula>$L17="Stiff clay w/o free water"</formula>
    </cfRule>
    <cfRule type="expression" dxfId="253" priority="14">
      <formula>$L17="API clay"</formula>
    </cfRule>
  </conditionalFormatting>
  <conditionalFormatting sqref="AC17">
    <cfRule type="expression" dxfId="252" priority="13">
      <formula>$L17="Kirsch soft clay"</formula>
    </cfRule>
  </conditionalFormatting>
  <conditionalFormatting sqref="AC17">
    <cfRule type="expression" dxfId="251" priority="11">
      <formula>$L17="Kirsch stiff clay"</formula>
    </cfRule>
  </conditionalFormatting>
  <conditionalFormatting sqref="AC17">
    <cfRule type="expression" dxfId="250" priority="10">
      <formula>$L17="Reese stiff clay"</formula>
    </cfRule>
  </conditionalFormatting>
  <conditionalFormatting sqref="AC17">
    <cfRule type="expression" dxfId="249" priority="9">
      <formula>$L17="PISA clay"</formula>
    </cfRule>
  </conditionalFormatting>
  <conditionalFormatting sqref="X17">
    <cfRule type="expression" dxfId="248" priority="8">
      <formula>$L17="API sand"</formula>
    </cfRule>
  </conditionalFormatting>
  <conditionalFormatting sqref="X17">
    <cfRule type="expression" dxfId="247" priority="7">
      <formula>$L17="Kirsch sand"</formula>
    </cfRule>
  </conditionalFormatting>
  <conditionalFormatting sqref="U17">
    <cfRule type="expression" dxfId="246" priority="4">
      <formula>$L17="Stiff clay w/o free water"</formula>
    </cfRule>
    <cfRule type="expression" dxfId="245" priority="6">
      <formula>$L17="API clay"</formula>
    </cfRule>
  </conditionalFormatting>
  <conditionalFormatting sqref="U17">
    <cfRule type="expression" dxfId="244" priority="5">
      <formula>$L17="Kirsch soft clay"</formula>
    </cfRule>
  </conditionalFormatting>
  <conditionalFormatting sqref="U17">
    <cfRule type="expression" dxfId="243" priority="3">
      <formula>$L17="Kirsch stiff clay"</formula>
    </cfRule>
  </conditionalFormatting>
  <conditionalFormatting sqref="U17">
    <cfRule type="expression" dxfId="242" priority="2">
      <formula>$L17="Reese stiff clay"</formula>
    </cfRule>
  </conditionalFormatting>
  <conditionalFormatting sqref="U17">
    <cfRule type="expression" dxfId="241" priority="1">
      <formula>$L17="PISA clay"</formula>
    </cfRule>
  </conditionalFormatting>
  <conditionalFormatting sqref="AE72:AF72">
    <cfRule type="expression" dxfId="240" priority="42">
      <formula>$L17="Stiff clay w/o free water"</formula>
    </cfRule>
    <cfRule type="expression" dxfId="239" priority="43">
      <formula>$L17="API clay"</formula>
    </cfRule>
  </conditionalFormatting>
  <conditionalFormatting sqref="AE72:AF72">
    <cfRule type="expression" dxfId="238" priority="44">
      <formula>$L17="Kirsch soft clay"</formula>
    </cfRule>
  </conditionalFormatting>
  <conditionalFormatting sqref="AE72:AF72">
    <cfRule type="expression" dxfId="237" priority="45">
      <formula>$L17="Kirsch stiff clay"</formula>
    </cfRule>
  </conditionalFormatting>
  <conditionalFormatting sqref="AE72:AF72">
    <cfRule type="expression" dxfId="236" priority="46">
      <formula>$L17="Reese stiff clay"</formula>
    </cfRule>
  </conditionalFormatting>
  <conditionalFormatting sqref="AE72:AF72">
    <cfRule type="expression" dxfId="235" priority="47">
      <formula>$L17="PISA clay"</formula>
    </cfRule>
  </conditionalFormatting>
  <dataValidations count="3">
    <dataValidation type="list" showInputMessage="1" showErrorMessage="1" sqref="M19:M36" xr:uid="{68D39D33-E8F8-4115-8ABF-ECDC96C4F11D}">
      <formula1>"',API sand,API clay"</formula1>
    </dataValidation>
    <dataValidation type="list" showInputMessage="1" showErrorMessage="1" sqref="L19:L255" xr:uid="{41B432A8-6EB8-46EF-B5DA-12A8E26291C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L6:M18" xr:uid="{32E9A87E-3D68-4828-B8B2-F8A64F445501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7D7B-EEBD-45E8-A2A4-C4C6F99BFCB3}">
  <sheetPr>
    <tabColor rgb="FF92D050"/>
  </sheetPr>
  <dimension ref="A1:AS255"/>
  <sheetViews>
    <sheetView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NW-55_maxM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8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14.61</v>
      </c>
      <c r="H6" s="45" t="s">
        <v>28</v>
      </c>
      <c r="I6" t="s">
        <v>115</v>
      </c>
      <c r="J6" s="77">
        <v>1</v>
      </c>
      <c r="K6" s="83">
        <v>0</v>
      </c>
      <c r="L6" s="81" t="s">
        <v>65</v>
      </c>
      <c r="M6" s="81" t="s">
        <v>65</v>
      </c>
      <c r="N6" s="77">
        <v>9</v>
      </c>
      <c r="O6" s="76">
        <v>0</v>
      </c>
      <c r="P6" s="76">
        <v>2</v>
      </c>
      <c r="Q6" s="77">
        <v>0</v>
      </c>
      <c r="R6" s="77" t="e">
        <f>IF(Q6&lt;&gt;0,Q6-5,NA())</f>
        <v>#N/A</v>
      </c>
      <c r="S6" s="85">
        <v>0.5</v>
      </c>
      <c r="T6" s="77">
        <v>0</v>
      </c>
      <c r="U6" s="96">
        <v>0.02</v>
      </c>
      <c r="V6" s="78">
        <v>0</v>
      </c>
      <c r="W6" s="85">
        <v>0.5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3516.6410041134127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0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t="s">
        <v>116</v>
      </c>
      <c r="J7" s="77">
        <v>2</v>
      </c>
      <c r="K7" s="83">
        <v>-10</v>
      </c>
      <c r="L7" s="81" t="s">
        <v>65</v>
      </c>
      <c r="M7" s="81" t="s">
        <v>65</v>
      </c>
      <c r="N7" s="77">
        <v>8.5</v>
      </c>
      <c r="O7" s="76">
        <v>20</v>
      </c>
      <c r="P7" s="76">
        <v>1.7333333333333334</v>
      </c>
      <c r="Q7" s="77">
        <v>0</v>
      </c>
      <c r="R7" s="77" t="e">
        <f t="shared" ref="R7:R13" si="0">IF(Q7&lt;&gt;0,Q7-5,NA())</f>
        <v>#N/A</v>
      </c>
      <c r="S7" s="85">
        <v>0.5</v>
      </c>
      <c r="T7" s="77">
        <v>0</v>
      </c>
      <c r="U7" s="96">
        <v>0.02</v>
      </c>
      <c r="V7" s="78">
        <v>0</v>
      </c>
      <c r="W7" s="85">
        <v>0.5</v>
      </c>
      <c r="X7" s="93">
        <v>0</v>
      </c>
      <c r="Y7" s="77">
        <v>0</v>
      </c>
      <c r="Z7" s="77" t="e">
        <f>VLOOKUP(R7,$AE$39:$AF$59,2)</f>
        <v>#N/A</v>
      </c>
      <c r="AA7" s="77">
        <v>1</v>
      </c>
      <c r="AB7" s="77" t="e">
        <f>VLOOKUP(R7,$AE$39:$AG$59,3)</f>
        <v>#N/A</v>
      </c>
      <c r="AC7" s="76">
        <v>31924.197039502076</v>
      </c>
      <c r="AD7" s="76">
        <v>778.10024064598542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 t="e">
        <f>VLOOKUP(R7,$AE$39:$AH$59,4)</f>
        <v>#N/A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9765.9699999999993</v>
      </c>
      <c r="H8" s="45" t="s">
        <v>53</v>
      </c>
      <c r="I8" t="s">
        <v>116</v>
      </c>
      <c r="J8" s="77">
        <v>3</v>
      </c>
      <c r="K8" s="83">
        <v>-17.5</v>
      </c>
      <c r="L8" s="81" t="s">
        <v>65</v>
      </c>
      <c r="M8" s="81" t="s">
        <v>65</v>
      </c>
      <c r="N8" s="77">
        <v>8.5</v>
      </c>
      <c r="O8" s="76">
        <v>33</v>
      </c>
      <c r="P8" s="76">
        <v>1.875</v>
      </c>
      <c r="Q8" s="77">
        <v>0</v>
      </c>
      <c r="R8" s="77" t="e">
        <f t="shared" si="0"/>
        <v>#N/A</v>
      </c>
      <c r="S8" s="85">
        <v>0.5</v>
      </c>
      <c r="T8" s="77">
        <v>0</v>
      </c>
      <c r="U8" s="96">
        <v>0.01</v>
      </c>
      <c r="V8" s="78">
        <v>0</v>
      </c>
      <c r="W8" s="85">
        <v>0.5</v>
      </c>
      <c r="X8" s="93">
        <v>0</v>
      </c>
      <c r="Y8" s="77">
        <v>0</v>
      </c>
      <c r="Z8" s="77" t="e">
        <f>VLOOKUP(R8,$AE$39:$AF$59,2)</f>
        <v>#N/A</v>
      </c>
      <c r="AA8" s="77">
        <v>1</v>
      </c>
      <c r="AB8" s="77" t="e">
        <f>VLOOKUP(R8,$AE$39:$AG$59,3)</f>
        <v>#N/A</v>
      </c>
      <c r="AC8" s="76">
        <v>37759.948844346967</v>
      </c>
      <c r="AD8" s="76">
        <v>564.3621757716619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 t="e">
        <f>VLOOKUP(R8,$AE$39:$AH$59,4)</f>
        <v>#N/A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0</v>
      </c>
      <c r="AS8" s="79">
        <v>1</v>
      </c>
    </row>
    <row r="9" spans="1:45" x14ac:dyDescent="0.25">
      <c r="A9" s="33" t="s">
        <v>68</v>
      </c>
      <c r="B9" s="57">
        <v>45.7</v>
      </c>
      <c r="C9" s="45" t="s">
        <v>28</v>
      </c>
      <c r="D9" s="57">
        <v>28</v>
      </c>
      <c r="F9" s="33" t="s">
        <v>96</v>
      </c>
      <c r="G9" s="92">
        <v>-273156.09299999999</v>
      </c>
      <c r="H9" s="45" t="s">
        <v>54</v>
      </c>
      <c r="I9" t="s">
        <v>115</v>
      </c>
      <c r="J9" s="77">
        <v>4</v>
      </c>
      <c r="K9" s="83">
        <v>-25.5</v>
      </c>
      <c r="L9" s="81" t="s">
        <v>65</v>
      </c>
      <c r="M9" s="81" t="s">
        <v>65</v>
      </c>
      <c r="N9" s="77">
        <v>9</v>
      </c>
      <c r="O9" s="76">
        <v>50</v>
      </c>
      <c r="P9" s="76">
        <v>2.1621621621621627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7.0000000000000001E-3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51138.043452631384</v>
      </c>
      <c r="AD9" s="76">
        <v>769.71885587541658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45.7</v>
      </c>
      <c r="C10" s="45" t="s">
        <v>28</v>
      </c>
      <c r="D10" s="58">
        <v>28</v>
      </c>
      <c r="F10" s="33" t="s">
        <v>51</v>
      </c>
      <c r="G10" s="91">
        <v>11463.1971538462</v>
      </c>
      <c r="H10" s="45" t="s">
        <v>53</v>
      </c>
      <c r="I10" t="s">
        <v>114</v>
      </c>
      <c r="J10" s="77">
        <v>5</v>
      </c>
      <c r="K10" s="83">
        <v>-29.2</v>
      </c>
      <c r="L10" s="81" t="s">
        <v>64</v>
      </c>
      <c r="M10" s="81" t="s">
        <v>64</v>
      </c>
      <c r="N10" s="77">
        <v>9.5</v>
      </c>
      <c r="O10" s="76">
        <v>0</v>
      </c>
      <c r="P10" s="76">
        <v>0</v>
      </c>
      <c r="Q10" s="77">
        <v>31</v>
      </c>
      <c r="R10" s="77">
        <f t="shared" si="0"/>
        <v>26</v>
      </c>
      <c r="S10" s="85">
        <v>0.5</v>
      </c>
      <c r="T10" s="77">
        <v>0</v>
      </c>
      <c r="U10" s="96">
        <v>0</v>
      </c>
      <c r="V10" s="78">
        <v>0</v>
      </c>
      <c r="W10" s="85">
        <v>0</v>
      </c>
      <c r="X10" s="93">
        <v>0</v>
      </c>
      <c r="Y10" s="77">
        <v>0</v>
      </c>
      <c r="Z10" s="77">
        <f>VLOOKUP(R10,$AE$39:$AF$59,2)</f>
        <v>83.999999999999972</v>
      </c>
      <c r="AA10" s="77">
        <v>1</v>
      </c>
      <c r="AB10" s="77">
        <f>VLOOKUP(R10,$AE$39:$AG$59,3)</f>
        <v>5760</v>
      </c>
      <c r="AC10" s="76">
        <v>63291.106946983207</v>
      </c>
      <c r="AD10" s="76">
        <v>635.2412831941474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>
        <f>VLOOKUP(R10,$AE$39:$AH$59,4)</f>
        <v>24.000000000000007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50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t="s">
        <v>118</v>
      </c>
      <c r="J11" s="77">
        <v>6</v>
      </c>
      <c r="K11" s="83">
        <v>-31.2</v>
      </c>
      <c r="L11" s="81" t="s">
        <v>65</v>
      </c>
      <c r="M11" s="81" t="s">
        <v>65</v>
      </c>
      <c r="N11" s="77">
        <v>9</v>
      </c>
      <c r="O11" s="76">
        <v>81</v>
      </c>
      <c r="P11" s="76">
        <v>2.4528301886792447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7.0000000000000001E-3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56140.512620323054</v>
      </c>
      <c r="AD11" s="76">
        <v>510.49251945620671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2262.96</v>
      </c>
      <c r="H12" s="45" t="s">
        <v>53</v>
      </c>
      <c r="I12" t="s">
        <v>117</v>
      </c>
      <c r="J12" s="77">
        <v>7</v>
      </c>
      <c r="K12" s="83">
        <v>-36.5</v>
      </c>
      <c r="L12" s="81" t="s">
        <v>64</v>
      </c>
      <c r="M12" s="81" t="s">
        <v>64</v>
      </c>
      <c r="N12" s="77">
        <v>10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67673.041419457091</v>
      </c>
      <c r="AD12" s="76">
        <v>533.76450738518099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t="s">
        <v>118</v>
      </c>
      <c r="J13" s="77">
        <v>8</v>
      </c>
      <c r="K13" s="83">
        <v>-41</v>
      </c>
      <c r="L13" s="81" t="s">
        <v>65</v>
      </c>
      <c r="M13" s="81" t="s">
        <v>65</v>
      </c>
      <c r="N13" s="93">
        <v>9</v>
      </c>
      <c r="O13" s="76">
        <v>106</v>
      </c>
      <c r="P13" s="76">
        <v>2.5714285714285716</v>
      </c>
      <c r="Q13" s="77">
        <v>0</v>
      </c>
      <c r="R13" s="77" t="e">
        <f t="shared" si="0"/>
        <v>#N/A</v>
      </c>
      <c r="S13" s="85">
        <v>0.5</v>
      </c>
      <c r="T13" s="77">
        <v>0</v>
      </c>
      <c r="U13" s="96">
        <v>5.0000000000000001E-3</v>
      </c>
      <c r="V13" s="78">
        <v>0</v>
      </c>
      <c r="W13" s="85">
        <v>0.5</v>
      </c>
      <c r="X13" s="93">
        <v>0</v>
      </c>
      <c r="Y13" s="77">
        <v>0</v>
      </c>
      <c r="Z13" s="77" t="e">
        <f>VLOOKUP(R13,$AE$39:$AF$59,2)</f>
        <v>#N/A</v>
      </c>
      <c r="AA13" s="77">
        <v>1</v>
      </c>
      <c r="AB13" s="77" t="e">
        <f>VLOOKUP(R13,$AE$39:$AG$59,3)</f>
        <v>#N/A</v>
      </c>
      <c r="AC13" s="76">
        <v>60934.766697991661</v>
      </c>
      <c r="AD13" s="76">
        <v>1486.2138219022356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 t="e">
        <f>VLOOKUP(R13,$AE$39:$AH$59,4)</f>
        <v>#N/A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0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77"/>
      <c r="K14" s="83"/>
      <c r="L14" s="81"/>
      <c r="M14" s="81"/>
      <c r="N14" s="93"/>
      <c r="O14" s="76"/>
      <c r="P14" s="76"/>
      <c r="Q14" s="77"/>
      <c r="R14" s="77"/>
      <c r="S14" s="85"/>
      <c r="T14" s="77"/>
      <c r="U14" s="96"/>
      <c r="V14" s="78"/>
      <c r="W14" s="85"/>
      <c r="X14" s="93"/>
      <c r="Y14" s="77"/>
      <c r="Z14" s="77"/>
      <c r="AA14" s="77"/>
      <c r="AB14" s="77"/>
      <c r="AC14" s="76"/>
      <c r="AD14" s="76"/>
      <c r="AE14" s="95"/>
      <c r="AF14" s="76"/>
      <c r="AG14" s="76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7"/>
      <c r="AS14" s="79"/>
    </row>
    <row r="15" spans="1:45" x14ac:dyDescent="0.25">
      <c r="A15" s="33" t="s">
        <v>44</v>
      </c>
      <c r="B15" s="61">
        <v>207000000</v>
      </c>
      <c r="C15" s="45" t="s">
        <v>47</v>
      </c>
      <c r="J15" s="77"/>
      <c r="K15" s="83"/>
      <c r="L15" s="81"/>
      <c r="M15" s="81"/>
      <c r="N15" s="93"/>
      <c r="O15" s="76"/>
      <c r="P15" s="76"/>
      <c r="Q15" s="77"/>
      <c r="R15" s="77"/>
      <c r="S15" s="85"/>
      <c r="T15" s="77"/>
      <c r="U15" s="96"/>
      <c r="V15" s="78"/>
      <c r="W15" s="85"/>
      <c r="X15" s="93"/>
      <c r="Y15" s="77"/>
      <c r="Z15" s="77"/>
      <c r="AA15" s="77"/>
      <c r="AB15" s="77"/>
      <c r="AC15" s="76"/>
      <c r="AD15" s="76"/>
      <c r="AE15" s="95"/>
      <c r="AF15" s="76"/>
      <c r="AG15" s="76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7"/>
      <c r="AS15" s="79"/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/>
      <c r="J16" s="77"/>
      <c r="K16" s="83"/>
      <c r="L16" s="81"/>
      <c r="M16" s="81"/>
      <c r="N16" s="93"/>
      <c r="O16" s="76"/>
      <c r="P16" s="76"/>
      <c r="Q16" s="77"/>
      <c r="R16" s="77"/>
      <c r="S16" s="85"/>
      <c r="T16" s="77"/>
      <c r="U16" s="96"/>
      <c r="V16" s="78"/>
      <c r="W16" s="85"/>
      <c r="X16" s="93"/>
      <c r="Y16" s="77"/>
      <c r="Z16" s="77"/>
      <c r="AA16" s="77"/>
      <c r="AB16" s="77"/>
      <c r="AC16" s="98"/>
      <c r="AD16" s="98"/>
      <c r="AE16" s="95"/>
      <c r="AF16" s="76"/>
      <c r="AG16" s="76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7"/>
      <c r="AS16" s="79"/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J17" s="77"/>
      <c r="K17" s="83"/>
      <c r="L17" s="81"/>
      <c r="M17" s="81"/>
      <c r="N17" s="93"/>
      <c r="O17" s="76"/>
      <c r="P17" s="76"/>
      <c r="Q17" s="77"/>
      <c r="R17" s="77"/>
      <c r="S17" s="85"/>
      <c r="T17" s="77"/>
      <c r="U17" s="97"/>
      <c r="V17" s="78"/>
      <c r="W17" s="85"/>
      <c r="X17" s="94"/>
      <c r="Y17" s="77"/>
      <c r="Z17" s="77"/>
      <c r="AA17" s="77"/>
      <c r="AB17" s="77"/>
      <c r="AC17" s="98"/>
      <c r="AD17" s="98"/>
      <c r="AE17" s="95"/>
      <c r="AF17" s="76"/>
      <c r="AG17" s="76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7"/>
      <c r="AS17" s="79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7"/>
      <c r="K18" s="83"/>
      <c r="L18" s="81"/>
      <c r="M18" s="81"/>
      <c r="N18" s="93"/>
      <c r="O18" s="76"/>
      <c r="P18" s="76"/>
      <c r="Q18" s="77"/>
      <c r="R18" s="77"/>
      <c r="S18" s="85"/>
      <c r="T18" s="77"/>
      <c r="U18" s="93"/>
      <c r="V18" s="78"/>
      <c r="W18" s="85"/>
      <c r="X18" s="93"/>
      <c r="Y18" s="77"/>
      <c r="Z18" s="77"/>
      <c r="AA18" s="77"/>
      <c r="AB18" s="77"/>
      <c r="AC18" s="99"/>
      <c r="AD18" s="99"/>
      <c r="AE18" s="95"/>
      <c r="AF18" s="76"/>
      <c r="AG18" s="76"/>
      <c r="AH18" s="76"/>
      <c r="AI18" s="76"/>
      <c r="AJ18" s="77"/>
      <c r="AK18" s="77"/>
      <c r="AL18" s="77"/>
      <c r="AM18" s="77"/>
      <c r="AN18" s="77"/>
      <c r="AO18" s="77"/>
      <c r="AP18" s="77"/>
      <c r="AQ18" s="77"/>
      <c r="AR18" s="77"/>
      <c r="AS18" s="79"/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14</v>
      </c>
      <c r="AF61" s="77">
        <v>0.4</v>
      </c>
      <c r="AG61" s="77">
        <f>1000*(AE61*(-K6)^AF61)</f>
        <v>0</v>
      </c>
      <c r="AH61" s="77">
        <f>1000*(AE61*(-K7)^AF61)</f>
        <v>35166.410041134128</v>
      </c>
      <c r="AI61" s="77">
        <f>(AH61-AG61)/(-K7+K6)</f>
        <v>3516.6410041134127</v>
      </c>
    </row>
    <row r="62" spans="12:35" x14ac:dyDescent="0.25">
      <c r="L62" s="49"/>
      <c r="AE62" s="77">
        <v>16</v>
      </c>
      <c r="AF62" s="77">
        <v>0.3</v>
      </c>
      <c r="AG62" s="77">
        <f>1000*(AE62*(-K7)^AF62)</f>
        <v>31924.197039502076</v>
      </c>
      <c r="AH62" s="77">
        <f>1000*(AE62*(-K8)^AF62)</f>
        <v>37759.948844346967</v>
      </c>
      <c r="AI62" s="77">
        <f>(AH62-AG62)/(-K8+K7)</f>
        <v>778.10024064598542</v>
      </c>
    </row>
    <row r="63" spans="12:35" x14ac:dyDescent="0.25">
      <c r="L63" s="49"/>
      <c r="AE63" s="77">
        <v>16</v>
      </c>
      <c r="AF63" s="77">
        <v>0.3</v>
      </c>
      <c r="AG63" s="77">
        <f>1000*(AE63*(-K8)^AF63)</f>
        <v>37759.948844346967</v>
      </c>
      <c r="AH63" s="77">
        <f>1000*(AE63*(-K9)^AF63)</f>
        <v>42274.846250520262</v>
      </c>
      <c r="AI63" s="77">
        <f>(AH63-AG63)/(-K9+K8)</f>
        <v>564.3621757716619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51138.043452631384</v>
      </c>
      <c r="AH64" s="77">
        <f>1000*(AE64*(-K10)^AF64)</f>
        <v>53986.003219370425</v>
      </c>
      <c r="AI64" s="77">
        <f>(AH64-AG64)/(-K10+K9)</f>
        <v>769.71885587541658</v>
      </c>
    </row>
    <row r="65" spans="12:35" x14ac:dyDescent="0.25">
      <c r="L65" s="49"/>
      <c r="AE65" s="77">
        <v>23</v>
      </c>
      <c r="AF65" s="77">
        <v>0.3</v>
      </c>
      <c r="AG65" s="77">
        <f>1000*(AE65*(-K10)^AF65)</f>
        <v>63291.106946983207</v>
      </c>
      <c r="AH65" s="77">
        <f>1000*(AE65*(-K11)^AF65)</f>
        <v>64561.589513371502</v>
      </c>
      <c r="AI65" s="77">
        <f>(AH65-AG65)/(-K11+K10)</f>
        <v>635.2412831941474</v>
      </c>
    </row>
    <row r="66" spans="12:35" x14ac:dyDescent="0.25">
      <c r="L66" s="49"/>
      <c r="AE66" s="77">
        <v>20</v>
      </c>
      <c r="AF66" s="77">
        <v>0.3</v>
      </c>
      <c r="AG66" s="77">
        <f>1000*(AE66*(-K11)^AF66)</f>
        <v>56140.512620323054</v>
      </c>
      <c r="AH66" s="77">
        <f>1000*(AE66*(-K12)^AF66)</f>
        <v>58846.12297344095</v>
      </c>
      <c r="AI66" s="77">
        <f>(AH66-AG66)/(-K12+K11)</f>
        <v>510.49251945620671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67673.041419457091</v>
      </c>
      <c r="AH67" s="77">
        <f>1000*(AE67*(-K13)^AF67)</f>
        <v>70074.981702690406</v>
      </c>
      <c r="AI67" s="77">
        <f>(AH67-AG67)/(-K13+K12)</f>
        <v>533.76450738518099</v>
      </c>
    </row>
    <row r="68" spans="12:35" x14ac:dyDescent="0.25">
      <c r="L68" s="49"/>
      <c r="AE68" s="77">
        <v>20</v>
      </c>
      <c r="AF68" s="77">
        <v>0.3</v>
      </c>
      <c r="AG68" s="77">
        <f>1000*(AE68*(-K13)^AF68)</f>
        <v>60934.766697991661</v>
      </c>
      <c r="AH68" s="77">
        <f>1000*(AE68*(-K14)^AF68)</f>
        <v>0</v>
      </c>
      <c r="AI68" s="77">
        <f>(AH68-AG68)/(-K14+K13)</f>
        <v>1486.2138219022356</v>
      </c>
    </row>
    <row r="69" spans="12:35" x14ac:dyDescent="0.25">
      <c r="L69" s="49"/>
      <c r="AE69" s="77"/>
      <c r="AF69" s="77"/>
      <c r="AG69" s="77"/>
      <c r="AH69" s="77"/>
      <c r="AI69" s="77"/>
    </row>
    <row r="70" spans="12:35" x14ac:dyDescent="0.25">
      <c r="L70" s="49"/>
      <c r="AE70" s="77"/>
      <c r="AF70" s="77"/>
      <c r="AG70" s="77"/>
      <c r="AH70" s="77"/>
      <c r="AI70" s="77"/>
    </row>
    <row r="71" spans="12:35" x14ac:dyDescent="0.25">
      <c r="L71" s="49"/>
      <c r="AE71" s="77"/>
      <c r="AF71" s="77"/>
      <c r="AG71" s="77"/>
      <c r="AH71" s="77"/>
      <c r="AI71" s="77"/>
    </row>
    <row r="72" spans="12:35" x14ac:dyDescent="0.25">
      <c r="L72" s="49"/>
      <c r="AE72" s="47"/>
      <c r="AF72" s="47"/>
      <c r="AG72" s="77"/>
      <c r="AH72" s="77"/>
      <c r="AI72" s="77"/>
    </row>
    <row r="73" spans="12:35" x14ac:dyDescent="0.25">
      <c r="L73" s="49"/>
      <c r="AE73" s="77"/>
      <c r="AF73" s="77"/>
      <c r="AG73" s="77"/>
      <c r="AH73" s="77"/>
      <c r="AI73" s="77"/>
    </row>
    <row r="74" spans="12:35" x14ac:dyDescent="0.25">
      <c r="L74" s="49"/>
      <c r="AE74" s="77"/>
      <c r="AF74" s="77"/>
      <c r="AG74" s="77"/>
      <c r="AH74" s="77"/>
      <c r="AI74" s="77"/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234" priority="40">
      <formula>$L29="API sand"</formula>
    </cfRule>
  </conditionalFormatting>
  <conditionalFormatting sqref="R29:S36 AB29:AB35">
    <cfRule type="expression" dxfId="233" priority="39">
      <formula>$M29="API sand"</formula>
    </cfRule>
  </conditionalFormatting>
  <conditionalFormatting sqref="R29:T36 AB29:AB35 Z36:AB36">
    <cfRule type="expression" dxfId="232" priority="38">
      <formula>$M29="API clay"</formula>
    </cfRule>
  </conditionalFormatting>
  <conditionalFormatting sqref="U29:W36 AM29:AP36">
    <cfRule type="expression" dxfId="231" priority="35">
      <formula>$L29="Stiff clay w/o free water"</formula>
    </cfRule>
    <cfRule type="expression" dxfId="230" priority="37">
      <formula>$L29="API clay"</formula>
    </cfRule>
  </conditionalFormatting>
  <conditionalFormatting sqref="U29:Y32 AM29:AP36 U33:X36">
    <cfRule type="expression" dxfId="229" priority="36">
      <formula>$L29="Kirsch soft clay"</formula>
    </cfRule>
  </conditionalFormatting>
  <conditionalFormatting sqref="U29:Y32 AM29:AP36 U33:X36">
    <cfRule type="expression" dxfId="228" priority="34">
      <formula>$L29="Kirsch stiff clay"</formula>
    </cfRule>
  </conditionalFormatting>
  <conditionalFormatting sqref="AM29:AP36">
    <cfRule type="expression" dxfId="227" priority="33">
      <formula>$L29="Kirsch sand"</formula>
    </cfRule>
  </conditionalFormatting>
  <conditionalFormatting sqref="AM29:AP36">
    <cfRule type="expression" dxfId="226" priority="32">
      <formula>$L29="Modified Weak rock"</formula>
    </cfRule>
  </conditionalFormatting>
  <conditionalFormatting sqref="U29:V36 AM29:AP36">
    <cfRule type="expression" dxfId="225" priority="31">
      <formula>$L29="Reese stiff clay"</formula>
    </cfRule>
  </conditionalFormatting>
  <conditionalFormatting sqref="N30:N36 Q29:Q36">
    <cfRule type="expression" dxfId="224" priority="30">
      <formula>$L29="API sand"</formula>
    </cfRule>
  </conditionalFormatting>
  <conditionalFormatting sqref="N30:N36 AB36 AJ29:AL36 Z29:Z36">
    <cfRule type="expression" dxfId="223" priority="29">
      <formula>$M29="API sand"</formula>
    </cfRule>
  </conditionalFormatting>
  <conditionalFormatting sqref="AK29:AL36 N30:N36 Z29:AA35">
    <cfRule type="expression" dxfId="222" priority="28">
      <formula>$M29="API clay"</formula>
    </cfRule>
  </conditionalFormatting>
  <conditionalFormatting sqref="N30:P36 O29:P29">
    <cfRule type="expression" dxfId="221" priority="25">
      <formula>$L29="Stiff clay w/o free water"</formula>
    </cfRule>
    <cfRule type="expression" dxfId="220" priority="27">
      <formula>$L29="API clay"</formula>
    </cfRule>
  </conditionalFormatting>
  <conditionalFormatting sqref="N30:P36 O29:P29">
    <cfRule type="expression" dxfId="219" priority="26">
      <formula>$L29="Kirsch soft clay"</formula>
    </cfRule>
  </conditionalFormatting>
  <conditionalFormatting sqref="N30:P36 O29:P29">
    <cfRule type="expression" dxfId="218" priority="24">
      <formula>$L29="Kirsch stiff clay"</formula>
    </cfRule>
  </conditionalFormatting>
  <conditionalFormatting sqref="N30:N36 Q29:Q36 X29:Y32 X33:X36">
    <cfRule type="expression" dxfId="217" priority="23">
      <formula>$L29="Kirsch sand"</formula>
    </cfRule>
  </conditionalFormatting>
  <conditionalFormatting sqref="N30:N36 AC29:AD36 AI29:AI36">
    <cfRule type="expression" dxfId="216" priority="22">
      <formula>$L29="Modified Weak rock"</formula>
    </cfRule>
  </conditionalFormatting>
  <conditionalFormatting sqref="N30:P36 O29:P29">
    <cfRule type="expression" dxfId="215" priority="21">
      <formula>$L29="Reese stiff clay"</formula>
    </cfRule>
  </conditionalFormatting>
  <conditionalFormatting sqref="AE37:AH37">
    <cfRule type="expression" dxfId="214" priority="41">
      <formula>$L19="Modified Weak rock"</formula>
    </cfRule>
  </conditionalFormatting>
  <conditionalFormatting sqref="AD17">
    <cfRule type="expression" dxfId="213" priority="18">
      <formula>$L17="Stiff clay w/o free water"</formula>
    </cfRule>
    <cfRule type="expression" dxfId="212" priority="20">
      <formula>$L17="API clay"</formula>
    </cfRule>
  </conditionalFormatting>
  <conditionalFormatting sqref="AD17">
    <cfRule type="expression" dxfId="211" priority="19">
      <formula>$L17="Kirsch soft clay"</formula>
    </cfRule>
  </conditionalFormatting>
  <conditionalFormatting sqref="AD17">
    <cfRule type="expression" dxfId="210" priority="17">
      <formula>$L17="Kirsch stiff clay"</formula>
    </cfRule>
  </conditionalFormatting>
  <conditionalFormatting sqref="AD17">
    <cfRule type="expression" dxfId="209" priority="16">
      <formula>$L17="Reese stiff clay"</formula>
    </cfRule>
  </conditionalFormatting>
  <conditionalFormatting sqref="AD17">
    <cfRule type="expression" dxfId="208" priority="15">
      <formula>$L17="PISA clay"</formula>
    </cfRule>
  </conditionalFormatting>
  <conditionalFormatting sqref="AC17">
    <cfRule type="expression" dxfId="207" priority="12">
      <formula>$L17="Stiff clay w/o free water"</formula>
    </cfRule>
    <cfRule type="expression" dxfId="206" priority="14">
      <formula>$L17="API clay"</formula>
    </cfRule>
  </conditionalFormatting>
  <conditionalFormatting sqref="AC17">
    <cfRule type="expression" dxfId="205" priority="13">
      <formula>$L17="Kirsch soft clay"</formula>
    </cfRule>
  </conditionalFormatting>
  <conditionalFormatting sqref="AC17">
    <cfRule type="expression" dxfId="204" priority="11">
      <formula>$L17="Kirsch stiff clay"</formula>
    </cfRule>
  </conditionalFormatting>
  <conditionalFormatting sqref="AC17">
    <cfRule type="expression" dxfId="203" priority="10">
      <formula>$L17="Reese stiff clay"</formula>
    </cfRule>
  </conditionalFormatting>
  <conditionalFormatting sqref="AC17">
    <cfRule type="expression" dxfId="202" priority="9">
      <formula>$L17="PISA clay"</formula>
    </cfRule>
  </conditionalFormatting>
  <conditionalFormatting sqref="X17">
    <cfRule type="expression" dxfId="201" priority="8">
      <formula>$L17="API sand"</formula>
    </cfRule>
  </conditionalFormatting>
  <conditionalFormatting sqref="X17">
    <cfRule type="expression" dxfId="200" priority="7">
      <formula>$L17="Kirsch sand"</formula>
    </cfRule>
  </conditionalFormatting>
  <conditionalFormatting sqref="U17">
    <cfRule type="expression" dxfId="199" priority="4">
      <formula>$L17="Stiff clay w/o free water"</formula>
    </cfRule>
    <cfRule type="expression" dxfId="198" priority="6">
      <formula>$L17="API clay"</formula>
    </cfRule>
  </conditionalFormatting>
  <conditionalFormatting sqref="U17">
    <cfRule type="expression" dxfId="197" priority="5">
      <formula>$L17="Kirsch soft clay"</formula>
    </cfRule>
  </conditionalFormatting>
  <conditionalFormatting sqref="U17">
    <cfRule type="expression" dxfId="196" priority="3">
      <formula>$L17="Kirsch stiff clay"</formula>
    </cfRule>
  </conditionalFormatting>
  <conditionalFormatting sqref="U17">
    <cfRule type="expression" dxfId="195" priority="2">
      <formula>$L17="Reese stiff clay"</formula>
    </cfRule>
  </conditionalFormatting>
  <conditionalFormatting sqref="U17">
    <cfRule type="expression" dxfId="194" priority="1">
      <formula>$L17="PISA clay"</formula>
    </cfRule>
  </conditionalFormatting>
  <conditionalFormatting sqref="AE72:AF72">
    <cfRule type="expression" dxfId="193" priority="42">
      <formula>$L17="Stiff clay w/o free water"</formula>
    </cfRule>
    <cfRule type="expression" dxfId="192" priority="43">
      <formula>$L17="API clay"</formula>
    </cfRule>
  </conditionalFormatting>
  <conditionalFormatting sqref="AE72:AF72">
    <cfRule type="expression" dxfId="191" priority="44">
      <formula>$L17="Kirsch soft clay"</formula>
    </cfRule>
  </conditionalFormatting>
  <conditionalFormatting sqref="AE72:AF72">
    <cfRule type="expression" dxfId="190" priority="45">
      <formula>$L17="Kirsch stiff clay"</formula>
    </cfRule>
  </conditionalFormatting>
  <conditionalFormatting sqref="AE72:AF72">
    <cfRule type="expression" dxfId="189" priority="46">
      <formula>$L17="Reese stiff clay"</formula>
    </cfRule>
  </conditionalFormatting>
  <conditionalFormatting sqref="AE72:AF72">
    <cfRule type="expression" dxfId="188" priority="47">
      <formula>$L17="PISA clay"</formula>
    </cfRule>
  </conditionalFormatting>
  <dataValidations count="3">
    <dataValidation type="list" showInputMessage="1" showErrorMessage="1" sqref="M19:M36" xr:uid="{596C17E9-2EC8-45A0-AC4E-943A24EB4E7B}">
      <formula1>"',API sand,API clay"</formula1>
    </dataValidation>
    <dataValidation type="list" showInputMessage="1" showErrorMessage="1" sqref="L19:L255" xr:uid="{794E2DAC-F430-4958-A1A9-BC0E680DC9D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L6:M18" xr:uid="{6778FA17-7C2B-4CFE-B4CB-BA9EE098827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D4E-CD6A-4AF9-8744-BE0F7F32D986}">
  <sheetPr>
    <tabColor rgb="FF92D050"/>
  </sheetPr>
  <dimension ref="A1:AS255"/>
  <sheetViews>
    <sheetView tabSelected="1" zoomScale="70" zoomScaleNormal="70" workbookViewId="0">
      <selection activeCell="G11" sqref="G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NW-55_maxV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6"/>
      <c r="R3" s="87"/>
      <c r="S3" s="87"/>
      <c r="T3" s="86"/>
      <c r="U3" s="87"/>
      <c r="V3" s="87"/>
      <c r="W3" s="86"/>
      <c r="X3" s="69"/>
      <c r="Y3" s="86"/>
      <c r="Z3" s="86"/>
      <c r="AA3" s="86"/>
      <c r="AB3" s="86"/>
      <c r="AC3" s="69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  <c r="AO3" s="86"/>
      <c r="AP3" s="86"/>
    </row>
    <row r="4" spans="1:45" x14ac:dyDescent="0.25">
      <c r="A4" s="40" t="s">
        <v>60</v>
      </c>
      <c r="B4" s="33">
        <f>COUNTIF(J:J,"&gt;0")</f>
        <v>8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110</v>
      </c>
      <c r="AP4" s="43" t="s">
        <v>111</v>
      </c>
      <c r="AQ4" s="70" t="s">
        <v>102</v>
      </c>
      <c r="AR4" s="43" t="s">
        <v>108</v>
      </c>
      <c r="AS4" s="33" t="s">
        <v>112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5" t="s">
        <v>38</v>
      </c>
      <c r="K5" s="75" t="s">
        <v>30</v>
      </c>
      <c r="L5" s="75" t="s">
        <v>31</v>
      </c>
      <c r="M5" s="75" t="s">
        <v>31</v>
      </c>
      <c r="N5" s="75" t="s">
        <v>32</v>
      </c>
      <c r="O5" s="75" t="s">
        <v>33</v>
      </c>
      <c r="P5" s="75" t="s">
        <v>35</v>
      </c>
      <c r="Q5" s="75" t="s">
        <v>36</v>
      </c>
      <c r="R5" s="75" t="s">
        <v>36</v>
      </c>
      <c r="S5" s="75" t="s">
        <v>34</v>
      </c>
      <c r="T5" s="75" t="s">
        <v>33</v>
      </c>
      <c r="U5" s="75" t="s">
        <v>34</v>
      </c>
      <c r="V5" s="75" t="s">
        <v>62</v>
      </c>
      <c r="W5" s="75" t="s">
        <v>34</v>
      </c>
      <c r="X5" s="75" t="s">
        <v>33</v>
      </c>
      <c r="Y5" s="75" t="s">
        <v>35</v>
      </c>
      <c r="Z5" s="75" t="s">
        <v>33</v>
      </c>
      <c r="AA5" s="75" t="s">
        <v>34</v>
      </c>
      <c r="AB5" s="75" t="s">
        <v>33</v>
      </c>
      <c r="AC5" s="75" t="s">
        <v>33</v>
      </c>
      <c r="AD5" s="75" t="s">
        <v>35</v>
      </c>
      <c r="AE5" s="75" t="s">
        <v>34</v>
      </c>
      <c r="AF5" s="75" t="s">
        <v>33</v>
      </c>
      <c r="AG5" s="75" t="s">
        <v>35</v>
      </c>
      <c r="AH5" s="75" t="s">
        <v>34</v>
      </c>
      <c r="AI5" s="75" t="s">
        <v>34</v>
      </c>
      <c r="AJ5" s="75" t="s">
        <v>34</v>
      </c>
      <c r="AK5" s="75" t="s">
        <v>34</v>
      </c>
      <c r="AL5" s="75" t="s">
        <v>34</v>
      </c>
      <c r="AM5" s="75" t="s">
        <v>34</v>
      </c>
      <c r="AN5" s="75" t="s">
        <v>34</v>
      </c>
      <c r="AO5" s="75" t="s">
        <v>34</v>
      </c>
      <c r="AP5" s="75" t="s">
        <v>34</v>
      </c>
      <c r="AQ5" s="75" t="s">
        <v>103</v>
      </c>
      <c r="AR5" s="75" t="s">
        <v>109</v>
      </c>
    </row>
    <row r="6" spans="1:45" x14ac:dyDescent="0.25">
      <c r="C6" s="45"/>
      <c r="F6" s="33" t="s">
        <v>67</v>
      </c>
      <c r="G6" s="57">
        <v>14.61</v>
      </c>
      <c r="H6" s="45" t="s">
        <v>28</v>
      </c>
      <c r="I6" t="s">
        <v>115</v>
      </c>
      <c r="J6" s="77">
        <v>1</v>
      </c>
      <c r="K6" s="83">
        <v>0</v>
      </c>
      <c r="L6" s="81" t="s">
        <v>65</v>
      </c>
      <c r="M6" s="81" t="s">
        <v>65</v>
      </c>
      <c r="N6" s="77">
        <v>9</v>
      </c>
      <c r="O6" s="76">
        <v>0</v>
      </c>
      <c r="P6" s="76">
        <v>2</v>
      </c>
      <c r="Q6" s="77">
        <v>0</v>
      </c>
      <c r="R6" s="77" t="e">
        <f>IF(Q6&lt;&gt;0,Q6-5,NA())</f>
        <v>#N/A</v>
      </c>
      <c r="S6" s="85">
        <v>0.5</v>
      </c>
      <c r="T6" s="77">
        <v>0</v>
      </c>
      <c r="U6" s="96">
        <v>0.02</v>
      </c>
      <c r="V6" s="78">
        <v>0</v>
      </c>
      <c r="W6" s="85">
        <v>0.5</v>
      </c>
      <c r="X6" s="93">
        <v>0</v>
      </c>
      <c r="Y6" s="77">
        <v>0</v>
      </c>
      <c r="Z6" s="77">
        <v>0</v>
      </c>
      <c r="AA6" s="77">
        <v>1</v>
      </c>
      <c r="AB6" s="77">
        <v>0</v>
      </c>
      <c r="AC6" s="76">
        <v>0</v>
      </c>
      <c r="AD6" s="76">
        <v>3516.6410041134127</v>
      </c>
      <c r="AE6" s="95">
        <v>0.3</v>
      </c>
      <c r="AF6" s="76">
        <v>0</v>
      </c>
      <c r="AG6" s="76">
        <v>0</v>
      </c>
      <c r="AH6" s="76">
        <v>0</v>
      </c>
      <c r="AI6" s="76">
        <v>0</v>
      </c>
      <c r="AJ6" s="77">
        <v>0</v>
      </c>
      <c r="AK6" s="77">
        <v>1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>
        <v>0</v>
      </c>
      <c r="AR6" s="77">
        <v>0</v>
      </c>
      <c r="AS6" s="79">
        <v>1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t="s">
        <v>116</v>
      </c>
      <c r="J7" s="77">
        <v>2</v>
      </c>
      <c r="K7" s="83">
        <v>-10</v>
      </c>
      <c r="L7" s="81" t="s">
        <v>65</v>
      </c>
      <c r="M7" s="81" t="s">
        <v>65</v>
      </c>
      <c r="N7" s="77">
        <v>8.5</v>
      </c>
      <c r="O7" s="76">
        <v>20</v>
      </c>
      <c r="P7" s="76">
        <v>1.7333333333333334</v>
      </c>
      <c r="Q7" s="77">
        <v>0</v>
      </c>
      <c r="R7" s="77" t="e">
        <f t="shared" ref="R7:R13" si="0">IF(Q7&lt;&gt;0,Q7-5,NA())</f>
        <v>#N/A</v>
      </c>
      <c r="S7" s="85">
        <v>0.5</v>
      </c>
      <c r="T7" s="77">
        <v>0</v>
      </c>
      <c r="U7" s="96">
        <v>0.02</v>
      </c>
      <c r="V7" s="78">
        <v>0</v>
      </c>
      <c r="W7" s="85">
        <v>0.5</v>
      </c>
      <c r="X7" s="93">
        <v>0</v>
      </c>
      <c r="Y7" s="77">
        <v>0</v>
      </c>
      <c r="Z7" s="77" t="e">
        <f>VLOOKUP(R7,$AE$39:$AF$59,2)</f>
        <v>#N/A</v>
      </c>
      <c r="AA7" s="77">
        <v>1</v>
      </c>
      <c r="AB7" s="77" t="e">
        <f>VLOOKUP(R7,$AE$39:$AG$59,3)</f>
        <v>#N/A</v>
      </c>
      <c r="AC7" s="76">
        <v>31924.197039502076</v>
      </c>
      <c r="AD7" s="76">
        <v>778.10024064598542</v>
      </c>
      <c r="AE7" s="95">
        <v>0.3</v>
      </c>
      <c r="AF7" s="76">
        <v>0</v>
      </c>
      <c r="AG7" s="76">
        <v>0</v>
      </c>
      <c r="AH7" s="76">
        <v>0</v>
      </c>
      <c r="AI7" s="76">
        <v>0</v>
      </c>
      <c r="AJ7" s="77" t="e">
        <f>VLOOKUP(R7,$AE$39:$AH$59,4)</f>
        <v>#N/A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0</v>
      </c>
      <c r="AR7" s="77">
        <v>0</v>
      </c>
      <c r="AS7" s="79">
        <v>1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91">
        <v>10010.629999999999</v>
      </c>
      <c r="H8" s="45" t="s">
        <v>53</v>
      </c>
      <c r="I8" t="s">
        <v>116</v>
      </c>
      <c r="J8" s="77">
        <v>3</v>
      </c>
      <c r="K8" s="83">
        <v>-17.5</v>
      </c>
      <c r="L8" s="81" t="s">
        <v>65</v>
      </c>
      <c r="M8" s="81" t="s">
        <v>65</v>
      </c>
      <c r="N8" s="77">
        <v>8.5</v>
      </c>
      <c r="O8" s="76">
        <v>33</v>
      </c>
      <c r="P8" s="76">
        <v>1.875</v>
      </c>
      <c r="Q8" s="77">
        <v>0</v>
      </c>
      <c r="R8" s="77" t="e">
        <f t="shared" si="0"/>
        <v>#N/A</v>
      </c>
      <c r="S8" s="85">
        <v>0.5</v>
      </c>
      <c r="T8" s="77">
        <v>0</v>
      </c>
      <c r="U8" s="96">
        <v>0.01</v>
      </c>
      <c r="V8" s="78">
        <v>0</v>
      </c>
      <c r="W8" s="85">
        <v>0.5</v>
      </c>
      <c r="X8" s="93">
        <v>0</v>
      </c>
      <c r="Y8" s="77">
        <v>0</v>
      </c>
      <c r="Z8" s="77" t="e">
        <f>VLOOKUP(R8,$AE$39:$AF$59,2)</f>
        <v>#N/A</v>
      </c>
      <c r="AA8" s="77">
        <v>1</v>
      </c>
      <c r="AB8" s="77" t="e">
        <f>VLOOKUP(R8,$AE$39:$AG$59,3)</f>
        <v>#N/A</v>
      </c>
      <c r="AC8" s="76">
        <v>37759.948844346967</v>
      </c>
      <c r="AD8" s="76">
        <v>564.3621757716619</v>
      </c>
      <c r="AE8" s="95">
        <v>0.3</v>
      </c>
      <c r="AF8" s="76">
        <v>0</v>
      </c>
      <c r="AG8" s="76">
        <v>0</v>
      </c>
      <c r="AH8" s="76">
        <v>0</v>
      </c>
      <c r="AI8" s="76">
        <v>0</v>
      </c>
      <c r="AJ8" s="77" t="e">
        <f>VLOOKUP(R8,$AE$39:$AH$59,4)</f>
        <v>#N/A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0</v>
      </c>
      <c r="AR8" s="77">
        <v>0</v>
      </c>
      <c r="AS8" s="79">
        <v>1</v>
      </c>
    </row>
    <row r="9" spans="1:45" x14ac:dyDescent="0.25">
      <c r="A9" s="33" t="s">
        <v>68</v>
      </c>
      <c r="B9" s="57">
        <v>45.7</v>
      </c>
      <c r="C9" s="45" t="s">
        <v>28</v>
      </c>
      <c r="D9" s="57">
        <v>28</v>
      </c>
      <c r="F9" s="33" t="s">
        <v>96</v>
      </c>
      <c r="G9" s="92">
        <v>-195957.77720000001</v>
      </c>
      <c r="H9" s="45" t="s">
        <v>54</v>
      </c>
      <c r="I9" t="s">
        <v>115</v>
      </c>
      <c r="J9" s="77">
        <v>4</v>
      </c>
      <c r="K9" s="83">
        <v>-25.5</v>
      </c>
      <c r="L9" s="81" t="s">
        <v>65</v>
      </c>
      <c r="M9" s="81" t="s">
        <v>65</v>
      </c>
      <c r="N9" s="77">
        <v>9</v>
      </c>
      <c r="O9" s="76">
        <v>50</v>
      </c>
      <c r="P9" s="76">
        <v>2.1621621621621627</v>
      </c>
      <c r="Q9" s="77">
        <v>0</v>
      </c>
      <c r="R9" s="77" t="e">
        <f t="shared" si="0"/>
        <v>#N/A</v>
      </c>
      <c r="S9" s="85">
        <v>0.5</v>
      </c>
      <c r="T9" s="77">
        <v>0</v>
      </c>
      <c r="U9" s="96">
        <v>7.0000000000000001E-3</v>
      </c>
      <c r="V9" s="78">
        <v>0</v>
      </c>
      <c r="W9" s="85">
        <v>0.5</v>
      </c>
      <c r="X9" s="93">
        <v>0</v>
      </c>
      <c r="Y9" s="77">
        <v>0</v>
      </c>
      <c r="Z9" s="77" t="e">
        <f>VLOOKUP(R9,$AE$39:$AF$59,2)</f>
        <v>#N/A</v>
      </c>
      <c r="AA9" s="77">
        <v>1</v>
      </c>
      <c r="AB9" s="77" t="e">
        <f>VLOOKUP(R9,$AE$39:$AG$59,3)</f>
        <v>#N/A</v>
      </c>
      <c r="AC9" s="76">
        <v>51138.043452631384</v>
      </c>
      <c r="AD9" s="76">
        <v>769.71885587541658</v>
      </c>
      <c r="AE9" s="95">
        <v>0.3</v>
      </c>
      <c r="AF9" s="76">
        <v>0</v>
      </c>
      <c r="AG9" s="76">
        <v>0</v>
      </c>
      <c r="AH9" s="76">
        <v>0</v>
      </c>
      <c r="AI9" s="76">
        <v>0</v>
      </c>
      <c r="AJ9" s="77" t="e">
        <f>VLOOKUP(R9,$AE$39:$AH$59,4)</f>
        <v>#N/A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  <c r="AP9" s="77">
        <v>1</v>
      </c>
      <c r="AQ9" s="77">
        <v>0</v>
      </c>
      <c r="AR9" s="77">
        <v>0</v>
      </c>
      <c r="AS9" s="79">
        <v>1</v>
      </c>
    </row>
    <row r="10" spans="1:45" s="56" customFormat="1" x14ac:dyDescent="0.25">
      <c r="A10" s="56" t="s">
        <v>69</v>
      </c>
      <c r="B10" s="58">
        <v>45.7</v>
      </c>
      <c r="C10" s="45" t="s">
        <v>28</v>
      </c>
      <c r="D10" s="58">
        <v>28</v>
      </c>
      <c r="F10" s="33" t="s">
        <v>51</v>
      </c>
      <c r="G10" s="91">
        <v>11261.7253846154</v>
      </c>
      <c r="H10" s="45" t="s">
        <v>53</v>
      </c>
      <c r="I10" t="s">
        <v>114</v>
      </c>
      <c r="J10" s="77">
        <v>5</v>
      </c>
      <c r="K10" s="83">
        <v>-29.2</v>
      </c>
      <c r="L10" s="81" t="s">
        <v>64</v>
      </c>
      <c r="M10" s="81" t="s">
        <v>64</v>
      </c>
      <c r="N10" s="77">
        <v>9.5</v>
      </c>
      <c r="O10" s="76">
        <v>0</v>
      </c>
      <c r="P10" s="76">
        <v>0</v>
      </c>
      <c r="Q10" s="77">
        <v>31</v>
      </c>
      <c r="R10" s="77">
        <f t="shared" si="0"/>
        <v>26</v>
      </c>
      <c r="S10" s="85">
        <v>0.5</v>
      </c>
      <c r="T10" s="77">
        <v>0</v>
      </c>
      <c r="U10" s="96">
        <v>0</v>
      </c>
      <c r="V10" s="78">
        <v>0</v>
      </c>
      <c r="W10" s="85">
        <v>0</v>
      </c>
      <c r="X10" s="93">
        <v>0</v>
      </c>
      <c r="Y10" s="77">
        <v>0</v>
      </c>
      <c r="Z10" s="77">
        <f>VLOOKUP(R10,$AE$39:$AF$59,2)</f>
        <v>83.999999999999972</v>
      </c>
      <c r="AA10" s="77">
        <v>1</v>
      </c>
      <c r="AB10" s="77">
        <f>VLOOKUP(R10,$AE$39:$AG$59,3)</f>
        <v>5760</v>
      </c>
      <c r="AC10" s="76">
        <v>63291.106946983207</v>
      </c>
      <c r="AD10" s="76">
        <v>635.2412831941474</v>
      </c>
      <c r="AE10" s="95">
        <v>0.3</v>
      </c>
      <c r="AF10" s="76">
        <v>0</v>
      </c>
      <c r="AG10" s="76">
        <v>0</v>
      </c>
      <c r="AH10" s="76">
        <v>0</v>
      </c>
      <c r="AI10" s="76">
        <v>0</v>
      </c>
      <c r="AJ10" s="77">
        <f>VLOOKUP(R10,$AE$39:$AH$59,4)</f>
        <v>24.000000000000007</v>
      </c>
      <c r="AK10" s="77">
        <v>1</v>
      </c>
      <c r="AL10" s="77">
        <v>1</v>
      </c>
      <c r="AM10" s="77">
        <v>1</v>
      </c>
      <c r="AN10" s="77">
        <v>1</v>
      </c>
      <c r="AO10" s="77">
        <v>1</v>
      </c>
      <c r="AP10" s="77">
        <v>1</v>
      </c>
      <c r="AQ10" s="77">
        <v>0</v>
      </c>
      <c r="AR10" s="77">
        <v>50</v>
      </c>
      <c r="AS10" s="79">
        <v>1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91">
        <v>0</v>
      </c>
      <c r="H11" s="45" t="s">
        <v>53</v>
      </c>
      <c r="I11" t="s">
        <v>118</v>
      </c>
      <c r="J11" s="77">
        <v>6</v>
      </c>
      <c r="K11" s="83">
        <v>-31.2</v>
      </c>
      <c r="L11" s="81" t="s">
        <v>65</v>
      </c>
      <c r="M11" s="81" t="s">
        <v>65</v>
      </c>
      <c r="N11" s="77">
        <v>9</v>
      </c>
      <c r="O11" s="76">
        <v>81</v>
      </c>
      <c r="P11" s="76">
        <v>2.4528301886792447</v>
      </c>
      <c r="Q11" s="77">
        <v>0</v>
      </c>
      <c r="R11" s="77" t="e">
        <f t="shared" si="0"/>
        <v>#N/A</v>
      </c>
      <c r="S11" s="85">
        <v>0.5</v>
      </c>
      <c r="T11" s="77">
        <v>0</v>
      </c>
      <c r="U11" s="96">
        <v>7.0000000000000001E-3</v>
      </c>
      <c r="V11" s="78">
        <v>0</v>
      </c>
      <c r="W11" s="85">
        <v>0.5</v>
      </c>
      <c r="X11" s="93">
        <v>0</v>
      </c>
      <c r="Y11" s="77">
        <v>0</v>
      </c>
      <c r="Z11" s="77" t="e">
        <f>VLOOKUP(R11,$AE$39:$AF$59,2)</f>
        <v>#N/A</v>
      </c>
      <c r="AA11" s="77">
        <v>1</v>
      </c>
      <c r="AB11" s="77" t="e">
        <f>VLOOKUP(R11,$AE$39:$AG$59,3)</f>
        <v>#N/A</v>
      </c>
      <c r="AC11" s="76">
        <v>56140.512620323054</v>
      </c>
      <c r="AD11" s="76">
        <v>510.49251945620671</v>
      </c>
      <c r="AE11" s="95">
        <v>0.3</v>
      </c>
      <c r="AF11" s="76">
        <v>0</v>
      </c>
      <c r="AG11" s="76">
        <v>0</v>
      </c>
      <c r="AH11" s="76">
        <v>0</v>
      </c>
      <c r="AI11" s="76">
        <v>0</v>
      </c>
      <c r="AJ11" s="77" t="e">
        <f>VLOOKUP(R11,$AE$39:$AH$59,4)</f>
        <v>#N/A</v>
      </c>
      <c r="AK11" s="77">
        <v>1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0</v>
      </c>
      <c r="AR11" s="77">
        <v>0</v>
      </c>
      <c r="AS11" s="79">
        <v>1</v>
      </c>
    </row>
    <row r="12" spans="1:45" x14ac:dyDescent="0.25">
      <c r="A12" s="33" t="s">
        <v>74</v>
      </c>
      <c r="B12" s="90">
        <v>7.5</v>
      </c>
      <c r="C12" s="45" t="s">
        <v>28</v>
      </c>
      <c r="E12" s="59"/>
      <c r="F12" s="56" t="s">
        <v>97</v>
      </c>
      <c r="G12" s="91">
        <v>1413.74</v>
      </c>
      <c r="H12" s="45" t="s">
        <v>53</v>
      </c>
      <c r="I12" t="s">
        <v>117</v>
      </c>
      <c r="J12" s="77">
        <v>7</v>
      </c>
      <c r="K12" s="83">
        <v>-36.5</v>
      </c>
      <c r="L12" s="81" t="s">
        <v>64</v>
      </c>
      <c r="M12" s="81" t="s">
        <v>64</v>
      </c>
      <c r="N12" s="77">
        <v>10</v>
      </c>
      <c r="O12" s="76">
        <v>0</v>
      </c>
      <c r="P12" s="76">
        <v>0</v>
      </c>
      <c r="Q12" s="77">
        <v>31</v>
      </c>
      <c r="R12" s="77">
        <f t="shared" si="0"/>
        <v>26</v>
      </c>
      <c r="S12" s="85">
        <v>0.5</v>
      </c>
      <c r="T12" s="77">
        <v>0</v>
      </c>
      <c r="U12" s="96">
        <v>0</v>
      </c>
      <c r="V12" s="78">
        <v>0</v>
      </c>
      <c r="W12" s="85">
        <v>0</v>
      </c>
      <c r="X12" s="93">
        <v>0</v>
      </c>
      <c r="Y12" s="77">
        <v>0</v>
      </c>
      <c r="Z12" s="77">
        <v>0</v>
      </c>
      <c r="AA12" s="77">
        <v>1</v>
      </c>
      <c r="AB12" s="77">
        <v>0</v>
      </c>
      <c r="AC12" s="76">
        <v>67673.041419457091</v>
      </c>
      <c r="AD12" s="76">
        <v>533.76450738518099</v>
      </c>
      <c r="AE12" s="95">
        <v>0.3</v>
      </c>
      <c r="AF12" s="76">
        <v>0</v>
      </c>
      <c r="AG12" s="76">
        <v>0</v>
      </c>
      <c r="AH12" s="76">
        <v>0</v>
      </c>
      <c r="AI12" s="76">
        <v>0</v>
      </c>
      <c r="AJ12" s="77">
        <v>0</v>
      </c>
      <c r="AK12" s="77">
        <v>1</v>
      </c>
      <c r="AL12" s="77">
        <v>1</v>
      </c>
      <c r="AM12" s="77">
        <v>1</v>
      </c>
      <c r="AN12" s="77">
        <v>1</v>
      </c>
      <c r="AO12" s="77">
        <v>1</v>
      </c>
      <c r="AP12" s="77">
        <v>1</v>
      </c>
      <c r="AQ12" s="77">
        <v>0</v>
      </c>
      <c r="AR12" s="77">
        <v>50</v>
      </c>
      <c r="AS12" s="79">
        <v>1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t="s">
        <v>118</v>
      </c>
      <c r="J13" s="77">
        <v>8</v>
      </c>
      <c r="K13" s="83">
        <v>-41</v>
      </c>
      <c r="L13" s="81" t="s">
        <v>65</v>
      </c>
      <c r="M13" s="81" t="s">
        <v>65</v>
      </c>
      <c r="N13" s="93">
        <v>9</v>
      </c>
      <c r="O13" s="76">
        <v>106</v>
      </c>
      <c r="P13" s="76">
        <v>2.5714285714285716</v>
      </c>
      <c r="Q13" s="77">
        <v>0</v>
      </c>
      <c r="R13" s="77" t="e">
        <f t="shared" si="0"/>
        <v>#N/A</v>
      </c>
      <c r="S13" s="85">
        <v>0.5</v>
      </c>
      <c r="T13" s="77">
        <v>0</v>
      </c>
      <c r="U13" s="96">
        <v>5.0000000000000001E-3</v>
      </c>
      <c r="V13" s="78">
        <v>0</v>
      </c>
      <c r="W13" s="85">
        <v>0.5</v>
      </c>
      <c r="X13" s="93">
        <v>0</v>
      </c>
      <c r="Y13" s="77">
        <v>0</v>
      </c>
      <c r="Z13" s="77" t="e">
        <f>VLOOKUP(R13,$AE$39:$AF$59,2)</f>
        <v>#N/A</v>
      </c>
      <c r="AA13" s="77">
        <v>1</v>
      </c>
      <c r="AB13" s="77" t="e">
        <f>VLOOKUP(R13,$AE$39:$AG$59,3)</f>
        <v>#N/A</v>
      </c>
      <c r="AC13" s="76">
        <v>60934.766697991661</v>
      </c>
      <c r="AD13" s="76">
        <v>1486.2138219022356</v>
      </c>
      <c r="AE13" s="95">
        <v>0.3</v>
      </c>
      <c r="AF13" s="76">
        <v>0</v>
      </c>
      <c r="AG13" s="76">
        <v>0</v>
      </c>
      <c r="AH13" s="76">
        <v>0</v>
      </c>
      <c r="AI13" s="76">
        <v>0</v>
      </c>
      <c r="AJ13" s="77" t="e">
        <f>VLOOKUP(R13,$AE$39:$AH$59,4)</f>
        <v>#N/A</v>
      </c>
      <c r="AK13" s="77">
        <v>1</v>
      </c>
      <c r="AL13" s="77">
        <v>1</v>
      </c>
      <c r="AM13" s="77">
        <v>1</v>
      </c>
      <c r="AN13" s="77">
        <v>1</v>
      </c>
      <c r="AO13" s="77">
        <v>1</v>
      </c>
      <c r="AP13" s="77">
        <v>1</v>
      </c>
      <c r="AQ13" s="77">
        <v>0</v>
      </c>
      <c r="AR13" s="77">
        <v>0</v>
      </c>
      <c r="AS13" s="79">
        <v>1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77"/>
      <c r="K14" s="83"/>
      <c r="L14" s="81"/>
      <c r="M14" s="81"/>
      <c r="N14" s="93"/>
      <c r="O14" s="76"/>
      <c r="P14" s="76"/>
      <c r="Q14" s="77"/>
      <c r="R14" s="77"/>
      <c r="S14" s="85"/>
      <c r="T14" s="77"/>
      <c r="U14" s="96"/>
      <c r="V14" s="78"/>
      <c r="W14" s="85"/>
      <c r="X14" s="93"/>
      <c r="Y14" s="77"/>
      <c r="Z14" s="77"/>
      <c r="AA14" s="77"/>
      <c r="AB14" s="77"/>
      <c r="AC14" s="76"/>
      <c r="AD14" s="76"/>
      <c r="AE14" s="95"/>
      <c r="AF14" s="76"/>
      <c r="AG14" s="76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7"/>
      <c r="AS14" s="79"/>
    </row>
    <row r="15" spans="1:45" x14ac:dyDescent="0.25">
      <c r="A15" s="33" t="s">
        <v>44</v>
      </c>
      <c r="B15" s="61">
        <v>207000000</v>
      </c>
      <c r="C15" s="45" t="s">
        <v>47</v>
      </c>
      <c r="J15" s="77"/>
      <c r="K15" s="83"/>
      <c r="L15" s="81"/>
      <c r="M15" s="81"/>
      <c r="N15" s="93"/>
      <c r="O15" s="76"/>
      <c r="P15" s="76"/>
      <c r="Q15" s="77"/>
      <c r="R15" s="77"/>
      <c r="S15" s="85"/>
      <c r="T15" s="77"/>
      <c r="U15" s="96"/>
      <c r="V15" s="78"/>
      <c r="W15" s="85"/>
      <c r="X15" s="93"/>
      <c r="Y15" s="77"/>
      <c r="Z15" s="77"/>
      <c r="AA15" s="77"/>
      <c r="AB15" s="77"/>
      <c r="AC15" s="76"/>
      <c r="AD15" s="76"/>
      <c r="AE15" s="95"/>
      <c r="AF15" s="76"/>
      <c r="AG15" s="76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7"/>
      <c r="AS15" s="79"/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I16" s="56"/>
      <c r="J16" s="77"/>
      <c r="K16" s="83"/>
      <c r="L16" s="81"/>
      <c r="M16" s="81"/>
      <c r="N16" s="93"/>
      <c r="O16" s="76"/>
      <c r="P16" s="76"/>
      <c r="Q16" s="77"/>
      <c r="R16" s="77"/>
      <c r="S16" s="85"/>
      <c r="T16" s="77"/>
      <c r="U16" s="96"/>
      <c r="V16" s="78"/>
      <c r="W16" s="85"/>
      <c r="X16" s="93"/>
      <c r="Y16" s="77"/>
      <c r="Z16" s="77"/>
      <c r="AA16" s="77"/>
      <c r="AB16" s="77"/>
      <c r="AC16" s="98"/>
      <c r="AD16" s="98"/>
      <c r="AE16" s="95"/>
      <c r="AF16" s="76"/>
      <c r="AG16" s="76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7"/>
      <c r="AS16" s="79"/>
    </row>
    <row r="17" spans="1:45" s="56" customFormat="1" x14ac:dyDescent="0.25">
      <c r="A17" s="33" t="s">
        <v>98</v>
      </c>
      <c r="B17" s="57">
        <v>0.53</v>
      </c>
      <c r="C17" s="45"/>
      <c r="D17" s="75"/>
      <c r="E17" s="75"/>
      <c r="J17" s="77"/>
      <c r="K17" s="83"/>
      <c r="L17" s="81"/>
      <c r="M17" s="81"/>
      <c r="N17" s="93"/>
      <c r="O17" s="76"/>
      <c r="P17" s="76"/>
      <c r="Q17" s="77"/>
      <c r="R17" s="77"/>
      <c r="S17" s="85"/>
      <c r="T17" s="77"/>
      <c r="U17" s="97"/>
      <c r="V17" s="78"/>
      <c r="W17" s="85"/>
      <c r="X17" s="94"/>
      <c r="Y17" s="77"/>
      <c r="Z17" s="77"/>
      <c r="AA17" s="77"/>
      <c r="AB17" s="77"/>
      <c r="AC17" s="98"/>
      <c r="AD17" s="98"/>
      <c r="AE17" s="95"/>
      <c r="AF17" s="76"/>
      <c r="AG17" s="76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7"/>
      <c r="AS17" s="79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7"/>
      <c r="K18" s="83"/>
      <c r="L18" s="81"/>
      <c r="M18" s="81"/>
      <c r="N18" s="93"/>
      <c r="O18" s="76"/>
      <c r="P18" s="76"/>
      <c r="Q18" s="77"/>
      <c r="R18" s="77"/>
      <c r="S18" s="85"/>
      <c r="T18" s="77"/>
      <c r="U18" s="93"/>
      <c r="V18" s="78"/>
      <c r="W18" s="85"/>
      <c r="X18" s="93"/>
      <c r="Y18" s="77"/>
      <c r="Z18" s="77"/>
      <c r="AA18" s="77"/>
      <c r="AB18" s="77"/>
      <c r="AC18" s="99"/>
      <c r="AD18" s="99"/>
      <c r="AE18" s="95"/>
      <c r="AF18" s="76"/>
      <c r="AG18" s="76"/>
      <c r="AH18" s="76"/>
      <c r="AI18" s="76"/>
      <c r="AJ18" s="77"/>
      <c r="AK18" s="77"/>
      <c r="AL18" s="77"/>
      <c r="AM18" s="77"/>
      <c r="AN18" s="77"/>
      <c r="AO18" s="77"/>
      <c r="AP18" s="77"/>
      <c r="AQ18" s="77"/>
      <c r="AR18" s="77"/>
      <c r="AS18" s="79"/>
    </row>
    <row r="19" spans="1:45" x14ac:dyDescent="0.25">
      <c r="A19" s="75" t="s">
        <v>38</v>
      </c>
      <c r="B19" s="75" t="s">
        <v>30</v>
      </c>
      <c r="C19" s="75" t="s">
        <v>59</v>
      </c>
      <c r="D19" s="43"/>
      <c r="E19" s="35"/>
      <c r="J19" s="77"/>
      <c r="K19" s="84"/>
      <c r="L19" s="82"/>
      <c r="M19" s="82"/>
      <c r="N19" s="77"/>
      <c r="O19" s="77"/>
      <c r="P19" s="77"/>
      <c r="Q19" s="77"/>
      <c r="R19" s="80"/>
      <c r="S19" s="77"/>
      <c r="T19" s="77"/>
      <c r="U19" s="77"/>
      <c r="V19" s="77"/>
      <c r="W19" s="93"/>
      <c r="X19" s="77"/>
      <c r="Y19" s="77"/>
      <c r="Z19" s="77"/>
      <c r="AA19" s="77"/>
      <c r="AB19" s="77"/>
      <c r="AC19" s="77"/>
      <c r="AD19" s="77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77"/>
      <c r="AQ19" s="79"/>
      <c r="AR19" s="79"/>
      <c r="AS19" s="79"/>
    </row>
    <row r="20" spans="1:45" x14ac:dyDescent="0.25">
      <c r="A20" s="66">
        <v>1</v>
      </c>
      <c r="B20" s="66">
        <v>0</v>
      </c>
      <c r="C20" s="67">
        <v>6.6000000000000003E-2</v>
      </c>
      <c r="D20" s="43"/>
      <c r="J20" s="84"/>
      <c r="K20" s="84"/>
      <c r="L20" s="82"/>
      <c r="M20" s="82"/>
      <c r="N20" s="77"/>
      <c r="O20" s="77"/>
      <c r="P20" s="77"/>
      <c r="Q20" s="77"/>
      <c r="R20" s="80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9"/>
      <c r="AF20" s="79"/>
      <c r="AG20" s="79"/>
      <c r="AH20" s="79"/>
      <c r="AI20" s="77"/>
      <c r="AJ20" s="77"/>
      <c r="AK20" s="77"/>
      <c r="AL20" s="77"/>
      <c r="AM20" s="77"/>
      <c r="AN20" s="77"/>
      <c r="AO20" s="77"/>
      <c r="AP20" s="77"/>
      <c r="AQ20" s="79"/>
      <c r="AR20" s="79"/>
      <c r="AS20" s="79"/>
    </row>
    <row r="21" spans="1:45" x14ac:dyDescent="0.25">
      <c r="A21" s="66"/>
      <c r="B21" s="66"/>
      <c r="C21" s="67"/>
      <c r="D21" s="43"/>
      <c r="J21" s="84"/>
      <c r="K21" s="84"/>
      <c r="L21" s="82"/>
      <c r="M21" s="82"/>
      <c r="N21" s="77"/>
      <c r="O21" s="77"/>
      <c r="P21" s="77"/>
      <c r="Q21" s="77"/>
      <c r="R21" s="79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80"/>
      <c r="AE21" s="79"/>
      <c r="AF21" s="79"/>
      <c r="AG21" s="79"/>
      <c r="AH21" s="79"/>
      <c r="AI21" s="77"/>
      <c r="AJ21" s="77"/>
      <c r="AK21" s="77"/>
      <c r="AL21" s="77"/>
      <c r="AM21" s="77"/>
      <c r="AN21" s="77"/>
      <c r="AO21" s="77"/>
      <c r="AP21" s="77"/>
      <c r="AQ21" s="79"/>
      <c r="AR21" s="79"/>
      <c r="AS21" s="79"/>
    </row>
    <row r="22" spans="1:45" x14ac:dyDescent="0.25">
      <c r="A22" s="66"/>
      <c r="B22" s="66"/>
      <c r="C22" s="67"/>
      <c r="D22" s="35"/>
      <c r="J22" s="84"/>
      <c r="K22" s="84"/>
      <c r="L22" s="82"/>
      <c r="M22" s="82"/>
      <c r="N22" s="77"/>
      <c r="O22" s="77"/>
      <c r="P22" s="77"/>
      <c r="Q22" s="77"/>
      <c r="R22" s="79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80"/>
      <c r="AE22" s="79"/>
      <c r="AF22" s="79"/>
      <c r="AG22" s="79"/>
      <c r="AH22" s="79"/>
      <c r="AI22" s="77"/>
      <c r="AJ22" s="77"/>
      <c r="AK22" s="77"/>
      <c r="AL22" s="77"/>
      <c r="AM22" s="77"/>
      <c r="AN22" s="77"/>
      <c r="AO22" s="77"/>
      <c r="AP22" s="77"/>
      <c r="AQ22" s="79"/>
      <c r="AR22" s="79"/>
      <c r="AS22" s="79"/>
    </row>
    <row r="23" spans="1:45" x14ac:dyDescent="0.25">
      <c r="A23" s="66"/>
      <c r="B23" s="66"/>
      <c r="C23" s="67"/>
      <c r="D23" s="35"/>
      <c r="J23" s="84"/>
      <c r="K23" s="84"/>
      <c r="L23" s="82"/>
      <c r="M23" s="82"/>
      <c r="N23" s="77"/>
      <c r="O23" s="77"/>
      <c r="P23" s="77"/>
      <c r="Q23" s="77"/>
      <c r="R23" s="79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80"/>
      <c r="AE23" s="79"/>
      <c r="AF23" s="79"/>
      <c r="AG23" s="79"/>
      <c r="AH23" s="79"/>
      <c r="AI23" s="77"/>
      <c r="AJ23" s="77"/>
      <c r="AK23" s="77"/>
      <c r="AL23" s="77"/>
      <c r="AM23" s="77"/>
      <c r="AN23" s="77"/>
      <c r="AO23" s="77"/>
      <c r="AP23" s="77"/>
      <c r="AQ23" s="79"/>
      <c r="AR23" s="79"/>
      <c r="AS23" s="79"/>
    </row>
    <row r="24" spans="1:45" x14ac:dyDescent="0.25">
      <c r="A24" s="66"/>
      <c r="B24" s="66"/>
      <c r="C24" s="67"/>
      <c r="D24" s="35"/>
      <c r="J24" s="84"/>
      <c r="K24" s="84"/>
      <c r="L24" s="82"/>
      <c r="M24" s="82"/>
      <c r="N24" s="77"/>
      <c r="O24" s="77"/>
      <c r="P24" s="77"/>
      <c r="Q24" s="77"/>
      <c r="R24" s="79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80"/>
      <c r="AE24" s="79"/>
      <c r="AF24" s="79"/>
      <c r="AG24" s="79"/>
      <c r="AH24" s="79"/>
      <c r="AI24" s="77"/>
      <c r="AJ24" s="77"/>
      <c r="AK24" s="77"/>
      <c r="AL24" s="77"/>
      <c r="AM24" s="77"/>
      <c r="AN24" s="77"/>
      <c r="AO24" s="77"/>
      <c r="AP24" s="77"/>
      <c r="AQ24" s="79"/>
      <c r="AR24" s="79"/>
      <c r="AS24" s="79"/>
    </row>
    <row r="25" spans="1:45" x14ac:dyDescent="0.25">
      <c r="A25" s="66"/>
      <c r="B25" s="66"/>
      <c r="C25" s="67"/>
      <c r="D25" s="35"/>
      <c r="J25" s="84"/>
      <c r="K25" s="84"/>
      <c r="L25" s="82"/>
      <c r="M25" s="82"/>
      <c r="N25" s="77"/>
      <c r="O25" s="77"/>
      <c r="P25" s="77"/>
      <c r="Q25" s="77"/>
      <c r="R25" s="79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80"/>
      <c r="AE25" s="79"/>
      <c r="AF25" s="79"/>
      <c r="AG25" s="79"/>
      <c r="AH25" s="79"/>
      <c r="AI25" s="77"/>
      <c r="AJ25" s="77"/>
      <c r="AK25" s="77"/>
      <c r="AL25" s="77"/>
      <c r="AM25" s="77"/>
      <c r="AN25" s="77"/>
      <c r="AO25" s="77"/>
      <c r="AP25" s="77"/>
      <c r="AQ25" s="79"/>
      <c r="AR25" s="79"/>
      <c r="AS25" s="79"/>
    </row>
    <row r="26" spans="1:45" x14ac:dyDescent="0.25">
      <c r="A26" s="66"/>
      <c r="B26" s="66"/>
      <c r="C26" s="67"/>
      <c r="D26" s="35"/>
      <c r="J26" s="84"/>
      <c r="K26" s="84"/>
      <c r="L26" s="82"/>
      <c r="M26" s="82"/>
      <c r="N26" s="77"/>
      <c r="O26" s="77"/>
      <c r="P26" s="77"/>
      <c r="Q26" s="77"/>
      <c r="R26" s="79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80"/>
      <c r="AE26" s="79"/>
      <c r="AF26" s="79"/>
      <c r="AG26" s="79"/>
      <c r="AH26" s="79"/>
      <c r="AI26" s="77"/>
      <c r="AJ26" s="77"/>
      <c r="AK26" s="77"/>
      <c r="AL26" s="77"/>
      <c r="AM26" s="77"/>
      <c r="AN26" s="77"/>
      <c r="AO26" s="77"/>
      <c r="AP26" s="77"/>
      <c r="AQ26" s="79"/>
      <c r="AR26" s="79"/>
      <c r="AS26" s="79"/>
    </row>
    <row r="27" spans="1:45" x14ac:dyDescent="0.25">
      <c r="A27" s="66"/>
      <c r="B27" s="66"/>
      <c r="C27" s="67"/>
      <c r="D27" s="35"/>
      <c r="J27" s="84"/>
      <c r="K27" s="84"/>
      <c r="L27" s="82"/>
      <c r="M27" s="82"/>
      <c r="N27" s="77"/>
      <c r="O27" s="77"/>
      <c r="P27" s="77"/>
      <c r="Q27" s="77"/>
      <c r="R27" s="79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80"/>
      <c r="AE27" s="79"/>
      <c r="AF27" s="79"/>
      <c r="AG27" s="79"/>
      <c r="AH27" s="79"/>
      <c r="AI27" s="77"/>
      <c r="AJ27" s="77"/>
      <c r="AK27" s="77"/>
      <c r="AL27" s="77"/>
      <c r="AM27" s="77"/>
      <c r="AN27" s="77"/>
      <c r="AO27" s="77"/>
      <c r="AP27" s="77"/>
      <c r="AQ27" s="79"/>
      <c r="AR27" s="79"/>
      <c r="AS27" s="79"/>
    </row>
    <row r="28" spans="1:45" x14ac:dyDescent="0.25">
      <c r="A28" s="66"/>
      <c r="B28" s="66"/>
      <c r="C28" s="67"/>
      <c r="D28" s="35"/>
      <c r="J28" s="84"/>
      <c r="K28" s="84"/>
      <c r="L28" s="82"/>
      <c r="M28" s="82"/>
      <c r="N28" s="77"/>
      <c r="O28" s="77"/>
      <c r="P28" s="77"/>
      <c r="Q28" s="77"/>
      <c r="R28" s="79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80"/>
      <c r="AE28" s="79"/>
      <c r="AF28" s="79"/>
      <c r="AG28" s="79"/>
      <c r="AH28" s="79"/>
      <c r="AI28" s="77"/>
      <c r="AJ28" s="77"/>
      <c r="AK28" s="77"/>
      <c r="AL28" s="77"/>
      <c r="AM28" s="77"/>
      <c r="AN28" s="77"/>
      <c r="AO28" s="77"/>
      <c r="AP28" s="77"/>
      <c r="AQ28" s="79"/>
      <c r="AR28" s="79"/>
      <c r="AS28" s="79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7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7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7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7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Y37" s="77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1">AF40+3.8</f>
        <v>55.599999999999994</v>
      </c>
      <c r="AG41" s="33">
        <f t="shared" ref="AG41:AG43" si="2">AG40+200</f>
        <v>2300</v>
      </c>
      <c r="AH41" s="33">
        <f t="shared" ref="AH41:AH44" si="3">AH40+0.8</f>
        <v>9.6000000000000014</v>
      </c>
    </row>
    <row r="42" spans="1:42" x14ac:dyDescent="0.25">
      <c r="L42" s="49"/>
      <c r="AE42" s="33">
        <v>18</v>
      </c>
      <c r="AF42" s="33">
        <f t="shared" si="1"/>
        <v>59.399999999999991</v>
      </c>
      <c r="AG42" s="33">
        <f t="shared" si="2"/>
        <v>2500</v>
      </c>
      <c r="AH42" s="33">
        <f t="shared" si="3"/>
        <v>10.400000000000002</v>
      </c>
    </row>
    <row r="43" spans="1:42" x14ac:dyDescent="0.25">
      <c r="L43" s="49"/>
      <c r="AE43" s="33">
        <v>19</v>
      </c>
      <c r="AF43" s="33">
        <f t="shared" si="1"/>
        <v>63.199999999999989</v>
      </c>
      <c r="AG43" s="33">
        <f t="shared" si="2"/>
        <v>2700</v>
      </c>
      <c r="AH43" s="33">
        <f t="shared" si="3"/>
        <v>11.200000000000003</v>
      </c>
    </row>
    <row r="44" spans="1:42" x14ac:dyDescent="0.25">
      <c r="L44" s="49"/>
      <c r="AE44" s="33">
        <v>20</v>
      </c>
      <c r="AF44" s="33">
        <f t="shared" si="1"/>
        <v>66.999999999999986</v>
      </c>
      <c r="AG44" s="33">
        <f>AG43+200</f>
        <v>2900</v>
      </c>
      <c r="AH44" s="33">
        <f t="shared" si="3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4">AF45+2.8</f>
        <v>72.59999999999998</v>
      </c>
      <c r="AG46" s="33">
        <f t="shared" ref="AG46:AG48" si="5">AG45+380</f>
        <v>3660</v>
      </c>
      <c r="AH46" s="33">
        <f t="shared" ref="AH46:AH49" si="6">AH45+1.6</f>
        <v>15.200000000000003</v>
      </c>
    </row>
    <row r="47" spans="1:42" x14ac:dyDescent="0.25">
      <c r="L47" s="49"/>
      <c r="AE47" s="33">
        <v>23</v>
      </c>
      <c r="AF47" s="33">
        <f t="shared" si="4"/>
        <v>75.399999999999977</v>
      </c>
      <c r="AG47" s="33">
        <f t="shared" si="5"/>
        <v>4040</v>
      </c>
      <c r="AH47" s="33">
        <f t="shared" si="6"/>
        <v>16.800000000000004</v>
      </c>
    </row>
    <row r="48" spans="1:42" x14ac:dyDescent="0.25">
      <c r="L48" s="49"/>
      <c r="AE48" s="33">
        <v>24</v>
      </c>
      <c r="AF48" s="33">
        <f t="shared" si="4"/>
        <v>78.199999999999974</v>
      </c>
      <c r="AG48" s="33">
        <f t="shared" si="5"/>
        <v>4420</v>
      </c>
      <c r="AH48" s="33">
        <f t="shared" si="6"/>
        <v>18.400000000000006</v>
      </c>
    </row>
    <row r="49" spans="12:35" x14ac:dyDescent="0.25">
      <c r="L49" s="49"/>
      <c r="AE49" s="33">
        <v>25</v>
      </c>
      <c r="AF49" s="33">
        <f t="shared" si="4"/>
        <v>80.999999999999972</v>
      </c>
      <c r="AG49" s="33">
        <v>4800</v>
      </c>
      <c r="AH49" s="33">
        <f t="shared" si="6"/>
        <v>20.000000000000007</v>
      </c>
    </row>
    <row r="50" spans="12:35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5" x14ac:dyDescent="0.25">
      <c r="L51" s="49"/>
      <c r="AE51" s="33">
        <v>27</v>
      </c>
      <c r="AF51" s="33">
        <f t="shared" ref="AF51:AF54" si="7">AF50+3</f>
        <v>86.999999999999972</v>
      </c>
      <c r="AG51" s="33">
        <f t="shared" ref="AG51:AG54" si="8">AG50+960</f>
        <v>6720</v>
      </c>
      <c r="AH51" s="33">
        <f t="shared" ref="AH51:AH54" si="9">AH50+4</f>
        <v>28.000000000000007</v>
      </c>
    </row>
    <row r="52" spans="12:35" x14ac:dyDescent="0.25">
      <c r="L52" s="49"/>
      <c r="AE52" s="33">
        <v>28</v>
      </c>
      <c r="AF52" s="33">
        <f t="shared" si="7"/>
        <v>89.999999999999972</v>
      </c>
      <c r="AG52" s="33">
        <f t="shared" si="8"/>
        <v>7680</v>
      </c>
      <c r="AH52" s="33">
        <f t="shared" si="9"/>
        <v>32.000000000000007</v>
      </c>
    </row>
    <row r="53" spans="12:35" x14ac:dyDescent="0.25">
      <c r="L53" s="49"/>
      <c r="AE53" s="33">
        <v>29</v>
      </c>
      <c r="AF53" s="33">
        <f t="shared" si="7"/>
        <v>92.999999999999972</v>
      </c>
      <c r="AG53" s="33">
        <f t="shared" si="8"/>
        <v>8640</v>
      </c>
      <c r="AH53" s="33">
        <f t="shared" si="9"/>
        <v>36.000000000000007</v>
      </c>
    </row>
    <row r="54" spans="12:35" x14ac:dyDescent="0.25">
      <c r="L54" s="49"/>
      <c r="AE54" s="33">
        <v>30</v>
      </c>
      <c r="AF54" s="33">
        <f t="shared" si="7"/>
        <v>95.999999999999972</v>
      </c>
      <c r="AG54" s="33">
        <f t="shared" si="8"/>
        <v>9600</v>
      </c>
      <c r="AH54" s="33">
        <f t="shared" si="9"/>
        <v>40.000000000000007</v>
      </c>
    </row>
    <row r="55" spans="12:35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5" x14ac:dyDescent="0.25">
      <c r="L56" s="49"/>
      <c r="AE56" s="33">
        <v>32</v>
      </c>
      <c r="AF56" s="33">
        <f t="shared" ref="AF56:AF59" si="10">AF55+3.8</f>
        <v>103.59999999999997</v>
      </c>
      <c r="AG56" s="33">
        <f t="shared" ref="AG56:AG59" si="11">AG55+480</f>
        <v>10560</v>
      </c>
      <c r="AH56" s="33">
        <f t="shared" ref="AH56:AH59" si="12">AH55+2</f>
        <v>44.000000000000007</v>
      </c>
    </row>
    <row r="57" spans="12:35" x14ac:dyDescent="0.25">
      <c r="L57" s="49"/>
      <c r="AE57" s="33">
        <v>33</v>
      </c>
      <c r="AF57" s="33">
        <f t="shared" si="10"/>
        <v>107.39999999999996</v>
      </c>
      <c r="AG57" s="33">
        <f t="shared" si="11"/>
        <v>11040</v>
      </c>
      <c r="AH57" s="33">
        <f t="shared" si="12"/>
        <v>46.000000000000007</v>
      </c>
    </row>
    <row r="58" spans="12:35" x14ac:dyDescent="0.25">
      <c r="L58" s="49"/>
      <c r="AE58" s="33">
        <v>34</v>
      </c>
      <c r="AF58" s="33">
        <f t="shared" si="10"/>
        <v>111.19999999999996</v>
      </c>
      <c r="AG58" s="33">
        <f t="shared" si="11"/>
        <v>11520</v>
      </c>
      <c r="AH58" s="33">
        <f t="shared" si="12"/>
        <v>48.000000000000007</v>
      </c>
    </row>
    <row r="59" spans="12:35" x14ac:dyDescent="0.25">
      <c r="L59" s="49"/>
      <c r="AE59" s="33">
        <v>35</v>
      </c>
      <c r="AF59" s="33">
        <f t="shared" si="10"/>
        <v>114.99999999999996</v>
      </c>
      <c r="AG59" s="33">
        <f t="shared" si="11"/>
        <v>12000</v>
      </c>
      <c r="AH59" s="33">
        <f t="shared" si="12"/>
        <v>50.000000000000007</v>
      </c>
    </row>
    <row r="60" spans="12:35" x14ac:dyDescent="0.25">
      <c r="L60" s="49"/>
    </row>
    <row r="61" spans="12:35" x14ac:dyDescent="0.25">
      <c r="L61" s="49"/>
      <c r="AE61" s="77">
        <v>14</v>
      </c>
      <c r="AF61" s="77">
        <v>0.4</v>
      </c>
      <c r="AG61" s="77">
        <f>1000*(AE61*(-K6)^AF61)</f>
        <v>0</v>
      </c>
      <c r="AH61" s="77">
        <f>1000*(AE61*(-K7)^AF61)</f>
        <v>35166.410041134128</v>
      </c>
      <c r="AI61" s="77">
        <f>(AH61-AG61)/(-K7+K6)</f>
        <v>3516.6410041134127</v>
      </c>
    </row>
    <row r="62" spans="12:35" x14ac:dyDescent="0.25">
      <c r="L62" s="49"/>
      <c r="AE62" s="77">
        <v>16</v>
      </c>
      <c r="AF62" s="77">
        <v>0.3</v>
      </c>
      <c r="AG62" s="77">
        <f>1000*(AE62*(-K7)^AF62)</f>
        <v>31924.197039502076</v>
      </c>
      <c r="AH62" s="77">
        <f>1000*(AE62*(-K8)^AF62)</f>
        <v>37759.948844346967</v>
      </c>
      <c r="AI62" s="77">
        <f>(AH62-AG62)/(-K8+K7)</f>
        <v>778.10024064598542</v>
      </c>
    </row>
    <row r="63" spans="12:35" x14ac:dyDescent="0.25">
      <c r="L63" s="49"/>
      <c r="AE63" s="77">
        <v>16</v>
      </c>
      <c r="AF63" s="77">
        <v>0.3</v>
      </c>
      <c r="AG63" s="77">
        <f>1000*(AE63*(-K8)^AF63)</f>
        <v>37759.948844346967</v>
      </c>
      <c r="AH63" s="77">
        <f>1000*(AE63*(-K9)^AF63)</f>
        <v>42274.846250520262</v>
      </c>
      <c r="AI63" s="77">
        <f>(AH63-AG63)/(-K9+K8)</f>
        <v>564.3621757716619</v>
      </c>
    </row>
    <row r="64" spans="12:35" x14ac:dyDescent="0.25">
      <c r="L64" s="49"/>
      <c r="AE64" s="77">
        <v>14</v>
      </c>
      <c r="AF64" s="77">
        <v>0.4</v>
      </c>
      <c r="AG64" s="77">
        <f>1000*(AE64*(-K9)^AF64)</f>
        <v>51138.043452631384</v>
      </c>
      <c r="AH64" s="77">
        <f>1000*(AE64*(-K10)^AF64)</f>
        <v>53986.003219370425</v>
      </c>
      <c r="AI64" s="77">
        <f>(AH64-AG64)/(-K10+K9)</f>
        <v>769.71885587541658</v>
      </c>
    </row>
    <row r="65" spans="12:35" x14ac:dyDescent="0.25">
      <c r="L65" s="49"/>
      <c r="AE65" s="77">
        <v>23</v>
      </c>
      <c r="AF65" s="77">
        <v>0.3</v>
      </c>
      <c r="AG65" s="77">
        <f>1000*(AE65*(-K10)^AF65)</f>
        <v>63291.106946983207</v>
      </c>
      <c r="AH65" s="77">
        <f>1000*(AE65*(-K11)^AF65)</f>
        <v>64561.589513371502</v>
      </c>
      <c r="AI65" s="77">
        <f>(AH65-AG65)/(-K11+K10)</f>
        <v>635.2412831941474</v>
      </c>
    </row>
    <row r="66" spans="12:35" x14ac:dyDescent="0.25">
      <c r="L66" s="49"/>
      <c r="AE66" s="77">
        <v>20</v>
      </c>
      <c r="AF66" s="77">
        <v>0.3</v>
      </c>
      <c r="AG66" s="77">
        <f>1000*(AE66*(-K11)^AF66)</f>
        <v>56140.512620323054</v>
      </c>
      <c r="AH66" s="77">
        <f>1000*(AE66*(-K12)^AF66)</f>
        <v>58846.12297344095</v>
      </c>
      <c r="AI66" s="77">
        <f>(AH66-AG66)/(-K12+K11)</f>
        <v>510.49251945620671</v>
      </c>
    </row>
    <row r="67" spans="12:35" x14ac:dyDescent="0.25">
      <c r="L67" s="49"/>
      <c r="AE67" s="77">
        <v>23</v>
      </c>
      <c r="AF67" s="77">
        <v>0.3</v>
      </c>
      <c r="AG67" s="77">
        <f>1000*(AE67*(-K12)^AF67)</f>
        <v>67673.041419457091</v>
      </c>
      <c r="AH67" s="77">
        <f>1000*(AE67*(-K13)^AF67)</f>
        <v>70074.981702690406</v>
      </c>
      <c r="AI67" s="77">
        <f>(AH67-AG67)/(-K13+K12)</f>
        <v>533.76450738518099</v>
      </c>
    </row>
    <row r="68" spans="12:35" x14ac:dyDescent="0.25">
      <c r="L68" s="49"/>
      <c r="AE68" s="77">
        <v>20</v>
      </c>
      <c r="AF68" s="77">
        <v>0.3</v>
      </c>
      <c r="AG68" s="77">
        <f>1000*(AE68*(-K13)^AF68)</f>
        <v>60934.766697991661</v>
      </c>
      <c r="AH68" s="77">
        <f>1000*(AE68*(-K14)^AF68)</f>
        <v>0</v>
      </c>
      <c r="AI68" s="77">
        <f>(AH68-AG68)/(-K14+K13)</f>
        <v>1486.2138219022356</v>
      </c>
    </row>
    <row r="69" spans="12:35" x14ac:dyDescent="0.25">
      <c r="L69" s="49"/>
      <c r="AE69" s="77"/>
      <c r="AF69" s="77"/>
      <c r="AG69" s="77"/>
      <c r="AH69" s="77"/>
      <c r="AI69" s="77"/>
    </row>
    <row r="70" spans="12:35" x14ac:dyDescent="0.25">
      <c r="L70" s="49"/>
      <c r="AE70" s="77"/>
      <c r="AF70" s="77"/>
      <c r="AG70" s="77"/>
      <c r="AH70" s="77"/>
      <c r="AI70" s="77"/>
    </row>
    <row r="71" spans="12:35" x14ac:dyDescent="0.25">
      <c r="L71" s="49"/>
      <c r="AE71" s="77"/>
      <c r="AF71" s="77"/>
      <c r="AG71" s="77"/>
      <c r="AH71" s="77"/>
      <c r="AI71" s="77"/>
    </row>
    <row r="72" spans="12:35" x14ac:dyDescent="0.25">
      <c r="L72" s="49"/>
      <c r="AE72" s="47"/>
      <c r="AF72" s="47"/>
      <c r="AG72" s="77"/>
      <c r="AH72" s="77"/>
      <c r="AI72" s="77"/>
    </row>
    <row r="73" spans="12:35" x14ac:dyDescent="0.25">
      <c r="L73" s="49"/>
      <c r="AE73" s="77"/>
      <c r="AF73" s="77"/>
      <c r="AG73" s="77"/>
      <c r="AH73" s="77"/>
      <c r="AI73" s="77"/>
    </row>
    <row r="74" spans="12:35" x14ac:dyDescent="0.25">
      <c r="L74" s="49"/>
      <c r="AE74" s="77"/>
      <c r="AF74" s="77"/>
      <c r="AG74" s="77"/>
      <c r="AH74" s="77"/>
      <c r="AI74" s="77"/>
    </row>
    <row r="75" spans="12:35" x14ac:dyDescent="0.25">
      <c r="L75" s="49"/>
    </row>
    <row r="76" spans="12:35" x14ac:dyDescent="0.25">
      <c r="L76" s="49"/>
    </row>
    <row r="77" spans="12:35" x14ac:dyDescent="0.25">
      <c r="L77" s="49"/>
    </row>
    <row r="78" spans="12:35" x14ac:dyDescent="0.25">
      <c r="L78" s="49"/>
    </row>
    <row r="79" spans="12:35" x14ac:dyDescent="0.25">
      <c r="L79" s="49"/>
    </row>
    <row r="80" spans="12:35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AM29:AP36">
    <cfRule type="expression" dxfId="187" priority="40">
      <formula>$L29="API sand"</formula>
    </cfRule>
  </conditionalFormatting>
  <conditionalFormatting sqref="R29:S36 AB29:AB35">
    <cfRule type="expression" dxfId="186" priority="39">
      <formula>$M29="API sand"</formula>
    </cfRule>
  </conditionalFormatting>
  <conditionalFormatting sqref="R29:T36 AB29:AB35 Z36:AB36">
    <cfRule type="expression" dxfId="185" priority="38">
      <formula>$M29="API clay"</formula>
    </cfRule>
  </conditionalFormatting>
  <conditionalFormatting sqref="U29:W36 AM29:AP36">
    <cfRule type="expression" dxfId="184" priority="35">
      <formula>$L29="Stiff clay w/o free water"</formula>
    </cfRule>
    <cfRule type="expression" dxfId="183" priority="37">
      <formula>$L29="API clay"</formula>
    </cfRule>
  </conditionalFormatting>
  <conditionalFormatting sqref="U29:Y32 AM29:AP36 U33:X36">
    <cfRule type="expression" dxfId="182" priority="36">
      <formula>$L29="Kirsch soft clay"</formula>
    </cfRule>
  </conditionalFormatting>
  <conditionalFormatting sqref="U29:Y32 AM29:AP36 U33:X36">
    <cfRule type="expression" dxfId="181" priority="34">
      <formula>$L29="Kirsch stiff clay"</formula>
    </cfRule>
  </conditionalFormatting>
  <conditionalFormatting sqref="AM29:AP36">
    <cfRule type="expression" dxfId="180" priority="33">
      <formula>$L29="Kirsch sand"</formula>
    </cfRule>
  </conditionalFormatting>
  <conditionalFormatting sqref="AM29:AP36">
    <cfRule type="expression" dxfId="179" priority="32">
      <formula>$L29="Modified Weak rock"</formula>
    </cfRule>
  </conditionalFormatting>
  <conditionalFormatting sqref="U29:V36 AM29:AP36">
    <cfRule type="expression" dxfId="178" priority="31">
      <formula>$L29="Reese stiff clay"</formula>
    </cfRule>
  </conditionalFormatting>
  <conditionalFormatting sqref="N30:N36 Q29:Q36">
    <cfRule type="expression" dxfId="177" priority="30">
      <formula>$L29="API sand"</formula>
    </cfRule>
  </conditionalFormatting>
  <conditionalFormatting sqref="N30:N36 AB36 AJ29:AL36 Z29:Z36">
    <cfRule type="expression" dxfId="176" priority="29">
      <formula>$M29="API sand"</formula>
    </cfRule>
  </conditionalFormatting>
  <conditionalFormatting sqref="AK29:AL36 N30:N36 Z29:AA35">
    <cfRule type="expression" dxfId="175" priority="28">
      <formula>$M29="API clay"</formula>
    </cfRule>
  </conditionalFormatting>
  <conditionalFormatting sqref="N30:P36 O29:P29">
    <cfRule type="expression" dxfId="174" priority="25">
      <formula>$L29="Stiff clay w/o free water"</formula>
    </cfRule>
    <cfRule type="expression" dxfId="173" priority="27">
      <formula>$L29="API clay"</formula>
    </cfRule>
  </conditionalFormatting>
  <conditionalFormatting sqref="N30:P36 O29:P29">
    <cfRule type="expression" dxfId="172" priority="26">
      <formula>$L29="Kirsch soft clay"</formula>
    </cfRule>
  </conditionalFormatting>
  <conditionalFormatting sqref="N30:P36 O29:P29">
    <cfRule type="expression" dxfId="171" priority="24">
      <formula>$L29="Kirsch stiff clay"</formula>
    </cfRule>
  </conditionalFormatting>
  <conditionalFormatting sqref="N30:N36 Q29:Q36 X29:Y32 X33:X36">
    <cfRule type="expression" dxfId="170" priority="23">
      <formula>$L29="Kirsch sand"</formula>
    </cfRule>
  </conditionalFormatting>
  <conditionalFormatting sqref="N30:N36 AC29:AD36 AI29:AI36">
    <cfRule type="expression" dxfId="169" priority="22">
      <formula>$L29="Modified Weak rock"</formula>
    </cfRule>
  </conditionalFormatting>
  <conditionalFormatting sqref="N30:P36 O29:P29">
    <cfRule type="expression" dxfId="168" priority="21">
      <formula>$L29="Reese stiff clay"</formula>
    </cfRule>
  </conditionalFormatting>
  <conditionalFormatting sqref="AE37:AH37">
    <cfRule type="expression" dxfId="167" priority="41">
      <formula>$L19="Modified Weak rock"</formula>
    </cfRule>
  </conditionalFormatting>
  <conditionalFormatting sqref="AD17">
    <cfRule type="expression" dxfId="166" priority="18">
      <formula>$L17="Stiff clay w/o free water"</formula>
    </cfRule>
    <cfRule type="expression" dxfId="165" priority="20">
      <formula>$L17="API clay"</formula>
    </cfRule>
  </conditionalFormatting>
  <conditionalFormatting sqref="AD17">
    <cfRule type="expression" dxfId="164" priority="19">
      <formula>$L17="Kirsch soft clay"</formula>
    </cfRule>
  </conditionalFormatting>
  <conditionalFormatting sqref="AD17">
    <cfRule type="expression" dxfId="163" priority="17">
      <formula>$L17="Kirsch stiff clay"</formula>
    </cfRule>
  </conditionalFormatting>
  <conditionalFormatting sqref="AD17">
    <cfRule type="expression" dxfId="162" priority="16">
      <formula>$L17="Reese stiff clay"</formula>
    </cfRule>
  </conditionalFormatting>
  <conditionalFormatting sqref="AD17">
    <cfRule type="expression" dxfId="161" priority="15">
      <formula>$L17="PISA clay"</formula>
    </cfRule>
  </conditionalFormatting>
  <conditionalFormatting sqref="AC17">
    <cfRule type="expression" dxfId="160" priority="12">
      <formula>$L17="Stiff clay w/o free water"</formula>
    </cfRule>
    <cfRule type="expression" dxfId="159" priority="14">
      <formula>$L17="API clay"</formula>
    </cfRule>
  </conditionalFormatting>
  <conditionalFormatting sqref="AC17">
    <cfRule type="expression" dxfId="158" priority="13">
      <formula>$L17="Kirsch soft clay"</formula>
    </cfRule>
  </conditionalFormatting>
  <conditionalFormatting sqref="AC17">
    <cfRule type="expression" dxfId="157" priority="11">
      <formula>$L17="Kirsch stiff clay"</formula>
    </cfRule>
  </conditionalFormatting>
  <conditionalFormatting sqref="AC17">
    <cfRule type="expression" dxfId="156" priority="10">
      <formula>$L17="Reese stiff clay"</formula>
    </cfRule>
  </conditionalFormatting>
  <conditionalFormatting sqref="AC17">
    <cfRule type="expression" dxfId="155" priority="9">
      <formula>$L17="PISA clay"</formula>
    </cfRule>
  </conditionalFormatting>
  <conditionalFormatting sqref="X17">
    <cfRule type="expression" dxfId="154" priority="8">
      <formula>$L17="API sand"</formula>
    </cfRule>
  </conditionalFormatting>
  <conditionalFormatting sqref="X17">
    <cfRule type="expression" dxfId="153" priority="7">
      <formula>$L17="Kirsch sand"</formula>
    </cfRule>
  </conditionalFormatting>
  <conditionalFormatting sqref="U17">
    <cfRule type="expression" dxfId="152" priority="4">
      <formula>$L17="Stiff clay w/o free water"</formula>
    </cfRule>
    <cfRule type="expression" dxfId="151" priority="6">
      <formula>$L17="API clay"</formula>
    </cfRule>
  </conditionalFormatting>
  <conditionalFormatting sqref="U17">
    <cfRule type="expression" dxfId="150" priority="5">
      <formula>$L17="Kirsch soft clay"</formula>
    </cfRule>
  </conditionalFormatting>
  <conditionalFormatting sqref="U17">
    <cfRule type="expression" dxfId="149" priority="3">
      <formula>$L17="Kirsch stiff clay"</formula>
    </cfRule>
  </conditionalFormatting>
  <conditionalFormatting sqref="U17">
    <cfRule type="expression" dxfId="148" priority="2">
      <formula>$L17="Reese stiff clay"</formula>
    </cfRule>
  </conditionalFormatting>
  <conditionalFormatting sqref="U17">
    <cfRule type="expression" dxfId="147" priority="1">
      <formula>$L17="PISA clay"</formula>
    </cfRule>
  </conditionalFormatting>
  <conditionalFormatting sqref="AE72:AF72">
    <cfRule type="expression" dxfId="146" priority="42">
      <formula>$L17="Stiff clay w/o free water"</formula>
    </cfRule>
    <cfRule type="expression" dxfId="145" priority="43">
      <formula>$L17="API clay"</formula>
    </cfRule>
  </conditionalFormatting>
  <conditionalFormatting sqref="AE72:AF72">
    <cfRule type="expression" dxfId="144" priority="44">
      <formula>$L17="Kirsch soft clay"</formula>
    </cfRule>
  </conditionalFormatting>
  <conditionalFormatting sqref="AE72:AF72">
    <cfRule type="expression" dxfId="143" priority="45">
      <formula>$L17="Kirsch stiff clay"</formula>
    </cfRule>
  </conditionalFormatting>
  <conditionalFormatting sqref="AE72:AF72">
    <cfRule type="expression" dxfId="142" priority="46">
      <formula>$L17="Reese stiff clay"</formula>
    </cfRule>
  </conditionalFormatting>
  <conditionalFormatting sqref="AE72:AF72">
    <cfRule type="expression" dxfId="141" priority="47">
      <formula>$L17="PISA clay"</formula>
    </cfRule>
  </conditionalFormatting>
  <dataValidations disablePrompts="1" count="3">
    <dataValidation type="list" showInputMessage="1" showErrorMessage="1" sqref="L6:M18" xr:uid="{B3518121-0BDA-4F5A-87ED-5CA9785E70C6}">
      <formula1>"Zero soil,API sand,API clay"</formula1>
    </dataValidation>
    <dataValidation type="list" showInputMessage="1" showErrorMessage="1" sqref="L19:L255" xr:uid="{CBB34868-2613-4E70-BB9C-4EAD15D4790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9:M36" xr:uid="{A247C6F4-DC31-46F2-A130-45E7938728B1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Zone_2_LE</vt:lpstr>
      <vt:lpstr>NW-38_maxM_psf</vt:lpstr>
      <vt:lpstr>NW-38_maxV_psf</vt:lpstr>
      <vt:lpstr>NW-38_maxM</vt:lpstr>
      <vt:lpstr>NW-38_maxV</vt:lpstr>
      <vt:lpstr>NW-55_maxM_psf</vt:lpstr>
      <vt:lpstr>NW-55_maxV_psf</vt:lpstr>
      <vt:lpstr>NW-55_maxM</vt:lpstr>
      <vt:lpstr>NW-55_maxV</vt:lpstr>
      <vt:lpstr>Zone_2_HE</vt:lpstr>
      <vt:lpstr>Zone_4_LE</vt:lpstr>
      <vt:lpstr>Zone_4_HE</vt:lpstr>
      <vt:lpstr>Zone_7_LE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Cesar Garcia Quirante</cp:lastModifiedBy>
  <dcterms:created xsi:type="dcterms:W3CDTF">2013-10-28T09:40:54Z</dcterms:created>
  <dcterms:modified xsi:type="dcterms:W3CDTF">2022-03-15T17:41:02Z</dcterms:modified>
</cp:coreProperties>
</file>