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activeTab="4"/>
  </bookViews>
  <sheets>
    <sheet name="616645 -5 (2)" sheetId="53" r:id="rId1"/>
    <sheet name="616645 -6" sheetId="36" r:id="rId2"/>
    <sheet name="Sheet1" sheetId="52" r:id="rId3"/>
    <sheet name="Sheet3" sheetId="54" r:id="rId4"/>
    <sheet name="Sheet4" sheetId="55" r:id="rId5"/>
  </sheets>
  <definedNames>
    <definedName name="_xlnm.Print_Area" localSheetId="0">'616645 -5 (2)'!$A$1:$L$207</definedName>
    <definedName name="_xlnm.Print_Area" localSheetId="1">'616645 -6'!$A$1:$M$23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36" l="1"/>
  <c r="D77" i="36"/>
  <c r="E100" i="36"/>
  <c r="F100" i="36"/>
  <c r="G100" i="36"/>
  <c r="H100" i="36"/>
  <c r="I100" i="36"/>
  <c r="J100" i="36"/>
  <c r="K112" i="36"/>
  <c r="M111" i="36" s="1"/>
  <c r="J112" i="36"/>
  <c r="I112" i="36"/>
  <c r="H112" i="36"/>
  <c r="G112" i="36"/>
  <c r="F112" i="36"/>
  <c r="E112" i="36"/>
  <c r="D112" i="36"/>
  <c r="K111" i="36"/>
  <c r="J109" i="36"/>
  <c r="I109" i="36"/>
  <c r="H109" i="36"/>
  <c r="G109" i="36"/>
  <c r="F109" i="36"/>
  <c r="E109" i="36"/>
  <c r="D109" i="36"/>
  <c r="K109" i="36" s="1"/>
  <c r="M108" i="36" s="1"/>
  <c r="K108" i="36"/>
  <c r="J106" i="36"/>
  <c r="I106" i="36"/>
  <c r="H106" i="36"/>
  <c r="G106" i="36"/>
  <c r="F106" i="36"/>
  <c r="E106" i="36"/>
  <c r="D106" i="36"/>
  <c r="K105" i="36"/>
  <c r="J103" i="36"/>
  <c r="I103" i="36"/>
  <c r="I114" i="36" s="1"/>
  <c r="H103" i="36"/>
  <c r="G103" i="36"/>
  <c r="F103" i="36"/>
  <c r="F114" i="36" s="1"/>
  <c r="E103" i="36"/>
  <c r="D103" i="36"/>
  <c r="K102" i="36"/>
  <c r="K99" i="36"/>
  <c r="J101" i="36" s="1"/>
  <c r="D31" i="36"/>
  <c r="E54" i="36"/>
  <c r="F54" i="36"/>
  <c r="G54" i="36"/>
  <c r="H54" i="36"/>
  <c r="I54" i="36"/>
  <c r="J54" i="36"/>
  <c r="D54" i="36"/>
  <c r="E77" i="36"/>
  <c r="F77" i="36"/>
  <c r="G77" i="36"/>
  <c r="H77" i="36"/>
  <c r="I77" i="36"/>
  <c r="J77" i="36"/>
  <c r="J89" i="36"/>
  <c r="I89" i="36"/>
  <c r="H89" i="36"/>
  <c r="G89" i="36"/>
  <c r="F89" i="36"/>
  <c r="E89" i="36"/>
  <c r="D89" i="36"/>
  <c r="K88" i="36"/>
  <c r="J86" i="36"/>
  <c r="I86" i="36"/>
  <c r="H86" i="36"/>
  <c r="G86" i="36"/>
  <c r="F86" i="36"/>
  <c r="E86" i="36"/>
  <c r="D86" i="36"/>
  <c r="K85" i="36"/>
  <c r="J83" i="36"/>
  <c r="I83" i="36"/>
  <c r="H83" i="36"/>
  <c r="G83" i="36"/>
  <c r="F83" i="36"/>
  <c r="E83" i="36"/>
  <c r="D83" i="36"/>
  <c r="K82" i="36"/>
  <c r="J80" i="36"/>
  <c r="I80" i="36"/>
  <c r="I91" i="36" s="1"/>
  <c r="H80" i="36"/>
  <c r="G80" i="36"/>
  <c r="F80" i="36"/>
  <c r="E80" i="36"/>
  <c r="D80" i="36"/>
  <c r="K79" i="36"/>
  <c r="K77" i="36"/>
  <c r="K76" i="36"/>
  <c r="J78" i="36" s="1"/>
  <c r="J66" i="36"/>
  <c r="I66" i="36"/>
  <c r="H66" i="36"/>
  <c r="G66" i="36"/>
  <c r="F66" i="36"/>
  <c r="E66" i="36"/>
  <c r="D66" i="36"/>
  <c r="K65" i="36"/>
  <c r="J63" i="36"/>
  <c r="I63" i="36"/>
  <c r="H63" i="36"/>
  <c r="G63" i="36"/>
  <c r="F63" i="36"/>
  <c r="E63" i="36"/>
  <c r="D63" i="36"/>
  <c r="K62" i="36"/>
  <c r="J60" i="36"/>
  <c r="I60" i="36"/>
  <c r="H60" i="36"/>
  <c r="G60" i="36"/>
  <c r="F60" i="36"/>
  <c r="E60" i="36"/>
  <c r="D60" i="36"/>
  <c r="K59" i="36"/>
  <c r="J57" i="36"/>
  <c r="I57" i="36"/>
  <c r="I68" i="36" s="1"/>
  <c r="H57" i="36"/>
  <c r="G57" i="36"/>
  <c r="F57" i="36"/>
  <c r="F68" i="36" s="1"/>
  <c r="E57" i="36"/>
  <c r="D57" i="36"/>
  <c r="K56" i="36"/>
  <c r="K53" i="36"/>
  <c r="J55" i="36" s="1"/>
  <c r="J31" i="36"/>
  <c r="E31" i="36"/>
  <c r="F31" i="36"/>
  <c r="G31" i="36"/>
  <c r="H31" i="36"/>
  <c r="I31" i="36"/>
  <c r="J43" i="36"/>
  <c r="I43" i="36"/>
  <c r="H43" i="36"/>
  <c r="G43" i="36"/>
  <c r="F43" i="36"/>
  <c r="E43" i="36"/>
  <c r="D43" i="36"/>
  <c r="K42" i="36"/>
  <c r="J40" i="36"/>
  <c r="I40" i="36"/>
  <c r="H40" i="36"/>
  <c r="G40" i="36"/>
  <c r="F40" i="36"/>
  <c r="E40" i="36"/>
  <c r="D40" i="36"/>
  <c r="K40" i="36" s="1"/>
  <c r="K39" i="36"/>
  <c r="J37" i="36"/>
  <c r="I37" i="36"/>
  <c r="H37" i="36"/>
  <c r="G37" i="36"/>
  <c r="F37" i="36"/>
  <c r="E37" i="36"/>
  <c r="D37" i="36"/>
  <c r="K36" i="36"/>
  <c r="J34" i="36"/>
  <c r="I34" i="36"/>
  <c r="H34" i="36"/>
  <c r="G34" i="36"/>
  <c r="F34" i="36"/>
  <c r="E34" i="36"/>
  <c r="E35" i="36" s="1"/>
  <c r="D34" i="36"/>
  <c r="K33" i="36"/>
  <c r="K31" i="36"/>
  <c r="K30" i="36"/>
  <c r="J32" i="36" s="1"/>
  <c r="D8" i="36"/>
  <c r="J8" i="36"/>
  <c r="J20" i="36"/>
  <c r="J17" i="36"/>
  <c r="J14" i="36"/>
  <c r="I11" i="36"/>
  <c r="I12" i="36" s="1"/>
  <c r="J11" i="36"/>
  <c r="J12" i="36" s="1"/>
  <c r="I9" i="36"/>
  <c r="K10" i="36"/>
  <c r="K13" i="36"/>
  <c r="K16" i="36"/>
  <c r="K19" i="36"/>
  <c r="K7" i="36"/>
  <c r="J9" i="36" s="1"/>
  <c r="I8" i="36"/>
  <c r="F206" i="53"/>
  <c r="I204" i="53"/>
  <c r="H204" i="53"/>
  <c r="G204" i="53"/>
  <c r="F204" i="53"/>
  <c r="E204" i="53"/>
  <c r="D204" i="53"/>
  <c r="K203" i="53"/>
  <c r="J203" i="53"/>
  <c r="I201" i="53"/>
  <c r="H201" i="53"/>
  <c r="G201" i="53"/>
  <c r="F201" i="53"/>
  <c r="E201" i="53"/>
  <c r="J201" i="53" s="1"/>
  <c r="D201" i="53"/>
  <c r="K200" i="53"/>
  <c r="J200" i="53"/>
  <c r="I198" i="53"/>
  <c r="H198" i="53"/>
  <c r="G198" i="53"/>
  <c r="F198" i="53"/>
  <c r="J198" i="53" s="1"/>
  <c r="E198" i="53"/>
  <c r="D198" i="53"/>
  <c r="K197" i="53"/>
  <c r="J197" i="53"/>
  <c r="I195" i="53"/>
  <c r="H195" i="53"/>
  <c r="G195" i="53"/>
  <c r="F195" i="53"/>
  <c r="F196" i="53" s="1"/>
  <c r="F199" i="53" s="1"/>
  <c r="F202" i="53" s="1"/>
  <c r="F205" i="53" s="1"/>
  <c r="E195" i="53"/>
  <c r="D195" i="53"/>
  <c r="J195" i="53" s="1"/>
  <c r="K194" i="53"/>
  <c r="J194" i="53"/>
  <c r="I193" i="53"/>
  <c r="E193" i="53"/>
  <c r="I192" i="53"/>
  <c r="H192" i="53"/>
  <c r="H196" i="53" s="1"/>
  <c r="H199" i="53" s="1"/>
  <c r="H202" i="53" s="1"/>
  <c r="H205" i="53" s="1"/>
  <c r="G192" i="53"/>
  <c r="F192" i="53"/>
  <c r="E192" i="53"/>
  <c r="D192" i="53"/>
  <c r="J191" i="53"/>
  <c r="H193" i="53" s="1"/>
  <c r="D187" i="53"/>
  <c r="I181" i="53"/>
  <c r="H181" i="53"/>
  <c r="G181" i="53"/>
  <c r="F181" i="53"/>
  <c r="E181" i="53"/>
  <c r="D181" i="53"/>
  <c r="J181" i="53" s="1"/>
  <c r="K180" i="53"/>
  <c r="J180" i="53"/>
  <c r="I178" i="53"/>
  <c r="H178" i="53"/>
  <c r="G178" i="53"/>
  <c r="F178" i="53"/>
  <c r="E178" i="53"/>
  <c r="D178" i="53"/>
  <c r="J178" i="53" s="1"/>
  <c r="K177" i="53"/>
  <c r="L177" i="53" s="1"/>
  <c r="J177" i="53"/>
  <c r="I175" i="53"/>
  <c r="H175" i="53"/>
  <c r="G175" i="53"/>
  <c r="F175" i="53"/>
  <c r="F183" i="53" s="1"/>
  <c r="E175" i="53"/>
  <c r="D175" i="53"/>
  <c r="K174" i="53"/>
  <c r="J174" i="53"/>
  <c r="H173" i="53"/>
  <c r="H176" i="53" s="1"/>
  <c r="H179" i="53" s="1"/>
  <c r="H182" i="53" s="1"/>
  <c r="D173" i="53"/>
  <c r="I172" i="53"/>
  <c r="I183" i="53" s="1"/>
  <c r="H172" i="53"/>
  <c r="H183" i="53" s="1"/>
  <c r="G172" i="53"/>
  <c r="F172" i="53"/>
  <c r="F173" i="53" s="1"/>
  <c r="E172" i="53"/>
  <c r="E183" i="53" s="1"/>
  <c r="D172" i="53"/>
  <c r="K171" i="53"/>
  <c r="J171" i="53"/>
  <c r="I170" i="53"/>
  <c r="E170" i="53"/>
  <c r="I169" i="53"/>
  <c r="H169" i="53"/>
  <c r="G169" i="53"/>
  <c r="F169" i="53"/>
  <c r="E169" i="53"/>
  <c r="D169" i="53"/>
  <c r="J169" i="53" s="1"/>
  <c r="J168" i="53"/>
  <c r="H170" i="53" s="1"/>
  <c r="D164" i="53"/>
  <c r="F160" i="53"/>
  <c r="I158" i="53"/>
  <c r="H158" i="53"/>
  <c r="G158" i="53"/>
  <c r="F158" i="53"/>
  <c r="E158" i="53"/>
  <c r="D158" i="53"/>
  <c r="J158" i="53" s="1"/>
  <c r="K157" i="53"/>
  <c r="L157" i="53" s="1"/>
  <c r="J157" i="53"/>
  <c r="I155" i="53"/>
  <c r="H155" i="53"/>
  <c r="G155" i="53"/>
  <c r="F155" i="53"/>
  <c r="E155" i="53"/>
  <c r="D155" i="53"/>
  <c r="K154" i="53"/>
  <c r="J154" i="53"/>
  <c r="I152" i="53"/>
  <c r="H152" i="53"/>
  <c r="G152" i="53"/>
  <c r="F152" i="53"/>
  <c r="J152" i="53" s="1"/>
  <c r="E152" i="53"/>
  <c r="D152" i="53"/>
  <c r="K151" i="53"/>
  <c r="J151" i="53"/>
  <c r="I149" i="53"/>
  <c r="H149" i="53"/>
  <c r="G149" i="53"/>
  <c r="F149" i="53"/>
  <c r="F150" i="53" s="1"/>
  <c r="F153" i="53" s="1"/>
  <c r="F156" i="53" s="1"/>
  <c r="F159" i="53" s="1"/>
  <c r="E149" i="53"/>
  <c r="D149" i="53"/>
  <c r="J149" i="53" s="1"/>
  <c r="K148" i="53"/>
  <c r="J148" i="53"/>
  <c r="I147" i="53"/>
  <c r="E147" i="53"/>
  <c r="I146" i="53"/>
  <c r="H146" i="53"/>
  <c r="H150" i="53" s="1"/>
  <c r="H153" i="53" s="1"/>
  <c r="H156" i="53" s="1"/>
  <c r="H159" i="53" s="1"/>
  <c r="G146" i="53"/>
  <c r="F146" i="53"/>
  <c r="E146" i="53"/>
  <c r="D146" i="53"/>
  <c r="J145" i="53"/>
  <c r="H147" i="53" s="1"/>
  <c r="F137" i="53"/>
  <c r="I135" i="53"/>
  <c r="H135" i="53"/>
  <c r="G135" i="53"/>
  <c r="F135" i="53"/>
  <c r="E135" i="53"/>
  <c r="D135" i="53"/>
  <c r="J135" i="53" s="1"/>
  <c r="K134" i="53"/>
  <c r="J134" i="53"/>
  <c r="I132" i="53"/>
  <c r="H132" i="53"/>
  <c r="G132" i="53"/>
  <c r="F132" i="53"/>
  <c r="E132" i="53"/>
  <c r="D132" i="53"/>
  <c r="K131" i="53"/>
  <c r="J131" i="53"/>
  <c r="I129" i="53"/>
  <c r="H129" i="53"/>
  <c r="G129" i="53"/>
  <c r="F129" i="53"/>
  <c r="J129" i="53" s="1"/>
  <c r="E129" i="53"/>
  <c r="D129" i="53"/>
  <c r="K128" i="53"/>
  <c r="J128" i="53"/>
  <c r="H127" i="53"/>
  <c r="H130" i="53" s="1"/>
  <c r="H133" i="53" s="1"/>
  <c r="D127" i="53"/>
  <c r="I126" i="53"/>
  <c r="I137" i="53" s="1"/>
  <c r="H126" i="53"/>
  <c r="G126" i="53"/>
  <c r="F126" i="53"/>
  <c r="F127" i="53" s="1"/>
  <c r="F130" i="53" s="1"/>
  <c r="F133" i="53" s="1"/>
  <c r="F136" i="53" s="1"/>
  <c r="E126" i="53"/>
  <c r="E137" i="53" s="1"/>
  <c r="D126" i="53"/>
  <c r="K125" i="53"/>
  <c r="J125" i="53"/>
  <c r="I124" i="53"/>
  <c r="E124" i="53"/>
  <c r="I123" i="53"/>
  <c r="H123" i="53"/>
  <c r="G123" i="53"/>
  <c r="F123" i="53"/>
  <c r="E123" i="53"/>
  <c r="D123" i="53"/>
  <c r="J123" i="53" s="1"/>
  <c r="J122" i="53"/>
  <c r="H124" i="53" s="1"/>
  <c r="G118" i="53"/>
  <c r="D118" i="53"/>
  <c r="F114" i="53"/>
  <c r="I112" i="53"/>
  <c r="H112" i="53"/>
  <c r="G112" i="53"/>
  <c r="F112" i="53"/>
  <c r="E112" i="53"/>
  <c r="D112" i="53"/>
  <c r="J112" i="53" s="1"/>
  <c r="K111" i="53"/>
  <c r="L111" i="53" s="1"/>
  <c r="J111" i="53"/>
  <c r="I109" i="53"/>
  <c r="H109" i="53"/>
  <c r="G109" i="53"/>
  <c r="F109" i="53"/>
  <c r="E109" i="53"/>
  <c r="D109" i="53"/>
  <c r="K108" i="53"/>
  <c r="J108" i="53"/>
  <c r="I106" i="53"/>
  <c r="H106" i="53"/>
  <c r="G106" i="53"/>
  <c r="F106" i="53"/>
  <c r="J106" i="53" s="1"/>
  <c r="E106" i="53"/>
  <c r="D106" i="53"/>
  <c r="K105" i="53"/>
  <c r="L105" i="53" s="1"/>
  <c r="J105" i="53"/>
  <c r="I103" i="53"/>
  <c r="I114" i="53" s="1"/>
  <c r="H103" i="53"/>
  <c r="G103" i="53"/>
  <c r="F103" i="53"/>
  <c r="F104" i="53" s="1"/>
  <c r="F107" i="53" s="1"/>
  <c r="F110" i="53" s="1"/>
  <c r="F113" i="53" s="1"/>
  <c r="E103" i="53"/>
  <c r="E114" i="53" s="1"/>
  <c r="D103" i="53"/>
  <c r="J103" i="53" s="1"/>
  <c r="K102" i="53"/>
  <c r="J102" i="53"/>
  <c r="I101" i="53"/>
  <c r="E101" i="53"/>
  <c r="I100" i="53"/>
  <c r="H100" i="53"/>
  <c r="H104" i="53" s="1"/>
  <c r="H107" i="53" s="1"/>
  <c r="H110" i="53" s="1"/>
  <c r="H113" i="53" s="1"/>
  <c r="G100" i="53"/>
  <c r="F100" i="53"/>
  <c r="E100" i="53"/>
  <c r="D100" i="53"/>
  <c r="J99" i="53"/>
  <c r="H101" i="53" s="1"/>
  <c r="F91" i="53"/>
  <c r="I89" i="53"/>
  <c r="H89" i="53"/>
  <c r="G89" i="53"/>
  <c r="F89" i="53"/>
  <c r="E89" i="53"/>
  <c r="D89" i="53"/>
  <c r="J89" i="53" s="1"/>
  <c r="K88" i="53"/>
  <c r="J88" i="53"/>
  <c r="I86" i="53"/>
  <c r="H86" i="53"/>
  <c r="G86" i="53"/>
  <c r="F86" i="53"/>
  <c r="E86" i="53"/>
  <c r="D86" i="53"/>
  <c r="K85" i="53"/>
  <c r="J85" i="53"/>
  <c r="I83" i="53"/>
  <c r="H83" i="53"/>
  <c r="G83" i="53"/>
  <c r="F83" i="53"/>
  <c r="J83" i="53" s="1"/>
  <c r="E83" i="53"/>
  <c r="D83" i="53"/>
  <c r="K82" i="53"/>
  <c r="J82" i="53"/>
  <c r="H81" i="53"/>
  <c r="H84" i="53" s="1"/>
  <c r="H87" i="53" s="1"/>
  <c r="G81" i="53"/>
  <c r="G84" i="53" s="1"/>
  <c r="G87" i="53" s="1"/>
  <c r="G90" i="53" s="1"/>
  <c r="I80" i="53"/>
  <c r="H80" i="53"/>
  <c r="G80" i="53"/>
  <c r="G91" i="53" s="1"/>
  <c r="F80" i="53"/>
  <c r="F81" i="53" s="1"/>
  <c r="F84" i="53" s="1"/>
  <c r="F87" i="53" s="1"/>
  <c r="F90" i="53" s="1"/>
  <c r="E80" i="53"/>
  <c r="D80" i="53"/>
  <c r="D81" i="53" s="1"/>
  <c r="K79" i="53"/>
  <c r="J79" i="53"/>
  <c r="G78" i="53"/>
  <c r="I77" i="53"/>
  <c r="H77" i="53"/>
  <c r="G77" i="53"/>
  <c r="F77" i="53"/>
  <c r="J77" i="53" s="1"/>
  <c r="E77" i="53"/>
  <c r="D77" i="53"/>
  <c r="J76" i="53"/>
  <c r="F78" i="53" s="1"/>
  <c r="G72" i="53"/>
  <c r="I66" i="53"/>
  <c r="H66" i="53"/>
  <c r="G66" i="53"/>
  <c r="F66" i="53"/>
  <c r="J66" i="53" s="1"/>
  <c r="E66" i="53"/>
  <c r="D66" i="53"/>
  <c r="K65" i="53"/>
  <c r="J65" i="53"/>
  <c r="I63" i="53"/>
  <c r="H63" i="53"/>
  <c r="G63" i="53"/>
  <c r="F63" i="53"/>
  <c r="E63" i="53"/>
  <c r="D63" i="53"/>
  <c r="K62" i="53"/>
  <c r="J62" i="53"/>
  <c r="I60" i="53"/>
  <c r="H60" i="53"/>
  <c r="H68" i="53" s="1"/>
  <c r="G60" i="53"/>
  <c r="F60" i="53"/>
  <c r="E60" i="53"/>
  <c r="D60" i="53"/>
  <c r="J60" i="53" s="1"/>
  <c r="L59" i="53" s="1"/>
  <c r="K59" i="53"/>
  <c r="J59" i="53"/>
  <c r="G58" i="53"/>
  <c r="G61" i="53" s="1"/>
  <c r="G64" i="53" s="1"/>
  <c r="G67" i="53" s="1"/>
  <c r="J57" i="53"/>
  <c r="I57" i="53"/>
  <c r="H57" i="53"/>
  <c r="H58" i="53" s="1"/>
  <c r="H61" i="53" s="1"/>
  <c r="H64" i="53" s="1"/>
  <c r="H67" i="53" s="1"/>
  <c r="G57" i="53"/>
  <c r="F57" i="53"/>
  <c r="F68" i="53" s="1"/>
  <c r="E57" i="53"/>
  <c r="D57" i="53"/>
  <c r="D58" i="53" s="1"/>
  <c r="D61" i="53" s="1"/>
  <c r="K56" i="53"/>
  <c r="J56" i="53"/>
  <c r="H55" i="53"/>
  <c r="G55" i="53"/>
  <c r="I54" i="53"/>
  <c r="H54" i="53"/>
  <c r="G54" i="53"/>
  <c r="F54" i="53"/>
  <c r="J54" i="53" s="1"/>
  <c r="E54" i="53"/>
  <c r="D54" i="53"/>
  <c r="J53" i="53"/>
  <c r="G49" i="53"/>
  <c r="J43" i="53"/>
  <c r="I43" i="53"/>
  <c r="H43" i="53"/>
  <c r="G43" i="53"/>
  <c r="F43" i="53"/>
  <c r="E43" i="53"/>
  <c r="D43" i="53"/>
  <c r="K42" i="53"/>
  <c r="L42" i="53" s="1"/>
  <c r="J42" i="53"/>
  <c r="E41" i="53"/>
  <c r="E44" i="53" s="1"/>
  <c r="I40" i="53"/>
  <c r="H40" i="53"/>
  <c r="G40" i="53"/>
  <c r="F40" i="53"/>
  <c r="E40" i="53"/>
  <c r="D40" i="53"/>
  <c r="K39" i="53"/>
  <c r="J39" i="53"/>
  <c r="I38" i="53"/>
  <c r="I41" i="53" s="1"/>
  <c r="I44" i="53" s="1"/>
  <c r="E38" i="53"/>
  <c r="I37" i="53"/>
  <c r="H37" i="53"/>
  <c r="H45" i="53" s="1"/>
  <c r="G37" i="53"/>
  <c r="F37" i="53"/>
  <c r="E37" i="53"/>
  <c r="D37" i="53"/>
  <c r="J37" i="53" s="1"/>
  <c r="L36" i="53" s="1"/>
  <c r="K36" i="53"/>
  <c r="J36" i="53"/>
  <c r="G35" i="53"/>
  <c r="G38" i="53" s="1"/>
  <c r="G41" i="53" s="1"/>
  <c r="G44" i="53" s="1"/>
  <c r="I34" i="53"/>
  <c r="I35" i="53" s="1"/>
  <c r="H34" i="53"/>
  <c r="H35" i="53" s="1"/>
  <c r="H38" i="53" s="1"/>
  <c r="H41" i="53" s="1"/>
  <c r="H44" i="53" s="1"/>
  <c r="G34" i="53"/>
  <c r="F34" i="53"/>
  <c r="E34" i="53"/>
  <c r="E35" i="53" s="1"/>
  <c r="D34" i="53"/>
  <c r="D35" i="53" s="1"/>
  <c r="D38" i="53" s="1"/>
  <c r="K33" i="53"/>
  <c r="J33" i="53"/>
  <c r="H32" i="53"/>
  <c r="G32" i="53"/>
  <c r="I31" i="53"/>
  <c r="H31" i="53"/>
  <c r="G31" i="53"/>
  <c r="F31" i="53"/>
  <c r="J31" i="53" s="1"/>
  <c r="E31" i="53"/>
  <c r="D31" i="53"/>
  <c r="J30" i="53"/>
  <c r="G26" i="53"/>
  <c r="I20" i="53"/>
  <c r="H20" i="53"/>
  <c r="G20" i="53"/>
  <c r="F20" i="53"/>
  <c r="J20" i="53" s="1"/>
  <c r="E20" i="53"/>
  <c r="D20" i="53"/>
  <c r="K19" i="53"/>
  <c r="J19" i="53"/>
  <c r="E18" i="53"/>
  <c r="E21" i="53" s="1"/>
  <c r="I17" i="53"/>
  <c r="H17" i="53"/>
  <c r="G17" i="53"/>
  <c r="F17" i="53"/>
  <c r="E17" i="53"/>
  <c r="D17" i="53"/>
  <c r="K16" i="53"/>
  <c r="J16" i="53"/>
  <c r="I15" i="53"/>
  <c r="I18" i="53" s="1"/>
  <c r="I21" i="53" s="1"/>
  <c r="E15" i="53"/>
  <c r="I14" i="53"/>
  <c r="H14" i="53"/>
  <c r="H22" i="53" s="1"/>
  <c r="G14" i="53"/>
  <c r="F14" i="53"/>
  <c r="E14" i="53"/>
  <c r="D14" i="53"/>
  <c r="J14" i="53" s="1"/>
  <c r="L13" i="53" s="1"/>
  <c r="K13" i="53"/>
  <c r="J13" i="53"/>
  <c r="G12" i="53"/>
  <c r="G15" i="53" s="1"/>
  <c r="G18" i="53" s="1"/>
  <c r="G21" i="53" s="1"/>
  <c r="I11" i="53"/>
  <c r="I12" i="53" s="1"/>
  <c r="H11" i="53"/>
  <c r="H12" i="53" s="1"/>
  <c r="H15" i="53" s="1"/>
  <c r="H18" i="53" s="1"/>
  <c r="H21" i="53" s="1"/>
  <c r="G11" i="53"/>
  <c r="F11" i="53"/>
  <c r="F12" i="53" s="1"/>
  <c r="F15" i="53" s="1"/>
  <c r="F18" i="53" s="1"/>
  <c r="F21" i="53" s="1"/>
  <c r="E11" i="53"/>
  <c r="E12" i="53" s="1"/>
  <c r="D11" i="53"/>
  <c r="D12" i="53" s="1"/>
  <c r="D15" i="53" s="1"/>
  <c r="K10" i="53"/>
  <c r="J10" i="53"/>
  <c r="H9" i="53"/>
  <c r="G9" i="53"/>
  <c r="I8" i="53"/>
  <c r="H8" i="53"/>
  <c r="G8" i="53"/>
  <c r="F8" i="53"/>
  <c r="J8" i="53" s="1"/>
  <c r="E8" i="53"/>
  <c r="D8" i="53"/>
  <c r="J7" i="53"/>
  <c r="G3" i="53"/>
  <c r="K106" i="36" l="1"/>
  <c r="M105" i="36" s="1"/>
  <c r="E104" i="36"/>
  <c r="E107" i="36" s="1"/>
  <c r="E110" i="36" s="1"/>
  <c r="E113" i="36" s="1"/>
  <c r="H104" i="36"/>
  <c r="H107" i="36" s="1"/>
  <c r="H110" i="36" s="1"/>
  <c r="H113" i="36" s="1"/>
  <c r="J104" i="36"/>
  <c r="J107" i="36" s="1"/>
  <c r="J110" i="36" s="1"/>
  <c r="J113" i="36" s="1"/>
  <c r="D104" i="36"/>
  <c r="D107" i="36" s="1"/>
  <c r="K100" i="36"/>
  <c r="G104" i="36"/>
  <c r="G107" i="36" s="1"/>
  <c r="G110" i="36" s="1"/>
  <c r="G113" i="36" s="1"/>
  <c r="G101" i="36"/>
  <c r="D101" i="36"/>
  <c r="H101" i="36"/>
  <c r="F104" i="36"/>
  <c r="F107" i="36" s="1"/>
  <c r="F110" i="36" s="1"/>
  <c r="F113" i="36" s="1"/>
  <c r="D114" i="36"/>
  <c r="H114" i="36"/>
  <c r="I104" i="36"/>
  <c r="I107" i="36" s="1"/>
  <c r="I110" i="36" s="1"/>
  <c r="I113" i="36" s="1"/>
  <c r="G114" i="36"/>
  <c r="D95" i="36"/>
  <c r="E101" i="36"/>
  <c r="I101" i="36"/>
  <c r="K103" i="36"/>
  <c r="E114" i="36"/>
  <c r="G95" i="36"/>
  <c r="F101" i="36"/>
  <c r="K89" i="36"/>
  <c r="M88" i="36" s="1"/>
  <c r="K86" i="36"/>
  <c r="M85" i="36" s="1"/>
  <c r="F91" i="36"/>
  <c r="D81" i="36"/>
  <c r="D84" i="36" s="1"/>
  <c r="H81" i="36"/>
  <c r="H84" i="36" s="1"/>
  <c r="H87" i="36" s="1"/>
  <c r="H90" i="36" s="1"/>
  <c r="E81" i="36"/>
  <c r="E84" i="36" s="1"/>
  <c r="E87" i="36" s="1"/>
  <c r="E90" i="36" s="1"/>
  <c r="G81" i="36"/>
  <c r="G84" i="36" s="1"/>
  <c r="G87" i="36" s="1"/>
  <c r="G90" i="36" s="1"/>
  <c r="J81" i="36"/>
  <c r="J84" i="36" s="1"/>
  <c r="J87" i="36" s="1"/>
  <c r="J90" i="36" s="1"/>
  <c r="K83" i="36"/>
  <c r="M82" i="36" s="1"/>
  <c r="G78" i="36"/>
  <c r="G91" i="36"/>
  <c r="D78" i="36"/>
  <c r="H78" i="36"/>
  <c r="F81" i="36"/>
  <c r="F84" i="36" s="1"/>
  <c r="F87" i="36" s="1"/>
  <c r="F90" i="36" s="1"/>
  <c r="D91" i="36"/>
  <c r="H91" i="36"/>
  <c r="I81" i="36"/>
  <c r="I84" i="36" s="1"/>
  <c r="I87" i="36" s="1"/>
  <c r="I90" i="36" s="1"/>
  <c r="D72" i="36"/>
  <c r="E78" i="36"/>
  <c r="I78" i="36"/>
  <c r="K80" i="36"/>
  <c r="E91" i="36"/>
  <c r="G72" i="36"/>
  <c r="F78" i="36"/>
  <c r="K66" i="36"/>
  <c r="M65" i="36" s="1"/>
  <c r="J58" i="36"/>
  <c r="J61" i="36" s="1"/>
  <c r="J64" i="36" s="1"/>
  <c r="J67" i="36" s="1"/>
  <c r="K54" i="36"/>
  <c r="G58" i="36"/>
  <c r="G61" i="36" s="1"/>
  <c r="G64" i="36" s="1"/>
  <c r="G67" i="36" s="1"/>
  <c r="H58" i="36"/>
  <c r="H61" i="36" s="1"/>
  <c r="H64" i="36" s="1"/>
  <c r="H67" i="36" s="1"/>
  <c r="D58" i="36"/>
  <c r="E58" i="36"/>
  <c r="E61" i="36" s="1"/>
  <c r="E64" i="36" s="1"/>
  <c r="E67" i="36" s="1"/>
  <c r="K63" i="36"/>
  <c r="M62" i="36" s="1"/>
  <c r="G68" i="36"/>
  <c r="D61" i="36"/>
  <c r="I58" i="36"/>
  <c r="I61" i="36" s="1"/>
  <c r="I64" i="36" s="1"/>
  <c r="I67" i="36" s="1"/>
  <c r="K60" i="36"/>
  <c r="M59" i="36" s="1"/>
  <c r="D55" i="36"/>
  <c r="H55" i="36"/>
  <c r="F58" i="36"/>
  <c r="F61" i="36" s="1"/>
  <c r="F64" i="36" s="1"/>
  <c r="F67" i="36" s="1"/>
  <c r="D68" i="36"/>
  <c r="H68" i="36"/>
  <c r="D49" i="36"/>
  <c r="E55" i="36"/>
  <c r="I55" i="36"/>
  <c r="K57" i="36"/>
  <c r="E68" i="36"/>
  <c r="G55" i="36"/>
  <c r="G49" i="36"/>
  <c r="F55" i="36"/>
  <c r="F45" i="36"/>
  <c r="E45" i="36"/>
  <c r="I45" i="36"/>
  <c r="G45" i="36"/>
  <c r="K34" i="36"/>
  <c r="M33" i="36" s="1"/>
  <c r="H45" i="36"/>
  <c r="E38" i="36"/>
  <c r="E41" i="36" s="1"/>
  <c r="E44" i="36" s="1"/>
  <c r="J35" i="36"/>
  <c r="J38" i="36" s="1"/>
  <c r="J41" i="36" s="1"/>
  <c r="J44" i="36" s="1"/>
  <c r="G35" i="36"/>
  <c r="G38" i="36" s="1"/>
  <c r="G41" i="36" s="1"/>
  <c r="G44" i="36" s="1"/>
  <c r="I35" i="36"/>
  <c r="I38" i="36" s="1"/>
  <c r="I41" i="36" s="1"/>
  <c r="I44" i="36" s="1"/>
  <c r="M39" i="36"/>
  <c r="G32" i="36"/>
  <c r="D35" i="36"/>
  <c r="H35" i="36"/>
  <c r="H38" i="36" s="1"/>
  <c r="H41" i="36" s="1"/>
  <c r="H44" i="36" s="1"/>
  <c r="K43" i="36"/>
  <c r="M42" i="36" s="1"/>
  <c r="D32" i="36"/>
  <c r="H32" i="36"/>
  <c r="D45" i="36"/>
  <c r="D26" i="36"/>
  <c r="E32" i="36"/>
  <c r="I32" i="36"/>
  <c r="F35" i="36"/>
  <c r="F38" i="36" s="1"/>
  <c r="F41" i="36" s="1"/>
  <c r="F44" i="36" s="1"/>
  <c r="K37" i="36"/>
  <c r="M36" i="36" s="1"/>
  <c r="G26" i="36"/>
  <c r="F32" i="36"/>
  <c r="J15" i="36"/>
  <c r="J18" i="36" s="1"/>
  <c r="J21" i="36" s="1"/>
  <c r="L65" i="53"/>
  <c r="L19" i="53"/>
  <c r="J15" i="53"/>
  <c r="J11" i="53"/>
  <c r="F45" i="53"/>
  <c r="J68" i="53"/>
  <c r="F9" i="53"/>
  <c r="D3" i="53"/>
  <c r="I9" i="53"/>
  <c r="E9" i="53"/>
  <c r="D9" i="53"/>
  <c r="L10" i="53"/>
  <c r="G22" i="53"/>
  <c r="D18" i="53"/>
  <c r="I22" i="53"/>
  <c r="F32" i="53"/>
  <c r="D26" i="53"/>
  <c r="I32" i="53"/>
  <c r="E32" i="53"/>
  <c r="D32" i="53"/>
  <c r="F35" i="53"/>
  <c r="F38" i="53" s="1"/>
  <c r="F41" i="53" s="1"/>
  <c r="F44" i="53" s="1"/>
  <c r="G45" i="53"/>
  <c r="D41" i="53"/>
  <c r="I45" i="53"/>
  <c r="F55" i="53"/>
  <c r="D49" i="53"/>
  <c r="I55" i="53"/>
  <c r="E55" i="53"/>
  <c r="D55" i="53"/>
  <c r="J55" i="53" s="1"/>
  <c r="L56" i="53"/>
  <c r="F58" i="53"/>
  <c r="F61" i="53" s="1"/>
  <c r="F64" i="53" s="1"/>
  <c r="F67" i="53" s="1"/>
  <c r="G68" i="53"/>
  <c r="D64" i="53"/>
  <c r="D68" i="53"/>
  <c r="E91" i="53"/>
  <c r="E81" i="53"/>
  <c r="E84" i="53" s="1"/>
  <c r="E87" i="53" s="1"/>
  <c r="E90" i="53" s="1"/>
  <c r="J80" i="53"/>
  <c r="J91" i="53" s="1"/>
  <c r="I91" i="53"/>
  <c r="I81" i="53"/>
  <c r="I84" i="53" s="1"/>
  <c r="I87" i="53" s="1"/>
  <c r="I90" i="53" s="1"/>
  <c r="D130" i="53"/>
  <c r="E160" i="53"/>
  <c r="I160" i="53"/>
  <c r="G173" i="53"/>
  <c r="G176" i="53" s="1"/>
  <c r="G179" i="53" s="1"/>
  <c r="G182" i="53" s="1"/>
  <c r="G183" i="53"/>
  <c r="E206" i="53"/>
  <c r="I206" i="53"/>
  <c r="D22" i="53"/>
  <c r="D45" i="53"/>
  <c r="J146" i="53"/>
  <c r="D150" i="53"/>
  <c r="J192" i="53"/>
  <c r="D196" i="53"/>
  <c r="J12" i="53"/>
  <c r="J17" i="53"/>
  <c r="L16" i="53" s="1"/>
  <c r="E22" i="53"/>
  <c r="J40" i="53"/>
  <c r="L39" i="53" s="1"/>
  <c r="E45" i="53"/>
  <c r="E58" i="53"/>
  <c r="E61" i="53" s="1"/>
  <c r="E64" i="53" s="1"/>
  <c r="E67" i="53" s="1"/>
  <c r="E68" i="53"/>
  <c r="I58" i="53"/>
  <c r="I61" i="53" s="1"/>
  <c r="I64" i="53" s="1"/>
  <c r="I67" i="53" s="1"/>
  <c r="I68" i="53"/>
  <c r="J58" i="53"/>
  <c r="J63" i="53"/>
  <c r="L62" i="53" s="1"/>
  <c r="J100" i="53"/>
  <c r="D104" i="53"/>
  <c r="L151" i="53"/>
  <c r="L197" i="53"/>
  <c r="F22" i="53"/>
  <c r="J34" i="53"/>
  <c r="J45" i="53" s="1"/>
  <c r="J81" i="53"/>
  <c r="D84" i="53"/>
  <c r="L203" i="53"/>
  <c r="H78" i="53"/>
  <c r="H136" i="53"/>
  <c r="J172" i="53"/>
  <c r="J204" i="53"/>
  <c r="J206" i="53" s="1"/>
  <c r="H90" i="53"/>
  <c r="G127" i="53"/>
  <c r="G130" i="53" s="1"/>
  <c r="G133" i="53" s="1"/>
  <c r="G136" i="53" s="1"/>
  <c r="G137" i="53"/>
  <c r="J175" i="53"/>
  <c r="E78" i="53"/>
  <c r="I78" i="53"/>
  <c r="J86" i="53"/>
  <c r="L85" i="53" s="1"/>
  <c r="L102" i="53"/>
  <c r="G104" i="53"/>
  <c r="G107" i="53" s="1"/>
  <c r="G110" i="53" s="1"/>
  <c r="G113" i="53" s="1"/>
  <c r="G114" i="53"/>
  <c r="L108" i="53"/>
  <c r="J126" i="53"/>
  <c r="H137" i="53"/>
  <c r="J132" i="53"/>
  <c r="L131" i="53" s="1"/>
  <c r="L148" i="53"/>
  <c r="G150" i="53"/>
  <c r="G153" i="53" s="1"/>
  <c r="G156" i="53" s="1"/>
  <c r="G159" i="53" s="1"/>
  <c r="G160" i="53"/>
  <c r="L154" i="53"/>
  <c r="L174" i="53"/>
  <c r="L180" i="53"/>
  <c r="L194" i="53"/>
  <c r="G196" i="53"/>
  <c r="G199" i="53" s="1"/>
  <c r="G202" i="53" s="1"/>
  <c r="G205" i="53" s="1"/>
  <c r="G206" i="53"/>
  <c r="L200" i="53"/>
  <c r="D78" i="53"/>
  <c r="D72" i="53"/>
  <c r="D91" i="53"/>
  <c r="H91" i="53"/>
  <c r="L82" i="53"/>
  <c r="L88" i="53"/>
  <c r="H114" i="53"/>
  <c r="J109" i="53"/>
  <c r="J114" i="53" s="1"/>
  <c r="L128" i="53"/>
  <c r="L134" i="53"/>
  <c r="H160" i="53"/>
  <c r="J155" i="53"/>
  <c r="J160" i="53" s="1"/>
  <c r="F176" i="53"/>
  <c r="F179" i="53" s="1"/>
  <c r="F182" i="53" s="1"/>
  <c r="D176" i="53"/>
  <c r="H206" i="53"/>
  <c r="D95" i="53"/>
  <c r="F101" i="53"/>
  <c r="E104" i="53"/>
  <c r="E107" i="53" s="1"/>
  <c r="E110" i="53" s="1"/>
  <c r="E113" i="53" s="1"/>
  <c r="I104" i="53"/>
  <c r="I107" i="53" s="1"/>
  <c r="I110" i="53" s="1"/>
  <c r="I113" i="53" s="1"/>
  <c r="F124" i="53"/>
  <c r="E127" i="53"/>
  <c r="E130" i="53" s="1"/>
  <c r="E133" i="53" s="1"/>
  <c r="E136" i="53" s="1"/>
  <c r="I127" i="53"/>
  <c r="I130" i="53" s="1"/>
  <c r="I133" i="53" s="1"/>
  <c r="I136" i="53" s="1"/>
  <c r="D141" i="53"/>
  <c r="F147" i="53"/>
  <c r="E150" i="53"/>
  <c r="E153" i="53" s="1"/>
  <c r="E156" i="53" s="1"/>
  <c r="E159" i="53" s="1"/>
  <c r="I150" i="53"/>
  <c r="I153" i="53" s="1"/>
  <c r="I156" i="53" s="1"/>
  <c r="I159" i="53" s="1"/>
  <c r="F170" i="53"/>
  <c r="E173" i="53"/>
  <c r="E176" i="53" s="1"/>
  <c r="E179" i="53" s="1"/>
  <c r="E182" i="53" s="1"/>
  <c r="I173" i="53"/>
  <c r="I176" i="53" s="1"/>
  <c r="I179" i="53" s="1"/>
  <c r="I182" i="53" s="1"/>
  <c r="F193" i="53"/>
  <c r="E196" i="53"/>
  <c r="E199" i="53" s="1"/>
  <c r="E202" i="53" s="1"/>
  <c r="E205" i="53" s="1"/>
  <c r="I196" i="53"/>
  <c r="I199" i="53" s="1"/>
  <c r="I202" i="53" s="1"/>
  <c r="I205" i="53" s="1"/>
  <c r="G95" i="53"/>
  <c r="G101" i="53"/>
  <c r="D114" i="53"/>
  <c r="G124" i="53"/>
  <c r="D137" i="53"/>
  <c r="G141" i="53"/>
  <c r="G147" i="53"/>
  <c r="D160" i="53"/>
  <c r="G164" i="53"/>
  <c r="G170" i="53"/>
  <c r="D183" i="53"/>
  <c r="G187" i="53"/>
  <c r="G193" i="53"/>
  <c r="D206" i="53"/>
  <c r="D101" i="53"/>
  <c r="D124" i="53"/>
  <c r="J124" i="53" s="1"/>
  <c r="D147" i="53"/>
  <c r="J147" i="53" s="1"/>
  <c r="D170" i="53"/>
  <c r="J170" i="53" s="1"/>
  <c r="D193" i="53"/>
  <c r="K101" i="36" l="1"/>
  <c r="K114" i="36"/>
  <c r="M102" i="36"/>
  <c r="M114" i="36" s="1"/>
  <c r="D110" i="36"/>
  <c r="K107" i="36"/>
  <c r="K104" i="36"/>
  <c r="K91" i="36"/>
  <c r="M79" i="36"/>
  <c r="M91" i="36" s="1"/>
  <c r="D87" i="36"/>
  <c r="K84" i="36"/>
  <c r="K78" i="36"/>
  <c r="K81" i="36"/>
  <c r="K58" i="36"/>
  <c r="D64" i="36"/>
  <c r="K61" i="36"/>
  <c r="K68" i="36"/>
  <c r="M56" i="36"/>
  <c r="M68" i="36" s="1"/>
  <c r="K55" i="36"/>
  <c r="M45" i="36"/>
  <c r="M46" i="36" s="1"/>
  <c r="L46" i="36" s="1"/>
  <c r="K45" i="36"/>
  <c r="D38" i="36"/>
  <c r="K35" i="36"/>
  <c r="K32" i="36"/>
  <c r="L184" i="53"/>
  <c r="K184" i="53" s="1"/>
  <c r="J64" i="53"/>
  <c r="D67" i="53"/>
  <c r="J67" i="53" s="1"/>
  <c r="J78" i="53"/>
  <c r="L206" i="53"/>
  <c r="K206" i="53" s="1"/>
  <c r="J150" i="53"/>
  <c r="D153" i="53"/>
  <c r="L33" i="53"/>
  <c r="L45" i="53" s="1"/>
  <c r="J104" i="53"/>
  <c r="D107" i="53"/>
  <c r="J127" i="53"/>
  <c r="J193" i="53"/>
  <c r="J101" i="53"/>
  <c r="L125" i="53"/>
  <c r="L137" i="53" s="1"/>
  <c r="J137" i="53"/>
  <c r="L114" i="53"/>
  <c r="K114" i="53" s="1"/>
  <c r="L79" i="53"/>
  <c r="L91" i="53" s="1"/>
  <c r="J41" i="53"/>
  <c r="D44" i="53"/>
  <c r="J44" i="53" s="1"/>
  <c r="J32" i="53"/>
  <c r="L22" i="53"/>
  <c r="J22" i="53"/>
  <c r="J173" i="53"/>
  <c r="J176" i="53"/>
  <c r="D179" i="53"/>
  <c r="L160" i="53"/>
  <c r="K160" i="53" s="1"/>
  <c r="J183" i="53"/>
  <c r="L171" i="53"/>
  <c r="L183" i="53" s="1"/>
  <c r="J84" i="53"/>
  <c r="D87" i="53"/>
  <c r="J35" i="53"/>
  <c r="J196" i="53"/>
  <c r="D199" i="53"/>
  <c r="J130" i="53"/>
  <c r="D133" i="53"/>
  <c r="L68" i="53"/>
  <c r="J9" i="53"/>
  <c r="J38" i="53"/>
  <c r="J18" i="53"/>
  <c r="D21" i="53"/>
  <c r="J21" i="53" s="1"/>
  <c r="J61" i="53"/>
  <c r="E8" i="36"/>
  <c r="F8" i="36"/>
  <c r="G8" i="36"/>
  <c r="H8" i="36"/>
  <c r="L114" i="36" l="1"/>
  <c r="K110" i="36"/>
  <c r="D113" i="36"/>
  <c r="K113" i="36" s="1"/>
  <c r="M115" i="36"/>
  <c r="L115" i="36" s="1"/>
  <c r="L91" i="36"/>
  <c r="K87" i="36"/>
  <c r="D90" i="36"/>
  <c r="K90" i="36" s="1"/>
  <c r="M92" i="36"/>
  <c r="L92" i="36" s="1"/>
  <c r="L68" i="36"/>
  <c r="K64" i="36"/>
  <c r="D67" i="36"/>
  <c r="K67" i="36" s="1"/>
  <c r="M69" i="36"/>
  <c r="L69" i="36" s="1"/>
  <c r="L45" i="36"/>
  <c r="D41" i="36"/>
  <c r="K38" i="36"/>
  <c r="K8" i="36"/>
  <c r="J199" i="53"/>
  <c r="D202" i="53"/>
  <c r="D182" i="53"/>
  <c r="J182" i="53" s="1"/>
  <c r="J179" i="53"/>
  <c r="L115" i="53"/>
  <c r="K115" i="53" s="1"/>
  <c r="L207" i="53"/>
  <c r="K207" i="53" s="1"/>
  <c r="K45" i="53"/>
  <c r="L46" i="53"/>
  <c r="K46" i="53" s="1"/>
  <c r="K68" i="53"/>
  <c r="L69" i="53"/>
  <c r="K69" i="53" s="1"/>
  <c r="K183" i="53"/>
  <c r="K137" i="53"/>
  <c r="L138" i="53"/>
  <c r="K138" i="53" s="1"/>
  <c r="J153" i="53"/>
  <c r="D156" i="53"/>
  <c r="D136" i="53"/>
  <c r="J136" i="53" s="1"/>
  <c r="J133" i="53"/>
  <c r="L161" i="53"/>
  <c r="K161" i="53" s="1"/>
  <c r="K22" i="53"/>
  <c r="L23" i="53"/>
  <c r="K23" i="53" s="1"/>
  <c r="K91" i="53"/>
  <c r="L92" i="53"/>
  <c r="K92" i="53" s="1"/>
  <c r="J107" i="53"/>
  <c r="D110" i="53"/>
  <c r="D90" i="53"/>
  <c r="J90" i="53" s="1"/>
  <c r="J87" i="53"/>
  <c r="D44" i="36" l="1"/>
  <c r="K44" i="36" s="1"/>
  <c r="K41" i="36"/>
  <c r="D113" i="53"/>
  <c r="J113" i="53" s="1"/>
  <c r="J110" i="53"/>
  <c r="D159" i="53"/>
  <c r="J159" i="53" s="1"/>
  <c r="J156" i="53"/>
  <c r="D205" i="53"/>
  <c r="J205" i="53" s="1"/>
  <c r="J202" i="53"/>
  <c r="I20" i="36" l="1"/>
  <c r="H20" i="36"/>
  <c r="G20" i="36"/>
  <c r="F20" i="36"/>
  <c r="E20" i="36"/>
  <c r="D20" i="36"/>
  <c r="K20" i="36" s="1"/>
  <c r="I17" i="36"/>
  <c r="H17" i="36"/>
  <c r="G17" i="36"/>
  <c r="F17" i="36"/>
  <c r="E17" i="36"/>
  <c r="D17" i="36"/>
  <c r="I14" i="36"/>
  <c r="H14" i="36"/>
  <c r="G14" i="36"/>
  <c r="F14" i="36"/>
  <c r="E14" i="36"/>
  <c r="D14" i="36"/>
  <c r="H11" i="36"/>
  <c r="G11" i="36"/>
  <c r="F11" i="36"/>
  <c r="E11" i="36"/>
  <c r="D11" i="36"/>
  <c r="K17" i="36" l="1"/>
  <c r="K14" i="36"/>
  <c r="M13" i="36" s="1"/>
  <c r="K11" i="36"/>
  <c r="F9" i="36"/>
  <c r="D3" i="36"/>
  <c r="D22" i="36"/>
  <c r="H22" i="36"/>
  <c r="E22" i="36"/>
  <c r="I22" i="36"/>
  <c r="F22" i="36"/>
  <c r="G22" i="36"/>
  <c r="M19" i="36"/>
  <c r="E9" i="36"/>
  <c r="D9" i="36"/>
  <c r="G3" i="36"/>
  <c r="G9" i="36"/>
  <c r="H9" i="36"/>
  <c r="G12" i="36"/>
  <c r="G15" i="36" s="1"/>
  <c r="G18" i="36" s="1"/>
  <c r="G21" i="36" s="1"/>
  <c r="D12" i="36"/>
  <c r="H12" i="36"/>
  <c r="H15" i="36" s="1"/>
  <c r="H18" i="36" s="1"/>
  <c r="H21" i="36" s="1"/>
  <c r="E12" i="36"/>
  <c r="E15" i="36" s="1"/>
  <c r="E18" i="36" s="1"/>
  <c r="E21" i="36" s="1"/>
  <c r="I15" i="36"/>
  <c r="I18" i="36" s="1"/>
  <c r="I21" i="36" s="1"/>
  <c r="F12" i="36"/>
  <c r="F15" i="36" s="1"/>
  <c r="F18" i="36" s="1"/>
  <c r="F21" i="36" s="1"/>
  <c r="K22" i="36" l="1"/>
  <c r="D15" i="36"/>
  <c r="K12" i="36"/>
  <c r="K9" i="36"/>
  <c r="M16" i="36"/>
  <c r="M10" i="36"/>
  <c r="D18" i="36" l="1"/>
  <c r="K15" i="36"/>
  <c r="M22" i="36"/>
  <c r="L22" i="36" s="1"/>
  <c r="D21" i="36" l="1"/>
  <c r="K21" i="36" s="1"/>
  <c r="K18" i="36"/>
  <c r="M23" i="36"/>
  <c r="L23" i="36" s="1"/>
</calcChain>
</file>

<file path=xl/sharedStrings.xml><?xml version="1.0" encoding="utf-8"?>
<sst xmlns="http://schemas.openxmlformats.org/spreadsheetml/2006/main" count="1894" uniqueCount="195">
  <si>
    <t>COLOR</t>
  </si>
  <si>
    <t>DIVICION</t>
  </si>
  <si>
    <t>TOTAL</t>
  </si>
  <si>
    <t>QTY</t>
  </si>
  <si>
    <t>RATIO.1</t>
  </si>
  <si>
    <t>RATIO.2</t>
  </si>
  <si>
    <t>ORDER</t>
  </si>
  <si>
    <t>XL</t>
    <phoneticPr fontId="3" type="noConversion"/>
  </si>
  <si>
    <t>L</t>
    <phoneticPr fontId="3" type="noConversion"/>
  </si>
  <si>
    <t>M</t>
    <phoneticPr fontId="3" type="noConversion"/>
  </si>
  <si>
    <t>소요량</t>
    <phoneticPr fontId="3" type="noConversion"/>
  </si>
  <si>
    <t>요척</t>
    <phoneticPr fontId="3" type="noConversion"/>
  </si>
  <si>
    <t>본사 요척</t>
    <phoneticPr fontId="3" type="noConversion"/>
  </si>
  <si>
    <t>BODY</t>
    <phoneticPr fontId="3" type="noConversion"/>
  </si>
  <si>
    <t>CUTTING PLAN 1</t>
    <phoneticPr fontId="3" type="noConversion"/>
  </si>
  <si>
    <t>과부족</t>
    <phoneticPr fontId="3" type="noConversion"/>
  </si>
  <si>
    <t>TTL:</t>
    <phoneticPr fontId="3" type="noConversion"/>
  </si>
  <si>
    <t>XS</t>
    <phoneticPr fontId="3" type="noConversion"/>
  </si>
  <si>
    <t>S</t>
    <phoneticPr fontId="3" type="noConversion"/>
  </si>
  <si>
    <t>XXL</t>
    <phoneticPr fontId="3" type="noConversion"/>
  </si>
  <si>
    <t>[ Color/Size BreakDown ]</t>
  </si>
  <si>
    <t>Buyer    : Gap Ladies Missy</t>
  </si>
  <si>
    <t>U.S.A</t>
  </si>
  <si>
    <t>Color</t>
  </si>
  <si>
    <t>XS</t>
  </si>
  <si>
    <t>S</t>
  </si>
  <si>
    <t>M</t>
  </si>
  <si>
    <t>L</t>
  </si>
  <si>
    <t>XL</t>
  </si>
  <si>
    <t>XXL</t>
  </si>
  <si>
    <t>S.TTL</t>
  </si>
  <si>
    <t>G.TTL</t>
  </si>
  <si>
    <t>G.TTL by Color</t>
  </si>
  <si>
    <t>UK</t>
  </si>
  <si>
    <t>RATIO.3</t>
    <phoneticPr fontId="3" type="noConversion"/>
  </si>
  <si>
    <t>RATIO.4</t>
    <phoneticPr fontId="3" type="noConversion"/>
  </si>
  <si>
    <t>XSP</t>
  </si>
  <si>
    <t>SP</t>
  </si>
  <si>
    <t>MP</t>
  </si>
  <si>
    <t>LP</t>
  </si>
  <si>
    <t>S/T</t>
  </si>
  <si>
    <t>M/T</t>
  </si>
  <si>
    <t>L/T</t>
  </si>
  <si>
    <t>XL/T</t>
  </si>
  <si>
    <t>MEDIUM GREY HEATHER(05)</t>
  </si>
  <si>
    <t>TRUE BLACK(00)</t>
  </si>
  <si>
    <t>CANADA</t>
  </si>
  <si>
    <t>52"</t>
    <phoneticPr fontId="3" type="noConversion"/>
  </si>
  <si>
    <t>OPTIC WHITE(12)</t>
  </si>
  <si>
    <t>OPTIC WHITE</t>
    <phoneticPr fontId="3" type="noConversion"/>
  </si>
  <si>
    <t>TRUE BLACK</t>
    <phoneticPr fontId="3" type="noConversion"/>
  </si>
  <si>
    <t>MEDIUM GREY HEATHER</t>
    <phoneticPr fontId="3" type="noConversion"/>
  </si>
  <si>
    <t xml:space="preserve"> </t>
    <phoneticPr fontId="3" type="noConversion"/>
  </si>
  <si>
    <t>BODY</t>
  </si>
  <si>
    <t>Fabric Info.</t>
  </si>
  <si>
    <t>72/18/10 POLY/LYOCELL/SPAN JERSEY T/L(80/20) 60/1+SPAN 30D SOLID RD#139806</t>
  </si>
  <si>
    <t>Condition</t>
  </si>
  <si>
    <t>54″ 253g/yd 해(사) (Unit : YDS) ECLAT TEXTILE CORPORATION LTD</t>
  </si>
  <si>
    <t>Remark</t>
  </si>
  <si>
    <t>Shipment</t>
  </si>
  <si>
    <t>TTL</t>
  </si>
  <si>
    <t>Needed</t>
  </si>
  <si>
    <t>Sewing</t>
  </si>
  <si>
    <t>Container</t>
  </si>
  <si>
    <t>E.T.D</t>
  </si>
  <si>
    <t>E.T.A</t>
  </si>
  <si>
    <t>Balance</t>
  </si>
  <si>
    <t>progress(%)</t>
  </si>
  <si>
    <t>74/18/8 POLY/LYOCELL/SPAN JERSEY T/L(80/20) 60/1+SPAN 20D SOLID RD#112549</t>
  </si>
  <si>
    <t>54″ 209g/yd 해(사) (Unit : YDS) ECLAT TEXTILE CORPORATION LTD</t>
  </si>
  <si>
    <t>TRUE BLACK V2 200 (LS)</t>
  </si>
  <si>
    <t>74/19/7 POLY/MODAL/SPAN JERSEY T/M(80/20) 60/1+SPAN 20D SOLID RD#208309</t>
  </si>
  <si>
    <t>NAVY UNIFORM(21)</t>
  </si>
  <si>
    <t>MEDIUM GREY HEATHER</t>
  </si>
  <si>
    <t>NAVY UNIFORM</t>
  </si>
  <si>
    <t>OPTIC WHITE</t>
  </si>
  <si>
    <t>TRUE BLACK</t>
  </si>
  <si>
    <t>NAVY UNIFORM 802 (DD)</t>
  </si>
  <si>
    <t>STYLE.NO : 616645 - 5</t>
    <phoneticPr fontId="3" type="noConversion"/>
  </si>
  <si>
    <t>22/07/2021</t>
    <phoneticPr fontId="3" type="noConversion"/>
  </si>
  <si>
    <t>BLUE MIRAGE</t>
    <phoneticPr fontId="3" type="noConversion"/>
  </si>
  <si>
    <t>BODY          WIDTH</t>
    <phoneticPr fontId="3" type="noConversion"/>
  </si>
  <si>
    <t>CAMBRIDGE GREEN 115</t>
    <phoneticPr fontId="3" type="noConversion"/>
  </si>
  <si>
    <t>DUSTY MAUVE</t>
    <phoneticPr fontId="3" type="noConversion"/>
  </si>
  <si>
    <t>NAVY UNIFORM</t>
    <phoneticPr fontId="3" type="noConversion"/>
  </si>
  <si>
    <t>PLUM PERFECT 193316TCX</t>
    <phoneticPr fontId="3" type="noConversion"/>
  </si>
  <si>
    <t>VINTAGE PLUM</t>
    <phoneticPr fontId="3" type="noConversion"/>
  </si>
  <si>
    <t>BINDING</t>
    <phoneticPr fontId="3" type="noConversion"/>
  </si>
  <si>
    <t>BAL(5%)</t>
    <phoneticPr fontId="3" type="noConversion"/>
  </si>
  <si>
    <t>BAL(6%)</t>
    <phoneticPr fontId="3" type="noConversion"/>
  </si>
  <si>
    <t>BAL(3.5%)</t>
    <phoneticPr fontId="3" type="noConversion"/>
  </si>
  <si>
    <t xml:space="preserve">오더 수량 </t>
    <phoneticPr fontId="3" type="noConversion"/>
  </si>
  <si>
    <t>Style No : 616645-6 ( BREATHE LS BOA )</t>
  </si>
  <si>
    <t>F3MT7-PA</t>
  </si>
  <si>
    <t>12/17</t>
  </si>
  <si>
    <t>XXS</t>
  </si>
  <si>
    <t>F3MT7-TA</t>
  </si>
  <si>
    <t>12/10</t>
  </si>
  <si>
    <t>F3MT7-VA</t>
  </si>
  <si>
    <t>F3NV5-PA</t>
  </si>
  <si>
    <t>12/24</t>
  </si>
  <si>
    <t>F3NV5-TA</t>
  </si>
  <si>
    <t>F3NV5-VA</t>
  </si>
  <si>
    <t>F3OL0-BA</t>
  </si>
  <si>
    <t>12/18</t>
  </si>
  <si>
    <t>F3OL0-JA</t>
  </si>
  <si>
    <t>12/21</t>
  </si>
  <si>
    <t>F3PP1-BA</t>
  </si>
  <si>
    <t>F3PP1-JA</t>
  </si>
  <si>
    <t>F7XN0-BA</t>
  </si>
  <si>
    <t>F7XN0-JA</t>
  </si>
  <si>
    <t>F4WQ6-LA</t>
  </si>
  <si>
    <t>12/20</t>
  </si>
  <si>
    <t>F7XF8-LA</t>
  </si>
  <si>
    <t>F3MW5-5A</t>
  </si>
  <si>
    <t>F3OP7-GA</t>
  </si>
  <si>
    <t>F3PL9-GA</t>
  </si>
  <si>
    <t>F7XP9-GA</t>
  </si>
  <si>
    <t>F3RR9-BA</t>
  </si>
  <si>
    <t>12/25</t>
  </si>
  <si>
    <t>F3RR9-JA</t>
  </si>
  <si>
    <t>12/28</t>
  </si>
  <si>
    <t>F7HU4-BA</t>
  </si>
  <si>
    <t>DARK WISTERIA(24)</t>
  </si>
  <si>
    <t>IRISH CLOVER(26)</t>
  </si>
  <si>
    <t>NEW FUCHSIA(25)</t>
  </si>
  <si>
    <t>F7HU4-JA</t>
  </si>
  <si>
    <t>F7GO0-LA</t>
  </si>
  <si>
    <t>12/27</t>
  </si>
  <si>
    <t>F3OF2-5A</t>
  </si>
  <si>
    <t>F3RU7-GA</t>
  </si>
  <si>
    <t>F7HW7-GA</t>
  </si>
  <si>
    <t>F7VH6-GA</t>
  </si>
  <si>
    <t>01/04</t>
  </si>
  <si>
    <t>F3OD4-BA</t>
  </si>
  <si>
    <t>01/08</t>
  </si>
  <si>
    <t>F3OD4-JA</t>
  </si>
  <si>
    <t>01/11</t>
  </si>
  <si>
    <t>F3MU1-PA</t>
  </si>
  <si>
    <t>01/21</t>
  </si>
  <si>
    <t>F3MU1-TA</t>
  </si>
  <si>
    <t>01/14</t>
  </si>
  <si>
    <t>F3MU1-VA</t>
  </si>
  <si>
    <t>F7SG3-BA</t>
  </si>
  <si>
    <t>01/15</t>
  </si>
  <si>
    <t>F7SG3-JA</t>
  </si>
  <si>
    <t>01/18</t>
  </si>
  <si>
    <t>F7VS1-BA</t>
  </si>
  <si>
    <t>F7VS1-JA</t>
  </si>
  <si>
    <t>F7WA2-LA</t>
  </si>
  <si>
    <t>01/17</t>
  </si>
  <si>
    <t>F3OG0-GA</t>
  </si>
  <si>
    <t>F7SK3-GA</t>
  </si>
  <si>
    <t>F7VU1-GA</t>
  </si>
  <si>
    <t>F3OD5-5A</t>
  </si>
  <si>
    <t>01/25</t>
  </si>
  <si>
    <t>F3OE2-BA</t>
  </si>
  <si>
    <t>02/05</t>
  </si>
  <si>
    <t>F3OE2-JA</t>
  </si>
  <si>
    <t>02/08</t>
  </si>
  <si>
    <t>F7WB0-BA</t>
  </si>
  <si>
    <t>02/12</t>
  </si>
  <si>
    <t>F7WB0-JA</t>
  </si>
  <si>
    <t>02/15</t>
  </si>
  <si>
    <t>IRISH CLOVER</t>
  </si>
  <si>
    <t>NEW FUCHSIA</t>
  </si>
  <si>
    <t>DARK WISTERIA</t>
    <phoneticPr fontId="3" type="noConversion"/>
  </si>
  <si>
    <t>OPTIC WHITE 943 (DD)</t>
  </si>
  <si>
    <t>DARK WISTERIA (LS)</t>
  </si>
  <si>
    <t>IRISH CLOVER 610 (DD)</t>
  </si>
  <si>
    <t>NEW FUCHSIA 241 (DD)</t>
  </si>
  <si>
    <t>TRUE BLACK V2 200 (DD)</t>
  </si>
  <si>
    <t>doisongxahoi</t>
    <phoneticPr fontId="3" type="noConversion"/>
  </si>
  <si>
    <t>dankithuat</t>
    <phoneticPr fontId="3" type="noConversion"/>
  </si>
  <si>
    <t>30/09/2021</t>
    <phoneticPr fontId="3" type="noConversion"/>
  </si>
  <si>
    <t>IRISH CLOVER</t>
    <phoneticPr fontId="3" type="noConversion"/>
  </si>
  <si>
    <r>
      <t>Thế nào là sống có ích. Hãy cùng nhau lan tỏa những việc tử tế để mọi ng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9"/>
        <scheme val="minor"/>
      </rPr>
      <t>ời cùng nhau noi g</t>
    </r>
    <r>
      <rPr>
        <sz val="11"/>
        <color theme="1"/>
        <rFont val="Calibri"/>
        <family val="2"/>
        <scheme val="minor"/>
      </rPr>
      <t>ươ</t>
    </r>
    <r>
      <rPr>
        <sz val="11"/>
        <color theme="1"/>
        <rFont val="Calibri"/>
        <family val="2"/>
        <charset val="129"/>
        <scheme val="minor"/>
      </rPr>
      <t>ng và sống có ích h</t>
    </r>
    <r>
      <rPr>
        <sz val="11"/>
        <color theme="1"/>
        <rFont val="Calibri"/>
        <family val="2"/>
        <scheme val="minor"/>
      </rPr>
      <t>ơ</t>
    </r>
    <r>
      <rPr>
        <sz val="11"/>
        <color theme="1"/>
        <rFont val="Calibri"/>
        <family val="2"/>
        <charset val="129"/>
        <scheme val="minor"/>
      </rPr>
      <t>n với cộng đồng.</t>
    </r>
    <phoneticPr fontId="3" type="noConversion"/>
  </si>
  <si>
    <r>
      <t>Có ai yêu mến văn học nh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9"/>
        <scheme val="minor"/>
      </rPr>
      <t xml:space="preserve"> mình không. Chúng ta cùng nhau bàn luận vui về văn học, các tác giả tác phẩm nổi tiếng, Những bài học mà chúng ta đã học đ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9"/>
        <scheme val="minor"/>
      </rPr>
      <t>ợc từ đó nhé!</t>
    </r>
    <phoneticPr fontId="3" type="noConversion"/>
  </si>
  <si>
    <t>Cùng nhau bàn luận về các vấn đề xã hội đang hot hiện nay nhé các bạn.</t>
    <phoneticPr fontId="3" type="noConversion"/>
  </si>
  <si>
    <t>STYLE.NO : 616645 - 6</t>
    <phoneticPr fontId="3" type="noConversion"/>
  </si>
  <si>
    <t>NEW FUCHSIA</t>
    <phoneticPr fontId="3" type="noConversion"/>
  </si>
  <si>
    <t>vuikhoe</t>
  </si>
  <si>
    <t>Chúng ta cùng nhau chia sẻ những bí quyết để rèn luyện sức khỏe. Vì một cộng đồng khỏe mạnh nha các bạn.</t>
  </si>
  <si>
    <t>songcoich</t>
  </si>
  <si>
    <t>suckhoesinhsan</t>
  </si>
  <si>
    <r>
      <t>Nhóm mong muốn làm thế nào để chúng ta hiểu h</t>
    </r>
    <r>
      <rPr>
        <sz val="11"/>
        <color theme="1"/>
        <rFont val="Calibri"/>
        <family val="2"/>
        <scheme val="minor"/>
      </rPr>
      <t>ơ</t>
    </r>
    <r>
      <rPr>
        <sz val="11"/>
        <color theme="1"/>
        <rFont val="Calibri"/>
        <family val="2"/>
        <charset val="129"/>
        <scheme val="minor"/>
      </rPr>
      <t>n về sức khỏe sinh sản. Nhất là với những bạn trẻ ch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9"/>
        <scheme val="minor"/>
      </rPr>
      <t>a có kinh nghiệm.  Là n</t>
    </r>
    <r>
      <rPr>
        <sz val="11"/>
        <color theme="1"/>
        <rFont val="Calibri"/>
        <family val="2"/>
        <scheme val="minor"/>
      </rPr>
      <t>ơ</t>
    </r>
    <r>
      <rPr>
        <sz val="11"/>
        <color theme="1"/>
        <rFont val="Calibri"/>
        <family val="2"/>
        <charset val="129"/>
        <scheme val="minor"/>
      </rPr>
      <t>i chúng ta học hỏi và biết thế nào là tốt cho bản thân</t>
    </r>
  </si>
  <si>
    <t>vanhoc</t>
  </si>
  <si>
    <t>meohay</t>
  </si>
  <si>
    <t>nguoithanhhoa</t>
  </si>
  <si>
    <t>dancongso</t>
  </si>
  <si>
    <t>nguoitrenoi</t>
  </si>
  <si>
    <t>kinhnghiemhay</t>
  </si>
  <si>
    <t>meovatgiadinh</t>
  </si>
  <si>
    <t>mebimsua</t>
  </si>
  <si>
    <r>
      <t>N</t>
    </r>
    <r>
      <rPr>
        <sz val="11"/>
        <color theme="1"/>
        <rFont val="Calibri"/>
        <family val="2"/>
        <scheme val="minor"/>
      </rPr>
      <t>ơ</t>
    </r>
    <r>
      <rPr>
        <sz val="11"/>
        <color theme="1"/>
        <rFont val="Calibri"/>
        <family val="2"/>
        <charset val="129"/>
        <scheme val="minor"/>
      </rPr>
      <t>i các mẹ bỉm sữa Việt Nam thoải mái trò chuyện, trao đổi vấn đề chăm con. Và cũng là n</t>
    </r>
    <r>
      <rPr>
        <sz val="11"/>
        <color theme="1"/>
        <rFont val="Calibri"/>
        <family val="2"/>
        <scheme val="minor"/>
      </rPr>
      <t>ơ</t>
    </r>
    <r>
      <rPr>
        <sz val="11"/>
        <color theme="1"/>
        <rFont val="Calibri"/>
        <family val="2"/>
        <charset val="129"/>
        <scheme val="minor"/>
      </rPr>
      <t>i để các mẹ chia sẻ nỗi buồn để giảm street.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</si>
</sst>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&quot;월&quot;\ dd&quot;일&quot;"/>
    <numFmt numFmtId="165" formatCode="#,##0_ "/>
    <numFmt numFmtId="166" formatCode="#,##0;[Red]#,##0"/>
    <numFmt numFmtId="167" formatCode="#,##0.00;[Red]#,##0.00"/>
    <numFmt numFmtId="168" formatCode="#,##0_ ;[Red]\-#,##0\ "/>
    <numFmt numFmtId="169" formatCode="#,##0.000;[Red]#,##0.000"/>
    <numFmt numFmtId="170" formatCode="0.0%"/>
    <numFmt numFmtId="171" formatCode="0.000"/>
    <numFmt numFmtId="172" formatCode="#,##0.000"/>
    <numFmt numFmtId="173" formatCode="#,##0.0000_);[Red]\(#,##0.0000\)"/>
  </numFmts>
  <fonts count="2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4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b/>
      <sz val="8"/>
      <color theme="1"/>
      <name val="Calibri"/>
      <family val="3"/>
      <charset val="129"/>
      <scheme val="minor"/>
    </font>
    <font>
      <sz val="8"/>
      <name val="MS Sans Serif"/>
      <charset val="1"/>
    </font>
    <font>
      <sz val="8"/>
      <name val="굴림체"/>
      <family val="3"/>
      <charset val="129"/>
    </font>
    <font>
      <b/>
      <sz val="10"/>
      <color rgb="FFFF0000"/>
      <name val="Calibri"/>
      <family val="3"/>
      <charset val="129"/>
      <scheme val="minor"/>
    </font>
    <font>
      <b/>
      <sz val="15"/>
      <name val="Calibri"/>
      <family val="3"/>
      <charset val="129"/>
      <scheme val="minor"/>
    </font>
    <font>
      <sz val="9"/>
      <name val="Arial"/>
      <family val="2"/>
    </font>
    <font>
      <b/>
      <sz val="8"/>
      <name val="굴림"/>
      <family val="3"/>
      <charset val="129"/>
    </font>
    <font>
      <b/>
      <sz val="8"/>
      <color indexed="12"/>
      <name val="굴림"/>
      <family val="3"/>
      <charset val="129"/>
    </font>
    <font>
      <sz val="20"/>
      <name val="굴림"/>
      <family val="3"/>
    </font>
    <font>
      <sz val="9"/>
      <name val="굴림체"/>
      <family val="3"/>
    </font>
    <font>
      <sz val="8"/>
      <name val="굴림"/>
      <family val="3"/>
    </font>
    <font>
      <b/>
      <sz val="14"/>
      <name val="굴림체"/>
      <family val="3"/>
      <charset val="129"/>
    </font>
    <font>
      <sz val="8"/>
      <name val="굴림"/>
      <family val="3"/>
      <charset val="129"/>
    </font>
    <font>
      <b/>
      <sz val="9"/>
      <name val="굴림체"/>
      <family val="3"/>
      <charset val="129"/>
    </font>
    <font>
      <sz val="9"/>
      <name val="굴림체"/>
      <family val="3"/>
      <charset val="129"/>
    </font>
    <font>
      <b/>
      <sz val="10"/>
      <name val="굴림체"/>
      <family val="3"/>
      <charset val="129"/>
    </font>
    <font>
      <b/>
      <sz val="8"/>
      <color indexed="10"/>
      <name val="굴림"/>
      <family val="3"/>
      <charset val="129"/>
    </font>
    <font>
      <sz val="11"/>
      <color rgb="FF9966FF"/>
      <name val="Calibri"/>
      <family val="2"/>
      <charset val="129"/>
      <scheme val="minor"/>
    </font>
    <font>
      <sz val="11"/>
      <color rgb="FF9966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rgb="FFFF66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9" fillId="0" borderId="0" applyAlignment="0">
      <alignment vertical="top" wrapText="1"/>
      <protection locked="0"/>
    </xf>
    <xf numFmtId="9" fontId="2" fillId="0" borderId="0" applyFont="0" applyFill="0" applyBorder="0" applyAlignment="0" applyProtection="0"/>
    <xf numFmtId="0" fontId="2" fillId="0" borderId="0">
      <alignment vertical="center"/>
    </xf>
    <xf numFmtId="0" fontId="10" fillId="0" borderId="0" applyAlignment="0">
      <alignment vertical="top" wrapText="1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Alignment="0">
      <alignment vertical="top" wrapText="1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13" fillId="0" borderId="0" applyAlignment="0">
      <alignment vertical="top" wrapText="1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5">
    <xf numFmtId="0" fontId="0" fillId="0" borderId="0" xfId="0"/>
    <xf numFmtId="0" fontId="6" fillId="0" borderId="8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5" fillId="0" borderId="0" xfId="3" applyFont="1" applyAlignment="1">
      <alignment vertical="center"/>
    </xf>
    <xf numFmtId="0" fontId="5" fillId="0" borderId="10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166" fontId="5" fillId="3" borderId="1" xfId="1" applyNumberFormat="1" applyFont="1" applyFill="1" applyBorder="1" applyAlignment="1">
      <alignment horizontal="center" vertical="center"/>
    </xf>
    <xf numFmtId="167" fontId="5" fillId="0" borderId="1" xfId="2" applyNumberFormat="1" applyFont="1" applyBorder="1" applyAlignment="1">
      <alignment horizontal="center" vertical="center"/>
    </xf>
    <xf numFmtId="166" fontId="5" fillId="0" borderId="1" xfId="2" applyNumberFormat="1" applyFont="1" applyBorder="1" applyAlignment="1">
      <alignment horizontal="center" vertical="center"/>
    </xf>
    <xf numFmtId="166" fontId="6" fillId="4" borderId="1" xfId="1" applyNumberFormat="1" applyFont="1" applyFill="1" applyBorder="1" applyAlignment="1">
      <alignment horizontal="center" vertical="center"/>
    </xf>
    <xf numFmtId="166" fontId="5" fillId="2" borderId="1" xfId="1" applyNumberFormat="1" applyFont="1" applyFill="1" applyBorder="1" applyAlignment="1">
      <alignment vertical="center"/>
    </xf>
    <xf numFmtId="166" fontId="5" fillId="2" borderId="1" xfId="1" applyNumberFormat="1" applyFont="1" applyFill="1" applyBorder="1" applyAlignment="1">
      <alignment horizontal="center" vertical="center"/>
    </xf>
    <xf numFmtId="168" fontId="5" fillId="2" borderId="1" xfId="1" applyNumberFormat="1" applyFont="1" applyFill="1" applyBorder="1" applyAlignment="1">
      <alignment horizontal="center" vertical="center"/>
    </xf>
    <xf numFmtId="169" fontId="5" fillId="4" borderId="1" xfId="1" applyNumberFormat="1" applyFont="1" applyFill="1" applyBorder="1" applyAlignment="1">
      <alignment horizontal="center" vertical="center"/>
    </xf>
    <xf numFmtId="38" fontId="5" fillId="4" borderId="1" xfId="5" applyNumberFormat="1" applyFont="1" applyFill="1" applyBorder="1" applyAlignment="1">
      <alignment horizontal="center"/>
    </xf>
    <xf numFmtId="0" fontId="5" fillId="0" borderId="0" xfId="3" applyFont="1" applyAlignment="1">
      <alignment horizontal="center" vertical="center"/>
    </xf>
    <xf numFmtId="170" fontId="5" fillId="0" borderId="9" xfId="3" applyNumberFormat="1" applyFont="1" applyBorder="1" applyAlignment="1">
      <alignment horizontal="center" vertical="center"/>
    </xf>
    <xf numFmtId="165" fontId="5" fillId="0" borderId="9" xfId="3" applyNumberFormat="1" applyFont="1" applyBorder="1" applyAlignment="1">
      <alignment horizontal="center" vertical="center"/>
    </xf>
    <xf numFmtId="1" fontId="6" fillId="0" borderId="1" xfId="1" applyNumberFormat="1" applyFont="1" applyBorder="1" applyAlignment="1">
      <alignment horizontal="center" vertical="center"/>
    </xf>
    <xf numFmtId="166" fontId="5" fillId="4" borderId="1" xfId="1" applyNumberFormat="1" applyFont="1" applyFill="1" applyBorder="1" applyAlignment="1">
      <alignment horizontal="center" vertical="center"/>
    </xf>
    <xf numFmtId="171" fontId="5" fillId="0" borderId="1" xfId="1" applyNumberFormat="1" applyFont="1" applyBorder="1" applyAlignment="1">
      <alignment horizontal="center" vertical="center"/>
    </xf>
    <xf numFmtId="1" fontId="11" fillId="0" borderId="1" xfId="1" applyNumberFormat="1" applyFont="1" applyBorder="1" applyAlignment="1">
      <alignment horizontal="center" vertical="center"/>
    </xf>
    <xf numFmtId="166" fontId="5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/>
    </xf>
    <xf numFmtId="166" fontId="5" fillId="0" borderId="1" xfId="1" applyNumberFormat="1" applyFont="1" applyBorder="1" applyAlignment="1">
      <alignment horizontal="center" vertical="center"/>
    </xf>
    <xf numFmtId="167" fontId="5" fillId="0" borderId="1" xfId="1" applyNumberFormat="1" applyFont="1" applyBorder="1" applyAlignment="1">
      <alignment horizontal="center" vertical="center"/>
    </xf>
    <xf numFmtId="166" fontId="5" fillId="0" borderId="1" xfId="1" applyNumberFormat="1" applyFont="1" applyBorder="1" applyAlignment="1">
      <alignment horizontal="center" vertical="center"/>
    </xf>
    <xf numFmtId="169" fontId="5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166" fontId="5" fillId="0" borderId="1" xfId="1" applyNumberFormat="1" applyFont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/>
    </xf>
    <xf numFmtId="166" fontId="5" fillId="0" borderId="1" xfId="1" applyNumberFormat="1" applyFont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3" fontId="18" fillId="10" borderId="15" xfId="11" applyNumberFormat="1" applyFont="1" applyFill="1" applyBorder="1" applyAlignment="1">
      <alignment horizontal="right" vertical="center"/>
      <protection locked="0"/>
    </xf>
    <xf numFmtId="0" fontId="14" fillId="10" borderId="14" xfId="11" applyFont="1" applyFill="1" applyBorder="1" applyAlignment="1">
      <alignment horizontal="center" vertical="center"/>
      <protection locked="0"/>
    </xf>
    <xf numFmtId="0" fontId="18" fillId="8" borderId="14" xfId="11" applyFont="1" applyFill="1" applyBorder="1" applyAlignment="1">
      <alignment horizontal="left" vertical="center"/>
      <protection locked="0"/>
    </xf>
    <xf numFmtId="0" fontId="14" fillId="5" borderId="14" xfId="11" applyFont="1" applyFill="1" applyBorder="1" applyAlignment="1">
      <alignment horizontal="center" vertical="center"/>
      <protection locked="0"/>
    </xf>
    <xf numFmtId="0" fontId="18" fillId="0" borderId="14" xfId="11" applyFont="1" applyBorder="1" applyAlignment="1">
      <alignment horizontal="left" vertical="center"/>
      <protection locked="0"/>
    </xf>
    <xf numFmtId="3" fontId="18" fillId="0" borderId="14" xfId="11" applyNumberFormat="1" applyFont="1" applyBorder="1" applyAlignment="1">
      <alignment horizontal="right" vertical="center"/>
      <protection locked="0"/>
    </xf>
    <xf numFmtId="0" fontId="15" fillId="0" borderId="14" xfId="11" applyFont="1" applyBorder="1" applyAlignment="1">
      <alignment horizontal="left" vertical="center"/>
      <protection locked="0"/>
    </xf>
    <xf numFmtId="3" fontId="15" fillId="0" borderId="14" xfId="11" applyNumberFormat="1" applyFont="1" applyBorder="1" applyAlignment="1">
      <alignment horizontal="right" vertical="center"/>
      <protection locked="0"/>
    </xf>
    <xf numFmtId="0" fontId="14" fillId="6" borderId="14" xfId="11" applyFont="1" applyFill="1" applyBorder="1" applyAlignment="1">
      <alignment horizontal="left" vertical="center"/>
      <protection locked="0"/>
    </xf>
    <xf numFmtId="0" fontId="18" fillId="6" borderId="14" xfId="11" applyFont="1" applyFill="1" applyBorder="1" applyAlignment="1">
      <alignment horizontal="left" vertical="center"/>
      <protection locked="0"/>
    </xf>
    <xf numFmtId="0" fontId="14" fillId="6" borderId="14" xfId="11" applyFont="1" applyFill="1" applyBorder="1" applyAlignment="1">
      <alignment horizontal="center" vertical="center"/>
      <protection locked="0"/>
    </xf>
    <xf numFmtId="3" fontId="18" fillId="6" borderId="14" xfId="11" applyNumberFormat="1" applyFont="1" applyFill="1" applyBorder="1" applyAlignment="1">
      <alignment horizontal="right" vertical="center"/>
      <protection locked="0"/>
    </xf>
    <xf numFmtId="0" fontId="15" fillId="7" borderId="14" xfId="11" applyFont="1" applyFill="1" applyBorder="1" applyAlignment="1">
      <alignment horizontal="left" vertical="center"/>
      <protection locked="0"/>
    </xf>
    <xf numFmtId="3" fontId="15" fillId="7" borderId="14" xfId="11" applyNumberFormat="1" applyFont="1" applyFill="1" applyBorder="1" applyAlignment="1">
      <alignment horizontal="right" vertical="center"/>
      <protection locked="0"/>
    </xf>
    <xf numFmtId="0" fontId="18" fillId="0" borderId="15" xfId="11" applyFont="1" applyBorder="1" applyAlignment="1">
      <alignment horizontal="left" vertical="center"/>
      <protection locked="0"/>
    </xf>
    <xf numFmtId="3" fontId="18" fillId="0" borderId="15" xfId="11" applyNumberFormat="1" applyFont="1" applyBorder="1" applyAlignment="1">
      <alignment horizontal="right" vertical="center"/>
      <protection locked="0"/>
    </xf>
    <xf numFmtId="0" fontId="18" fillId="0" borderId="17" xfId="11" applyFont="1" applyBorder="1" applyAlignment="1">
      <alignment horizontal="left" vertical="center"/>
      <protection locked="0"/>
    </xf>
    <xf numFmtId="3" fontId="18" fillId="0" borderId="17" xfId="11" applyNumberFormat="1" applyFont="1" applyBorder="1" applyAlignment="1">
      <alignment horizontal="right" vertical="center"/>
      <protection locked="0"/>
    </xf>
    <xf numFmtId="0" fontId="18" fillId="6" borderId="15" xfId="11" applyFont="1" applyFill="1" applyBorder="1" applyAlignment="1">
      <alignment horizontal="left" vertical="center"/>
      <protection locked="0"/>
    </xf>
    <xf numFmtId="3" fontId="18" fillId="6" borderId="15" xfId="11" applyNumberFormat="1" applyFont="1" applyFill="1" applyBorder="1" applyAlignment="1">
      <alignment horizontal="right" vertical="center"/>
      <protection locked="0"/>
    </xf>
    <xf numFmtId="0" fontId="18" fillId="6" borderId="17" xfId="11" applyFont="1" applyFill="1" applyBorder="1" applyAlignment="1">
      <alignment horizontal="left" vertical="center"/>
      <protection locked="0"/>
    </xf>
    <xf numFmtId="3" fontId="18" fillId="6" borderId="17" xfId="11" applyNumberFormat="1" applyFont="1" applyFill="1" applyBorder="1" applyAlignment="1">
      <alignment horizontal="right" vertical="center"/>
      <protection locked="0"/>
    </xf>
    <xf numFmtId="0" fontId="18" fillId="0" borderId="16" xfId="11" applyFont="1" applyBorder="1" applyAlignment="1">
      <alignment horizontal="left" vertical="center"/>
      <protection locked="0"/>
    </xf>
    <xf numFmtId="3" fontId="18" fillId="0" borderId="16" xfId="11" applyNumberFormat="1" applyFont="1" applyBorder="1" applyAlignment="1">
      <alignment horizontal="right" vertical="center"/>
      <protection locked="0"/>
    </xf>
    <xf numFmtId="0" fontId="18" fillId="6" borderId="16" xfId="11" applyFont="1" applyFill="1" applyBorder="1" applyAlignment="1">
      <alignment horizontal="left" vertical="center"/>
      <protection locked="0"/>
    </xf>
    <xf numFmtId="3" fontId="18" fillId="6" borderId="16" xfId="11" applyNumberFormat="1" applyFont="1" applyFill="1" applyBorder="1" applyAlignment="1">
      <alignment horizontal="right" vertical="center"/>
      <protection locked="0"/>
    </xf>
    <xf numFmtId="0" fontId="14" fillId="7" borderId="14" xfId="11" applyFont="1" applyFill="1" applyBorder="1" applyAlignment="1">
      <alignment horizontal="left" vertical="center"/>
      <protection locked="0"/>
    </xf>
    <xf numFmtId="0" fontId="18" fillId="7" borderId="14" xfId="11" applyFont="1" applyFill="1" applyBorder="1" applyAlignment="1">
      <alignment horizontal="left" vertical="center"/>
      <protection locked="0"/>
    </xf>
    <xf numFmtId="0" fontId="14" fillId="7" borderId="14" xfId="11" applyFont="1" applyFill="1" applyBorder="1" applyAlignment="1">
      <alignment horizontal="center" vertical="center"/>
      <protection locked="0"/>
    </xf>
    <xf numFmtId="0" fontId="18" fillId="7" borderId="15" xfId="11" applyFont="1" applyFill="1" applyBorder="1" applyAlignment="1">
      <alignment horizontal="left" vertical="center"/>
      <protection locked="0"/>
    </xf>
    <xf numFmtId="3" fontId="18" fillId="7" borderId="15" xfId="11" applyNumberFormat="1" applyFont="1" applyFill="1" applyBorder="1" applyAlignment="1">
      <alignment horizontal="right" vertical="center"/>
      <protection locked="0"/>
    </xf>
    <xf numFmtId="0" fontId="18" fillId="7" borderId="16" xfId="11" applyFont="1" applyFill="1" applyBorder="1" applyAlignment="1">
      <alignment horizontal="left" vertical="center"/>
      <protection locked="0"/>
    </xf>
    <xf numFmtId="3" fontId="18" fillId="7" borderId="16" xfId="11" applyNumberFormat="1" applyFont="1" applyFill="1" applyBorder="1" applyAlignment="1">
      <alignment horizontal="right" vertical="center"/>
      <protection locked="0"/>
    </xf>
    <xf numFmtId="0" fontId="18" fillId="7" borderId="17" xfId="11" applyFont="1" applyFill="1" applyBorder="1" applyAlignment="1">
      <alignment horizontal="left" vertical="center"/>
      <protection locked="0"/>
    </xf>
    <xf numFmtId="3" fontId="18" fillId="7" borderId="17" xfId="11" applyNumberFormat="1" applyFont="1" applyFill="1" applyBorder="1" applyAlignment="1">
      <alignment horizontal="right" vertical="center"/>
      <protection locked="0"/>
    </xf>
    <xf numFmtId="0" fontId="15" fillId="6" borderId="14" xfId="11" applyFont="1" applyFill="1" applyBorder="1" applyAlignment="1">
      <alignment horizontal="left" vertical="center"/>
      <protection locked="0"/>
    </xf>
    <xf numFmtId="3" fontId="15" fillId="6" borderId="14" xfId="11" applyNumberFormat="1" applyFont="1" applyFill="1" applyBorder="1" applyAlignment="1">
      <alignment horizontal="right" vertical="center"/>
      <protection locked="0"/>
    </xf>
    <xf numFmtId="3" fontId="18" fillId="10" borderId="16" xfId="11" applyNumberFormat="1" applyFont="1" applyFill="1" applyBorder="1" applyAlignment="1">
      <alignment horizontal="right" vertical="center"/>
      <protection locked="0"/>
    </xf>
    <xf numFmtId="3" fontId="18" fillId="10" borderId="17" xfId="11" applyNumberFormat="1" applyFont="1" applyFill="1" applyBorder="1" applyAlignment="1">
      <alignment horizontal="right" vertical="center"/>
      <protection locked="0"/>
    </xf>
    <xf numFmtId="0" fontId="20" fillId="0" borderId="19" xfId="14" applyFont="1" applyBorder="1" applyAlignment="1" applyProtection="1">
      <alignment horizontal="center" vertical="center"/>
    </xf>
    <xf numFmtId="0" fontId="20" fillId="0" borderId="19" xfId="14" applyFont="1" applyBorder="1" applyAlignment="1" applyProtection="1">
      <alignment horizontal="left" vertical="center"/>
    </xf>
    <xf numFmtId="172" fontId="20" fillId="0" borderId="19" xfId="14" applyNumberFormat="1" applyFont="1" applyBorder="1" applyAlignment="1" applyProtection="1">
      <alignment horizontal="center" vertical="center"/>
    </xf>
    <xf numFmtId="0" fontId="23" fillId="0" borderId="19" xfId="14" applyFont="1" applyBorder="1" applyAlignment="1" applyProtection="1">
      <alignment horizontal="center" vertical="center" wrapText="1"/>
    </xf>
    <xf numFmtId="0" fontId="23" fillId="5" borderId="19" xfId="14" applyFont="1" applyFill="1" applyBorder="1" applyAlignment="1" applyProtection="1">
      <alignment horizontal="center" vertical="center" wrapText="1"/>
    </xf>
    <xf numFmtId="3" fontId="14" fillId="0" borderId="19" xfId="14" applyNumberFormat="1" applyFont="1" applyBorder="1" applyAlignment="1" applyProtection="1">
      <alignment horizontal="right" vertical="center"/>
    </xf>
    <xf numFmtId="3" fontId="14" fillId="5" borderId="19" xfId="14" applyNumberFormat="1" applyFont="1" applyFill="1" applyBorder="1" applyAlignment="1" applyProtection="1">
      <alignment horizontal="right" vertical="center"/>
    </xf>
    <xf numFmtId="0" fontId="23" fillId="5" borderId="19" xfId="14" applyFont="1" applyFill="1" applyBorder="1" applyAlignment="1" applyProtection="1">
      <alignment horizontal="center" vertical="center"/>
    </xf>
    <xf numFmtId="3" fontId="20" fillId="0" borderId="19" xfId="14" applyNumberFormat="1" applyFont="1" applyBorder="1" applyAlignment="1" applyProtection="1">
      <alignment horizontal="right" vertical="center"/>
    </xf>
    <xf numFmtId="3" fontId="20" fillId="5" borderId="19" xfId="14" applyNumberFormat="1" applyFont="1" applyFill="1" applyBorder="1" applyAlignment="1" applyProtection="1">
      <alignment horizontal="right" vertical="center"/>
    </xf>
    <xf numFmtId="3" fontId="24" fillId="5" borderId="19" xfId="14" applyNumberFormat="1" applyFont="1" applyFill="1" applyBorder="1" applyAlignment="1" applyProtection="1">
      <alignment horizontal="right" vertical="center"/>
    </xf>
    <xf numFmtId="166" fontId="5" fillId="0" borderId="1" xfId="1" applyNumberFormat="1" applyFont="1" applyBorder="1" applyAlignment="1">
      <alignment horizontal="center" vertical="center"/>
    </xf>
    <xf numFmtId="166" fontId="8" fillId="0" borderId="2" xfId="1" applyNumberFormat="1" applyFont="1" applyBorder="1" applyAlignment="1">
      <alignment horizontal="center" vertical="center"/>
    </xf>
    <xf numFmtId="166" fontId="8" fillId="0" borderId="3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5" fillId="3" borderId="11" xfId="3" applyFont="1" applyFill="1" applyBorder="1" applyAlignment="1">
      <alignment horizontal="center" vertical="center"/>
    </xf>
    <xf numFmtId="0" fontId="5" fillId="3" borderId="6" xfId="3" applyFont="1" applyFill="1" applyBorder="1" applyAlignment="1">
      <alignment horizontal="center" vertical="center"/>
    </xf>
    <xf numFmtId="0" fontId="5" fillId="3" borderId="12" xfId="3" applyFont="1" applyFill="1" applyBorder="1" applyAlignment="1">
      <alignment horizontal="center" vertical="center"/>
    </xf>
    <xf numFmtId="0" fontId="5" fillId="3" borderId="13" xfId="3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164" fontId="5" fillId="0" borderId="2" xfId="1" applyNumberFormat="1" applyFont="1" applyBorder="1" applyAlignment="1">
      <alignment horizontal="center" vertical="center" wrapText="1"/>
    </xf>
    <xf numFmtId="164" fontId="5" fillId="0" borderId="4" xfId="1" applyNumberFormat="1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165" fontId="5" fillId="3" borderId="11" xfId="3" applyNumberFormat="1" applyFont="1" applyFill="1" applyBorder="1" applyAlignment="1">
      <alignment horizontal="center" vertical="center"/>
    </xf>
    <xf numFmtId="165" fontId="5" fillId="3" borderId="6" xfId="3" applyNumberFormat="1" applyFont="1" applyFill="1" applyBorder="1" applyAlignment="1">
      <alignment horizontal="center" vertical="center"/>
    </xf>
    <xf numFmtId="165" fontId="5" fillId="3" borderId="12" xfId="3" applyNumberFormat="1" applyFont="1" applyFill="1" applyBorder="1" applyAlignment="1">
      <alignment horizontal="center" vertical="center"/>
    </xf>
    <xf numFmtId="165" fontId="5" fillId="3" borderId="13" xfId="3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38" fontId="5" fillId="0" borderId="1" xfId="1" applyNumberFormat="1" applyFont="1" applyBorder="1" applyAlignment="1">
      <alignment horizontal="center" vertical="center"/>
    </xf>
    <xf numFmtId="166" fontId="5" fillId="4" borderId="8" xfId="1" applyNumberFormat="1" applyFont="1" applyFill="1" applyBorder="1" applyAlignment="1">
      <alignment horizontal="center" vertical="center"/>
    </xf>
    <xf numFmtId="166" fontId="5" fillId="4" borderId="5" xfId="1" applyNumberFormat="1" applyFont="1" applyFill="1" applyBorder="1" applyAlignment="1">
      <alignment horizontal="center" vertical="center"/>
    </xf>
    <xf numFmtId="173" fontId="5" fillId="0" borderId="1" xfId="1" applyNumberFormat="1" applyFont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/>
    </xf>
    <xf numFmtId="166" fontId="12" fillId="2" borderId="1" xfId="1" applyNumberFormat="1" applyFont="1" applyFill="1" applyBorder="1" applyAlignment="1">
      <alignment horizontal="center" wrapText="1"/>
    </xf>
    <xf numFmtId="0" fontId="5" fillId="0" borderId="1" xfId="1" applyFont="1" applyBorder="1" applyAlignment="1">
      <alignment horizontal="center" vertical="center"/>
    </xf>
    <xf numFmtId="0" fontId="17" fillId="0" borderId="18" xfId="11" applyFont="1" applyBorder="1" applyAlignment="1">
      <alignment horizontal="left" vertical="center"/>
      <protection locked="0"/>
    </xf>
    <xf numFmtId="0" fontId="18" fillId="0" borderId="18" xfId="11" applyFont="1" applyBorder="1" applyAlignment="1">
      <alignment horizontal="right" vertical="center"/>
      <protection locked="0"/>
    </xf>
    <xf numFmtId="0" fontId="16" fillId="0" borderId="0" xfId="11" applyFont="1" applyAlignment="1">
      <alignment horizontal="center" vertical="center"/>
      <protection locked="0"/>
    </xf>
    <xf numFmtId="0" fontId="9" fillId="0" borderId="0" xfId="11" applyAlignment="1">
      <alignment horizontal="left" vertical="top"/>
      <protection locked="0"/>
    </xf>
    <xf numFmtId="0" fontId="17" fillId="0" borderId="0" xfId="11" applyFont="1" applyAlignment="1">
      <alignment horizontal="left" vertical="center"/>
      <protection locked="0"/>
    </xf>
    <xf numFmtId="0" fontId="23" fillId="5" borderId="19" xfId="14" applyFont="1" applyFill="1" applyBorder="1" applyAlignment="1" applyProtection="1">
      <alignment horizontal="center" vertical="center"/>
    </xf>
    <xf numFmtId="3" fontId="24" fillId="5" borderId="19" xfId="14" applyNumberFormat="1" applyFont="1" applyFill="1" applyBorder="1" applyAlignment="1" applyProtection="1">
      <alignment horizontal="center" vertical="center"/>
    </xf>
    <xf numFmtId="3" fontId="14" fillId="0" borderId="19" xfId="14" applyNumberFormat="1" applyFont="1" applyBorder="1" applyAlignment="1" applyProtection="1">
      <alignment horizontal="right" vertical="center"/>
    </xf>
    <xf numFmtId="3" fontId="14" fillId="5" borderId="19" xfId="14" applyNumberFormat="1" applyFont="1" applyFill="1" applyBorder="1" applyAlignment="1" applyProtection="1">
      <alignment horizontal="center" vertical="center"/>
    </xf>
    <xf numFmtId="0" fontId="19" fillId="0" borderId="19" xfId="14" applyFont="1" applyBorder="1" applyAlignment="1" applyProtection="1">
      <alignment horizontal="center" vertical="center"/>
    </xf>
    <xf numFmtId="0" fontId="13" fillId="0" borderId="19" xfId="14" applyBorder="1" applyAlignment="1" applyProtection="1">
      <alignment horizontal="left" vertical="top"/>
    </xf>
    <xf numFmtId="0" fontId="23" fillId="0" borderId="19" xfId="14" applyFont="1" applyBorder="1" applyAlignment="1" applyProtection="1">
      <alignment horizontal="left" vertical="center"/>
    </xf>
    <xf numFmtId="0" fontId="14" fillId="0" borderId="19" xfId="14" applyFont="1" applyBorder="1" applyAlignment="1" applyProtection="1">
      <alignment horizontal="center" vertical="center"/>
    </xf>
    <xf numFmtId="0" fontId="23" fillId="0" borderId="19" xfId="14" applyFont="1" applyBorder="1" applyAlignment="1" applyProtection="1">
      <alignment horizontal="center" vertical="center"/>
    </xf>
    <xf numFmtId="0" fontId="20" fillId="0" borderId="19" xfId="14" applyFont="1" applyBorder="1" applyAlignment="1" applyProtection="1">
      <alignment horizontal="center" vertical="center"/>
    </xf>
    <xf numFmtId="0" fontId="20" fillId="5" borderId="19" xfId="14" applyFont="1" applyFill="1" applyBorder="1" applyAlignment="1" applyProtection="1">
      <alignment horizontal="center" vertical="center"/>
    </xf>
    <xf numFmtId="172" fontId="20" fillId="0" borderId="19" xfId="14" applyNumberFormat="1" applyFont="1" applyBorder="1" applyAlignment="1" applyProtection="1">
      <alignment horizontal="center" vertical="center"/>
    </xf>
    <xf numFmtId="0" fontId="19" fillId="9" borderId="19" xfId="14" applyFont="1" applyFill="1" applyBorder="1" applyAlignment="1" applyProtection="1">
      <alignment horizontal="center" vertical="center"/>
    </xf>
    <xf numFmtId="0" fontId="20" fillId="0" borderId="19" xfId="14" applyFont="1" applyBorder="1" applyAlignment="1" applyProtection="1">
      <alignment horizontal="left" vertical="center"/>
    </xf>
    <xf numFmtId="0" fontId="21" fillId="0" borderId="19" xfId="14" applyFont="1" applyBorder="1" applyAlignment="1" applyProtection="1">
      <alignment horizontal="center" vertical="center"/>
    </xf>
    <xf numFmtId="0" fontId="22" fillId="0" borderId="19" xfId="14" applyFont="1" applyBorder="1" applyAlignment="1" applyProtection="1">
      <alignment horizontal="left" vertical="center"/>
    </xf>
    <xf numFmtId="0" fontId="0" fillId="11" borderId="0" xfId="0" applyFill="1"/>
    <xf numFmtId="0" fontId="25" fillId="0" borderId="0" xfId="0" applyFont="1"/>
    <xf numFmtId="0" fontId="0" fillId="12" borderId="0" xfId="0" applyFill="1"/>
    <xf numFmtId="0" fontId="26" fillId="0" borderId="0" xfId="0" applyFont="1"/>
  </cellXfs>
  <cellStyles count="24">
    <cellStyle name="Normal" xfId="0" builtinId="0"/>
    <cellStyle name="Normal 10" xfId="16"/>
    <cellStyle name="Normal 11" xfId="17"/>
    <cellStyle name="Normal 12" xfId="18"/>
    <cellStyle name="Normal 13" xfId="19"/>
    <cellStyle name="Normal 14" xfId="20"/>
    <cellStyle name="Normal 15" xfId="21"/>
    <cellStyle name="Normal 16" xfId="22"/>
    <cellStyle name="Normal 17" xfId="23"/>
    <cellStyle name="Normal 2" xfId="1"/>
    <cellStyle name="Normal 2 2" xfId="7"/>
    <cellStyle name="Normal 2 3" xfId="14"/>
    <cellStyle name="Normal 3" xfId="6"/>
    <cellStyle name="Normal 3 2" xfId="11"/>
    <cellStyle name="Normal 4" xfId="8"/>
    <cellStyle name="Normal 5" xfId="9"/>
    <cellStyle name="Normal 6" xfId="10"/>
    <cellStyle name="Normal 7" xfId="12"/>
    <cellStyle name="Normal 8" xfId="13"/>
    <cellStyle name="Normal 9" xfId="15"/>
    <cellStyle name="Percent 2" xfId="2"/>
    <cellStyle name="백분율 2" xfId="5"/>
    <cellStyle name="표준 2" xfId="3"/>
    <cellStyle name="표준 3" xfId="4"/>
  </cellStyles>
  <dxfs count="0"/>
  <tableStyles count="0" defaultTableStyle="TableStyleMedium2" defaultPivotStyle="PivotStyleLight16"/>
  <colors>
    <mruColors>
      <color rgb="FFFF6699"/>
      <color rgb="FFFF5050"/>
      <color rgb="FF99FF99"/>
      <color rgb="FF00FFFF"/>
      <color rgb="FFFF9900"/>
      <color rgb="FFCC66FF"/>
      <color rgb="FFFF7C80"/>
      <color rgb="FF00FF00"/>
      <color rgb="FF0000FF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553067</xdr:colOff>
      <xdr:row>8</xdr:row>
      <xdr:rowOff>104999</xdr:rowOff>
    </xdr:from>
    <xdr:ext cx="1147095" cy="1584920"/>
    <xdr:pic>
      <xdr:nvPicPr>
        <xdr:cNvPr id="2" name="Picture 1">
          <a:extLst>
            <a:ext uri="{FF2B5EF4-FFF2-40B4-BE49-F238E27FC236}">
              <a16:creationId xmlns:a16="http://schemas.microsoft.com/office/drawing/2014/main" id="{91663302-49A7-4A7B-82EF-88C119552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067" y="1476599"/>
          <a:ext cx="1147095" cy="158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553067</xdr:colOff>
      <xdr:row>31</xdr:row>
      <xdr:rowOff>104999</xdr:rowOff>
    </xdr:from>
    <xdr:ext cx="1147095" cy="1584920"/>
    <xdr:pic>
      <xdr:nvPicPr>
        <xdr:cNvPr id="3" name="Picture 2">
          <a:extLst>
            <a:ext uri="{FF2B5EF4-FFF2-40B4-BE49-F238E27FC236}">
              <a16:creationId xmlns:a16="http://schemas.microsoft.com/office/drawing/2014/main" id="{B8AACA06-60F7-4570-9B36-42665396A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067" y="5419949"/>
          <a:ext cx="1147095" cy="158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553067</xdr:colOff>
      <xdr:row>54</xdr:row>
      <xdr:rowOff>104999</xdr:rowOff>
    </xdr:from>
    <xdr:ext cx="1147095" cy="1584920"/>
    <xdr:pic>
      <xdr:nvPicPr>
        <xdr:cNvPr id="4" name="Picture 3">
          <a:extLst>
            <a:ext uri="{FF2B5EF4-FFF2-40B4-BE49-F238E27FC236}">
              <a16:creationId xmlns:a16="http://schemas.microsoft.com/office/drawing/2014/main" id="{3F0BD541-0BD0-4CF8-975D-25C345826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067" y="9363299"/>
          <a:ext cx="1147095" cy="158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553067</xdr:colOff>
      <xdr:row>77</xdr:row>
      <xdr:rowOff>104999</xdr:rowOff>
    </xdr:from>
    <xdr:ext cx="1147095" cy="1584920"/>
    <xdr:pic>
      <xdr:nvPicPr>
        <xdr:cNvPr id="5" name="Picture 4">
          <a:extLst>
            <a:ext uri="{FF2B5EF4-FFF2-40B4-BE49-F238E27FC236}">
              <a16:creationId xmlns:a16="http://schemas.microsoft.com/office/drawing/2014/main" id="{02362220-FFBD-49AF-A891-20E5FDAB0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067" y="13306649"/>
          <a:ext cx="1147095" cy="158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553067</xdr:colOff>
      <xdr:row>100</xdr:row>
      <xdr:rowOff>104999</xdr:rowOff>
    </xdr:from>
    <xdr:ext cx="1147095" cy="1584920"/>
    <xdr:pic>
      <xdr:nvPicPr>
        <xdr:cNvPr id="6" name="Picture 5">
          <a:extLst>
            <a:ext uri="{FF2B5EF4-FFF2-40B4-BE49-F238E27FC236}">
              <a16:creationId xmlns:a16="http://schemas.microsoft.com/office/drawing/2014/main" id="{75630744-278F-4785-95C8-D9BDBB2C8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067" y="17249999"/>
          <a:ext cx="1147095" cy="158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553067</xdr:colOff>
      <xdr:row>123</xdr:row>
      <xdr:rowOff>104999</xdr:rowOff>
    </xdr:from>
    <xdr:ext cx="1147095" cy="1584920"/>
    <xdr:pic>
      <xdr:nvPicPr>
        <xdr:cNvPr id="7" name="Picture 6">
          <a:extLst>
            <a:ext uri="{FF2B5EF4-FFF2-40B4-BE49-F238E27FC236}">
              <a16:creationId xmlns:a16="http://schemas.microsoft.com/office/drawing/2014/main" id="{EB5F3671-62E6-4C1E-B57D-426D25548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067" y="21193349"/>
          <a:ext cx="1147095" cy="158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622200</xdr:colOff>
      <xdr:row>146</xdr:row>
      <xdr:rowOff>43547</xdr:rowOff>
    </xdr:from>
    <xdr:ext cx="1147095" cy="1584920"/>
    <xdr:pic>
      <xdr:nvPicPr>
        <xdr:cNvPr id="8" name="Picture 7">
          <a:extLst>
            <a:ext uri="{FF2B5EF4-FFF2-40B4-BE49-F238E27FC236}">
              <a16:creationId xmlns:a16="http://schemas.microsoft.com/office/drawing/2014/main" id="{F813E7B9-464B-4717-AAD0-0FA945D1E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200" y="25075247"/>
          <a:ext cx="1147095" cy="158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622200</xdr:colOff>
      <xdr:row>169</xdr:row>
      <xdr:rowOff>43547</xdr:rowOff>
    </xdr:from>
    <xdr:ext cx="1147095" cy="1584920"/>
    <xdr:pic>
      <xdr:nvPicPr>
        <xdr:cNvPr id="9" name="Picture 8">
          <a:extLst>
            <a:ext uri="{FF2B5EF4-FFF2-40B4-BE49-F238E27FC236}">
              <a16:creationId xmlns:a16="http://schemas.microsoft.com/office/drawing/2014/main" id="{FEED0B21-92FA-4873-8274-8371B4ADA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200" y="29018597"/>
          <a:ext cx="1147095" cy="158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622200</xdr:colOff>
      <xdr:row>192</xdr:row>
      <xdr:rowOff>43547</xdr:rowOff>
    </xdr:from>
    <xdr:ext cx="1147095" cy="1584920"/>
    <xdr:pic>
      <xdr:nvPicPr>
        <xdr:cNvPr id="10" name="Picture 9">
          <a:extLst>
            <a:ext uri="{FF2B5EF4-FFF2-40B4-BE49-F238E27FC236}">
              <a16:creationId xmlns:a16="http://schemas.microsoft.com/office/drawing/2014/main" id="{073A3F6D-5D28-45AB-8F3C-BFA7A3779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200" y="32961947"/>
          <a:ext cx="1147095" cy="158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553067</xdr:colOff>
      <xdr:row>8</xdr:row>
      <xdr:rowOff>104999</xdr:rowOff>
    </xdr:from>
    <xdr:ext cx="1147095" cy="1584920"/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067" y="5103064"/>
          <a:ext cx="1147095" cy="158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553067</xdr:colOff>
      <xdr:row>31</xdr:row>
      <xdr:rowOff>104999</xdr:rowOff>
    </xdr:from>
    <xdr:ext cx="1147095" cy="1584920"/>
    <xdr:pic>
      <xdr:nvPicPr>
        <xdr:cNvPr id="3" name="Picture 2">
          <a:extLst>
            <a:ext uri="{FF2B5EF4-FFF2-40B4-BE49-F238E27FC236}">
              <a16:creationId xmlns:a16="http://schemas.microsoft.com/office/drawing/2014/main" id="{B7547412-5C9B-42D7-9608-355211EEB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067" y="1506378"/>
          <a:ext cx="1147095" cy="158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553067</xdr:colOff>
      <xdr:row>54</xdr:row>
      <xdr:rowOff>104999</xdr:rowOff>
    </xdr:from>
    <xdr:ext cx="1147095" cy="1584920"/>
    <xdr:pic>
      <xdr:nvPicPr>
        <xdr:cNvPr id="4" name="Picture 3">
          <a:extLst>
            <a:ext uri="{FF2B5EF4-FFF2-40B4-BE49-F238E27FC236}">
              <a16:creationId xmlns:a16="http://schemas.microsoft.com/office/drawing/2014/main" id="{E1C29BA7-E141-47C0-B884-A3E610CCF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067" y="5535344"/>
          <a:ext cx="1147095" cy="158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553067</xdr:colOff>
      <xdr:row>77</xdr:row>
      <xdr:rowOff>104999</xdr:rowOff>
    </xdr:from>
    <xdr:ext cx="1147095" cy="1584920"/>
    <xdr:pic>
      <xdr:nvPicPr>
        <xdr:cNvPr id="5" name="Picture 4">
          <a:extLst>
            <a:ext uri="{FF2B5EF4-FFF2-40B4-BE49-F238E27FC236}">
              <a16:creationId xmlns:a16="http://schemas.microsoft.com/office/drawing/2014/main" id="{42FDDE99-74ED-4B71-91B8-9D0615CEA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067" y="9564309"/>
          <a:ext cx="1147095" cy="158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553067</xdr:colOff>
      <xdr:row>100</xdr:row>
      <xdr:rowOff>104999</xdr:rowOff>
    </xdr:from>
    <xdr:ext cx="1147095" cy="1584920"/>
    <xdr:pic>
      <xdr:nvPicPr>
        <xdr:cNvPr id="6" name="Picture 5">
          <a:extLst>
            <a:ext uri="{FF2B5EF4-FFF2-40B4-BE49-F238E27FC236}">
              <a16:creationId xmlns:a16="http://schemas.microsoft.com/office/drawing/2014/main" id="{CE080D13-41AC-4E6D-8524-6A7440A87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067" y="13593275"/>
          <a:ext cx="1147095" cy="158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207"/>
  <sheetViews>
    <sheetView topLeftCell="A10" zoomScale="98" zoomScaleNormal="98" zoomScaleSheetLayoutView="100" workbookViewId="0">
      <selection activeCell="O58" sqref="O58"/>
    </sheetView>
  </sheetViews>
  <sheetFormatPr defaultColWidth="9" defaultRowHeight="12.75"/>
  <cols>
    <col min="1" max="1" width="32.42578125" style="3" customWidth="1"/>
    <col min="2" max="2" width="10.5703125" style="3" customWidth="1"/>
    <col min="3" max="3" width="11.42578125" style="3" customWidth="1"/>
    <col min="4" max="9" width="10.140625" style="3" customWidth="1"/>
    <col min="10" max="10" width="9.7109375" style="3" customWidth="1"/>
    <col min="11" max="11" width="11.140625" style="3" customWidth="1"/>
    <col min="12" max="12" width="10.42578125" style="15" customWidth="1"/>
    <col min="13" max="16384" width="9" style="3"/>
  </cols>
  <sheetData>
    <row r="1" spans="1:14">
      <c r="A1" s="93" t="s">
        <v>14</v>
      </c>
      <c r="B1" s="93"/>
      <c r="C1" s="94"/>
      <c r="D1" s="95" t="s">
        <v>91</v>
      </c>
      <c r="E1" s="96"/>
      <c r="F1" s="99" t="s">
        <v>12</v>
      </c>
      <c r="G1" s="1" t="s">
        <v>13</v>
      </c>
      <c r="H1" s="30" t="s">
        <v>87</v>
      </c>
      <c r="I1" s="2"/>
      <c r="J1" s="2"/>
      <c r="K1" s="101" t="s">
        <v>81</v>
      </c>
      <c r="L1" s="102" t="s">
        <v>79</v>
      </c>
    </row>
    <row r="2" spans="1:14">
      <c r="A2" s="93"/>
      <c r="B2" s="93"/>
      <c r="C2" s="94"/>
      <c r="D2" s="97"/>
      <c r="E2" s="98"/>
      <c r="F2" s="100"/>
      <c r="G2" s="20">
        <v>1.08</v>
      </c>
      <c r="H2" s="30">
        <v>8.3000000000000001E-3</v>
      </c>
      <c r="I2" s="2"/>
      <c r="J2" s="2"/>
      <c r="K2" s="101"/>
      <c r="L2" s="103"/>
    </row>
    <row r="3" spans="1:14">
      <c r="A3" s="105" t="s">
        <v>78</v>
      </c>
      <c r="B3" s="105"/>
      <c r="C3" s="106"/>
      <c r="D3" s="107">
        <f>J7</f>
        <v>4142</v>
      </c>
      <c r="E3" s="108"/>
      <c r="F3" s="30" t="s">
        <v>10</v>
      </c>
      <c r="G3" s="18">
        <f>J7*G2</f>
        <v>4473.3600000000006</v>
      </c>
      <c r="H3" s="21"/>
      <c r="I3" s="18"/>
      <c r="J3" s="18"/>
      <c r="K3" s="111" t="s">
        <v>47</v>
      </c>
      <c r="L3" s="103"/>
    </row>
    <row r="4" spans="1:14">
      <c r="A4" s="105"/>
      <c r="B4" s="105"/>
      <c r="C4" s="106"/>
      <c r="D4" s="109"/>
      <c r="E4" s="110"/>
      <c r="F4" s="4"/>
      <c r="G4" s="4"/>
      <c r="H4" s="31"/>
      <c r="I4" s="5"/>
      <c r="J4" s="5"/>
      <c r="K4" s="112"/>
      <c r="L4" s="104"/>
    </row>
    <row r="5" spans="1:14">
      <c r="A5" s="88" t="s">
        <v>0</v>
      </c>
      <c r="B5" s="88" t="s">
        <v>1</v>
      </c>
      <c r="C5" s="88"/>
      <c r="D5" s="88"/>
      <c r="E5" s="88"/>
      <c r="F5" s="88"/>
      <c r="G5" s="88"/>
      <c r="H5" s="88"/>
      <c r="I5" s="32"/>
      <c r="J5" s="88" t="s">
        <v>2</v>
      </c>
      <c r="K5" s="89" t="s">
        <v>11</v>
      </c>
      <c r="L5" s="91" t="s">
        <v>10</v>
      </c>
    </row>
    <row r="6" spans="1:14">
      <c r="A6" s="88"/>
      <c r="B6" s="88"/>
      <c r="C6" s="88"/>
      <c r="D6" s="6" t="s">
        <v>17</v>
      </c>
      <c r="E6" s="6" t="s">
        <v>18</v>
      </c>
      <c r="F6" s="6" t="s">
        <v>9</v>
      </c>
      <c r="G6" s="6" t="s">
        <v>8</v>
      </c>
      <c r="H6" s="6" t="s">
        <v>7</v>
      </c>
      <c r="I6" s="6" t="s">
        <v>19</v>
      </c>
      <c r="J6" s="88"/>
      <c r="K6" s="90"/>
      <c r="L6" s="92"/>
    </row>
    <row r="7" spans="1:14">
      <c r="A7" s="118" t="s">
        <v>80</v>
      </c>
      <c r="B7" s="32" t="s">
        <v>3</v>
      </c>
      <c r="C7" s="88" t="s">
        <v>6</v>
      </c>
      <c r="D7" s="9">
        <v>733</v>
      </c>
      <c r="E7" s="9">
        <v>1268</v>
      </c>
      <c r="F7" s="9">
        <v>1261</v>
      </c>
      <c r="G7" s="9">
        <v>547</v>
      </c>
      <c r="H7" s="9">
        <v>306</v>
      </c>
      <c r="I7" s="9">
        <v>27</v>
      </c>
      <c r="J7" s="32">
        <f t="shared" ref="J7:J21" si="0">SUM(D7:I7)</f>
        <v>4142</v>
      </c>
      <c r="K7" s="88"/>
      <c r="L7" s="119"/>
    </row>
    <row r="8" spans="1:14">
      <c r="A8" s="118"/>
      <c r="B8" s="27">
        <v>1.05</v>
      </c>
      <c r="C8" s="88"/>
      <c r="D8" s="32">
        <f>D7*$B$8</f>
        <v>769.65</v>
      </c>
      <c r="E8" s="32">
        <f t="shared" ref="E8:I8" si="1">E7*$B$8</f>
        <v>1331.4</v>
      </c>
      <c r="F8" s="32">
        <f t="shared" si="1"/>
        <v>1324.05</v>
      </c>
      <c r="G8" s="32">
        <f t="shared" si="1"/>
        <v>574.35</v>
      </c>
      <c r="H8" s="32">
        <f t="shared" si="1"/>
        <v>321.3</v>
      </c>
      <c r="I8" s="32">
        <f t="shared" si="1"/>
        <v>28.35</v>
      </c>
      <c r="J8" s="32">
        <f t="shared" si="0"/>
        <v>4349.1000000000004</v>
      </c>
      <c r="K8" s="88"/>
      <c r="L8" s="119"/>
    </row>
    <row r="9" spans="1:14">
      <c r="A9" s="118"/>
      <c r="B9" s="32" t="s">
        <v>88</v>
      </c>
      <c r="C9" s="88"/>
      <c r="D9" s="7">
        <f>D7/J7*100</f>
        <v>17.696764847899566</v>
      </c>
      <c r="E9" s="7">
        <f>E7/J7*100</f>
        <v>30.613230323515211</v>
      </c>
      <c r="F9" s="7">
        <f>F7/J7*100</f>
        <v>30.444229840656689</v>
      </c>
      <c r="G9" s="7">
        <f>G7/J7*100</f>
        <v>13.206180589087396</v>
      </c>
      <c r="H9" s="7">
        <f>H7/J7*100</f>
        <v>7.3877353935296961</v>
      </c>
      <c r="I9" s="7">
        <f>I7/J7*100</f>
        <v>0.65185900531144381</v>
      </c>
      <c r="J9" s="8">
        <f t="shared" si="0"/>
        <v>100</v>
      </c>
      <c r="K9" s="88"/>
      <c r="L9" s="119"/>
    </row>
    <row r="10" spans="1:14">
      <c r="A10" s="118"/>
      <c r="B10" s="117" t="s">
        <v>4</v>
      </c>
      <c r="C10" s="117">
        <v>30</v>
      </c>
      <c r="D10" s="9">
        <v>2</v>
      </c>
      <c r="E10" s="9">
        <v>2</v>
      </c>
      <c r="F10" s="9">
        <v>2</v>
      </c>
      <c r="G10" s="9">
        <v>2</v>
      </c>
      <c r="H10" s="9">
        <v>1</v>
      </c>
      <c r="I10" s="9">
        <v>1</v>
      </c>
      <c r="J10" s="33">
        <f t="shared" si="0"/>
        <v>10</v>
      </c>
      <c r="K10" s="116">
        <f>1.0121+$H$2</f>
        <v>1.0204</v>
      </c>
      <c r="L10" s="113">
        <f>K10*J11</f>
        <v>306.12</v>
      </c>
    </row>
    <row r="11" spans="1:14">
      <c r="A11" s="118"/>
      <c r="B11" s="117"/>
      <c r="C11" s="117"/>
      <c r="D11" s="33">
        <f>D10*C10</f>
        <v>60</v>
      </c>
      <c r="E11" s="33">
        <f>E10*C10</f>
        <v>60</v>
      </c>
      <c r="F11" s="33">
        <f>C10*F10</f>
        <v>60</v>
      </c>
      <c r="G11" s="33">
        <f>G10*C10</f>
        <v>60</v>
      </c>
      <c r="H11" s="33">
        <f>H10*C10</f>
        <v>30</v>
      </c>
      <c r="I11" s="33">
        <f>I10*C10</f>
        <v>30</v>
      </c>
      <c r="J11" s="33">
        <f t="shared" si="0"/>
        <v>300</v>
      </c>
      <c r="K11" s="116"/>
      <c r="L11" s="113"/>
      <c r="N11" s="3" t="s">
        <v>52</v>
      </c>
    </row>
    <row r="12" spans="1:14">
      <c r="A12" s="118"/>
      <c r="B12" s="10"/>
      <c r="C12" s="11"/>
      <c r="D12" s="12">
        <f t="shared" ref="D12:F12" si="2">D11-D8</f>
        <v>-709.65</v>
      </c>
      <c r="E12" s="12">
        <f t="shared" si="2"/>
        <v>-1271.4000000000001</v>
      </c>
      <c r="F12" s="12">
        <f t="shared" si="2"/>
        <v>-1264.05</v>
      </c>
      <c r="G12" s="12">
        <f>G11-G8</f>
        <v>-514.35</v>
      </c>
      <c r="H12" s="12">
        <f>H11-H8</f>
        <v>-291.3</v>
      </c>
      <c r="I12" s="12">
        <f>I11-I8</f>
        <v>1.6499999999999986</v>
      </c>
      <c r="J12" s="33">
        <f t="shared" si="0"/>
        <v>-4049.1000000000004</v>
      </c>
      <c r="K12" s="116"/>
      <c r="L12" s="113"/>
    </row>
    <row r="13" spans="1:14">
      <c r="A13" s="118"/>
      <c r="B13" s="117" t="s">
        <v>5</v>
      </c>
      <c r="C13" s="117">
        <v>292</v>
      </c>
      <c r="D13" s="9">
        <v>1</v>
      </c>
      <c r="E13" s="9">
        <v>4</v>
      </c>
      <c r="F13" s="9">
        <v>3</v>
      </c>
      <c r="G13" s="9">
        <v>1</v>
      </c>
      <c r="H13" s="9">
        <v>1</v>
      </c>
      <c r="I13" s="9"/>
      <c r="J13" s="33">
        <f t="shared" si="0"/>
        <v>10</v>
      </c>
      <c r="K13" s="116">
        <f>0.9724+$H$2</f>
        <v>0.98070000000000002</v>
      </c>
      <c r="L13" s="113">
        <f>K13*J14</f>
        <v>2863.6440000000002</v>
      </c>
    </row>
    <row r="14" spans="1:14">
      <c r="A14" s="118"/>
      <c r="B14" s="117"/>
      <c r="C14" s="117"/>
      <c r="D14" s="33">
        <f>D13*C13</f>
        <v>292</v>
      </c>
      <c r="E14" s="33">
        <f>E13*C13</f>
        <v>1168</v>
      </c>
      <c r="F14" s="33">
        <f>F13*C13</f>
        <v>876</v>
      </c>
      <c r="G14" s="33">
        <f>G13*C13</f>
        <v>292</v>
      </c>
      <c r="H14" s="33">
        <f>H13*C13</f>
        <v>292</v>
      </c>
      <c r="I14" s="33">
        <f>I13*C13</f>
        <v>0</v>
      </c>
      <c r="J14" s="33">
        <f t="shared" si="0"/>
        <v>2920</v>
      </c>
      <c r="K14" s="116"/>
      <c r="L14" s="113"/>
    </row>
    <row r="15" spans="1:14">
      <c r="A15" s="118"/>
      <c r="B15" s="10"/>
      <c r="C15" s="11"/>
      <c r="D15" s="12">
        <f t="shared" ref="D15:I15" si="3">D12+D14</f>
        <v>-417.65</v>
      </c>
      <c r="E15" s="12">
        <f t="shared" si="3"/>
        <v>-103.40000000000009</v>
      </c>
      <c r="F15" s="12">
        <f t="shared" si="3"/>
        <v>-388.04999999999995</v>
      </c>
      <c r="G15" s="12">
        <f t="shared" si="3"/>
        <v>-222.35000000000002</v>
      </c>
      <c r="H15" s="12">
        <f t="shared" si="3"/>
        <v>0.69999999999998863</v>
      </c>
      <c r="I15" s="12">
        <f t="shared" si="3"/>
        <v>1.6499999999999986</v>
      </c>
      <c r="J15" s="33">
        <f t="shared" si="0"/>
        <v>-1129.0999999999999</v>
      </c>
      <c r="K15" s="116"/>
      <c r="L15" s="113"/>
    </row>
    <row r="16" spans="1:14">
      <c r="A16" s="118"/>
      <c r="B16" s="117" t="s">
        <v>34</v>
      </c>
      <c r="C16" s="117">
        <v>111</v>
      </c>
      <c r="D16" s="9">
        <v>3</v>
      </c>
      <c r="E16" s="9">
        <v>1</v>
      </c>
      <c r="F16" s="9">
        <v>3</v>
      </c>
      <c r="G16" s="9">
        <v>2</v>
      </c>
      <c r="H16" s="9"/>
      <c r="I16" s="9"/>
      <c r="J16" s="33">
        <f t="shared" si="0"/>
        <v>9</v>
      </c>
      <c r="K16" s="116">
        <f>0.9442+$H$2</f>
        <v>0.95250000000000001</v>
      </c>
      <c r="L16" s="113">
        <f>K16*J17</f>
        <v>951.54750000000001</v>
      </c>
    </row>
    <row r="17" spans="1:12">
      <c r="A17" s="118"/>
      <c r="B17" s="117"/>
      <c r="C17" s="117"/>
      <c r="D17" s="33">
        <f>D16*C16</f>
        <v>333</v>
      </c>
      <c r="E17" s="33">
        <f>E16*C16</f>
        <v>111</v>
      </c>
      <c r="F17" s="33">
        <f>F16*C16</f>
        <v>333</v>
      </c>
      <c r="G17" s="33">
        <f>G16*C16</f>
        <v>222</v>
      </c>
      <c r="H17" s="33">
        <f>H16*C16</f>
        <v>0</v>
      </c>
      <c r="I17" s="33">
        <f>I16*C16</f>
        <v>0</v>
      </c>
      <c r="J17" s="33">
        <f t="shared" si="0"/>
        <v>999</v>
      </c>
      <c r="K17" s="116"/>
      <c r="L17" s="113"/>
    </row>
    <row r="18" spans="1:12">
      <c r="A18" s="118"/>
      <c r="B18" s="10"/>
      <c r="C18" s="11"/>
      <c r="D18" s="12">
        <f t="shared" ref="D18:I18" si="4">D15+D17</f>
        <v>-84.649999999999977</v>
      </c>
      <c r="E18" s="12">
        <f t="shared" si="4"/>
        <v>7.5999999999999091</v>
      </c>
      <c r="F18" s="12">
        <f t="shared" si="4"/>
        <v>-55.049999999999955</v>
      </c>
      <c r="G18" s="12">
        <f t="shared" si="4"/>
        <v>-0.35000000000002274</v>
      </c>
      <c r="H18" s="12">
        <f t="shared" si="4"/>
        <v>0.69999999999998863</v>
      </c>
      <c r="I18" s="12">
        <f t="shared" si="4"/>
        <v>1.6499999999999986</v>
      </c>
      <c r="J18" s="33">
        <f t="shared" si="0"/>
        <v>-130.10000000000005</v>
      </c>
      <c r="K18" s="116"/>
      <c r="L18" s="113"/>
    </row>
    <row r="19" spans="1:12">
      <c r="A19" s="118"/>
      <c r="B19" s="117" t="s">
        <v>35</v>
      </c>
      <c r="C19" s="117">
        <v>29</v>
      </c>
      <c r="D19" s="9">
        <v>3</v>
      </c>
      <c r="E19" s="9"/>
      <c r="F19" s="9">
        <v>2</v>
      </c>
      <c r="G19" s="9"/>
      <c r="H19" s="9"/>
      <c r="I19" s="9"/>
      <c r="J19" s="33">
        <f t="shared" si="0"/>
        <v>5</v>
      </c>
      <c r="K19" s="116">
        <f>0.9183+$H$2</f>
        <v>0.92659999999999998</v>
      </c>
      <c r="L19" s="113">
        <f>K19*J20</f>
        <v>134.357</v>
      </c>
    </row>
    <row r="20" spans="1:12">
      <c r="A20" s="118"/>
      <c r="B20" s="117"/>
      <c r="C20" s="117"/>
      <c r="D20" s="33">
        <f>D19*C19</f>
        <v>87</v>
      </c>
      <c r="E20" s="33">
        <f>E19*C19</f>
        <v>0</v>
      </c>
      <c r="F20" s="33">
        <f>F19*C19</f>
        <v>58</v>
      </c>
      <c r="G20" s="33">
        <f>G19*C19</f>
        <v>0</v>
      </c>
      <c r="H20" s="33">
        <f>H19*C19</f>
        <v>0</v>
      </c>
      <c r="I20" s="33">
        <f>I19*C19</f>
        <v>0</v>
      </c>
      <c r="J20" s="33">
        <f t="shared" si="0"/>
        <v>145</v>
      </c>
      <c r="K20" s="116"/>
      <c r="L20" s="113"/>
    </row>
    <row r="21" spans="1:12">
      <c r="A21" s="118"/>
      <c r="B21" s="10"/>
      <c r="C21" s="11"/>
      <c r="D21" s="12">
        <f t="shared" ref="D21:I21" si="5">D18+D20</f>
        <v>2.3500000000000227</v>
      </c>
      <c r="E21" s="12">
        <f t="shared" si="5"/>
        <v>7.5999999999999091</v>
      </c>
      <c r="F21" s="12">
        <f t="shared" si="5"/>
        <v>2.9500000000000455</v>
      </c>
      <c r="G21" s="12">
        <f t="shared" si="5"/>
        <v>-0.35000000000002274</v>
      </c>
      <c r="H21" s="12">
        <f t="shared" si="5"/>
        <v>0.69999999999998863</v>
      </c>
      <c r="I21" s="12">
        <f t="shared" si="5"/>
        <v>1.6499999999999986</v>
      </c>
      <c r="J21" s="33">
        <f t="shared" si="0"/>
        <v>14.899999999999942</v>
      </c>
      <c r="K21" s="116"/>
      <c r="L21" s="113"/>
    </row>
    <row r="22" spans="1:12">
      <c r="A22" s="118"/>
      <c r="B22" s="114" t="s">
        <v>16</v>
      </c>
      <c r="C22" s="115"/>
      <c r="D22" s="19">
        <f t="shared" ref="D22:I22" si="6">D11+D14+D17+D20</f>
        <v>772</v>
      </c>
      <c r="E22" s="19">
        <f t="shared" si="6"/>
        <v>1339</v>
      </c>
      <c r="F22" s="19">
        <f t="shared" si="6"/>
        <v>1327</v>
      </c>
      <c r="G22" s="19">
        <f t="shared" si="6"/>
        <v>574</v>
      </c>
      <c r="H22" s="19">
        <f t="shared" si="6"/>
        <v>322</v>
      </c>
      <c r="I22" s="19">
        <f t="shared" si="6"/>
        <v>30</v>
      </c>
      <c r="J22" s="19">
        <f>J11+J14+J17+J20</f>
        <v>4364</v>
      </c>
      <c r="K22" s="13">
        <f>L22/J22</f>
        <v>0.97517609990834087</v>
      </c>
      <c r="L22" s="14">
        <f>SUM(L10:L21)</f>
        <v>4255.6684999999998</v>
      </c>
    </row>
    <row r="23" spans="1:12">
      <c r="J23" s="15" t="s">
        <v>15</v>
      </c>
      <c r="K23" s="16">
        <f>L23/G3</f>
        <v>4.8663979648407636E-2</v>
      </c>
      <c r="L23" s="17">
        <f>G3-L22</f>
        <v>217.69150000000081</v>
      </c>
    </row>
    <row r="24" spans="1:12">
      <c r="A24" s="93" t="s">
        <v>14</v>
      </c>
      <c r="B24" s="93"/>
      <c r="C24" s="94"/>
      <c r="D24" s="95" t="s">
        <v>91</v>
      </c>
      <c r="E24" s="96"/>
      <c r="F24" s="99" t="s">
        <v>12</v>
      </c>
      <c r="G24" s="1" t="s">
        <v>13</v>
      </c>
      <c r="H24" s="30" t="s">
        <v>87</v>
      </c>
      <c r="I24" s="2"/>
      <c r="J24" s="2"/>
      <c r="K24" s="101" t="s">
        <v>81</v>
      </c>
      <c r="L24" s="102" t="s">
        <v>79</v>
      </c>
    </row>
    <row r="25" spans="1:12">
      <c r="A25" s="93"/>
      <c r="B25" s="93"/>
      <c r="C25" s="94"/>
      <c r="D25" s="97"/>
      <c r="E25" s="98"/>
      <c r="F25" s="100"/>
      <c r="G25" s="20">
        <v>1.099</v>
      </c>
      <c r="H25" s="30">
        <v>8.3000000000000001E-3</v>
      </c>
      <c r="I25" s="2"/>
      <c r="J25" s="2"/>
      <c r="K25" s="101"/>
      <c r="L25" s="103"/>
    </row>
    <row r="26" spans="1:12">
      <c r="A26" s="105" t="s">
        <v>78</v>
      </c>
      <c r="B26" s="105"/>
      <c r="C26" s="106"/>
      <c r="D26" s="107">
        <f>J30</f>
        <v>1281</v>
      </c>
      <c r="E26" s="108"/>
      <c r="F26" s="30" t="s">
        <v>10</v>
      </c>
      <c r="G26" s="18">
        <f>J30*G25</f>
        <v>1407.819</v>
      </c>
      <c r="H26" s="21"/>
      <c r="I26" s="18"/>
      <c r="J26" s="18"/>
      <c r="K26" s="111" t="s">
        <v>47</v>
      </c>
      <c r="L26" s="103"/>
    </row>
    <row r="27" spans="1:12">
      <c r="A27" s="105"/>
      <c r="B27" s="105"/>
      <c r="C27" s="106"/>
      <c r="D27" s="109"/>
      <c r="E27" s="110"/>
      <c r="F27" s="4"/>
      <c r="G27" s="4"/>
      <c r="H27" s="31"/>
      <c r="I27" s="5"/>
      <c r="J27" s="5"/>
      <c r="K27" s="112"/>
      <c r="L27" s="104"/>
    </row>
    <row r="28" spans="1:12">
      <c r="A28" s="88" t="s">
        <v>0</v>
      </c>
      <c r="B28" s="88" t="s">
        <v>1</v>
      </c>
      <c r="C28" s="88"/>
      <c r="D28" s="88"/>
      <c r="E28" s="88"/>
      <c r="F28" s="88"/>
      <c r="G28" s="88"/>
      <c r="H28" s="88"/>
      <c r="I28" s="32"/>
      <c r="J28" s="88" t="s">
        <v>2</v>
      </c>
      <c r="K28" s="89" t="s">
        <v>11</v>
      </c>
      <c r="L28" s="91" t="s">
        <v>10</v>
      </c>
    </row>
    <row r="29" spans="1:12">
      <c r="A29" s="88"/>
      <c r="B29" s="88"/>
      <c r="C29" s="88"/>
      <c r="D29" s="6" t="s">
        <v>17</v>
      </c>
      <c r="E29" s="6" t="s">
        <v>18</v>
      </c>
      <c r="F29" s="6" t="s">
        <v>9</v>
      </c>
      <c r="G29" s="6" t="s">
        <v>8</v>
      </c>
      <c r="H29" s="6" t="s">
        <v>7</v>
      </c>
      <c r="I29" s="6" t="s">
        <v>19</v>
      </c>
      <c r="J29" s="88"/>
      <c r="K29" s="90"/>
      <c r="L29" s="92"/>
    </row>
    <row r="30" spans="1:12">
      <c r="A30" s="118" t="s">
        <v>82</v>
      </c>
      <c r="B30" s="32" t="s">
        <v>3</v>
      </c>
      <c r="C30" s="88" t="s">
        <v>6</v>
      </c>
      <c r="D30" s="9">
        <v>142</v>
      </c>
      <c r="E30" s="9">
        <v>401</v>
      </c>
      <c r="F30" s="9">
        <v>414</v>
      </c>
      <c r="G30" s="9">
        <v>210</v>
      </c>
      <c r="H30" s="9">
        <v>91</v>
      </c>
      <c r="I30" s="9">
        <v>23</v>
      </c>
      <c r="J30" s="32">
        <f t="shared" ref="J30:J44" si="7">SUM(D30:I30)</f>
        <v>1281</v>
      </c>
      <c r="K30" s="88"/>
      <c r="L30" s="119"/>
    </row>
    <row r="31" spans="1:12">
      <c r="A31" s="118"/>
      <c r="B31" s="27">
        <v>1.06</v>
      </c>
      <c r="C31" s="88"/>
      <c r="D31" s="32">
        <f>D30*$B$31</f>
        <v>150.52000000000001</v>
      </c>
      <c r="E31" s="32">
        <f t="shared" ref="E31:I31" si="8">E30*$B$31</f>
        <v>425.06</v>
      </c>
      <c r="F31" s="32">
        <f t="shared" si="8"/>
        <v>438.84000000000003</v>
      </c>
      <c r="G31" s="32">
        <f t="shared" si="8"/>
        <v>222.60000000000002</v>
      </c>
      <c r="H31" s="32">
        <f t="shared" si="8"/>
        <v>96.460000000000008</v>
      </c>
      <c r="I31" s="32">
        <f t="shared" si="8"/>
        <v>24.380000000000003</v>
      </c>
      <c r="J31" s="32">
        <f t="shared" si="7"/>
        <v>1357.8600000000001</v>
      </c>
      <c r="K31" s="88"/>
      <c r="L31" s="119"/>
    </row>
    <row r="32" spans="1:12">
      <c r="A32" s="118"/>
      <c r="B32" s="32" t="s">
        <v>89</v>
      </c>
      <c r="C32" s="88"/>
      <c r="D32" s="7">
        <f>D30/J30*100</f>
        <v>11.085089773614364</v>
      </c>
      <c r="E32" s="7">
        <f>E30/J30*100</f>
        <v>31.303669008587043</v>
      </c>
      <c r="F32" s="7">
        <f>F30/J30*100</f>
        <v>32.318501170960189</v>
      </c>
      <c r="G32" s="7">
        <f>G30/J30*100</f>
        <v>16.393442622950818</v>
      </c>
      <c r="H32" s="7">
        <f>H30/J30*100</f>
        <v>7.1038251366120218</v>
      </c>
      <c r="I32" s="7">
        <f>I30/J30*100</f>
        <v>1.795472287275566</v>
      </c>
      <c r="J32" s="8">
        <f t="shared" si="7"/>
        <v>100</v>
      </c>
      <c r="K32" s="88"/>
      <c r="L32" s="119"/>
    </row>
    <row r="33" spans="1:12">
      <c r="A33" s="118"/>
      <c r="B33" s="117" t="s">
        <v>4</v>
      </c>
      <c r="C33" s="117">
        <v>26</v>
      </c>
      <c r="D33" s="9">
        <v>2</v>
      </c>
      <c r="E33" s="9">
        <v>2</v>
      </c>
      <c r="F33" s="9">
        <v>2</v>
      </c>
      <c r="G33" s="9">
        <v>2</v>
      </c>
      <c r="H33" s="9">
        <v>1</v>
      </c>
      <c r="I33" s="9">
        <v>1</v>
      </c>
      <c r="J33" s="33">
        <f t="shared" si="7"/>
        <v>10</v>
      </c>
      <c r="K33" s="116">
        <f>1.0121+$H$25</f>
        <v>1.0204</v>
      </c>
      <c r="L33" s="113">
        <f>K33*J34</f>
        <v>265.30399999999997</v>
      </c>
    </row>
    <row r="34" spans="1:12">
      <c r="A34" s="118"/>
      <c r="B34" s="117"/>
      <c r="C34" s="117"/>
      <c r="D34" s="33">
        <f>D33*C33</f>
        <v>52</v>
      </c>
      <c r="E34" s="33">
        <f>E33*C33</f>
        <v>52</v>
      </c>
      <c r="F34" s="33">
        <f>C33*F33</f>
        <v>52</v>
      </c>
      <c r="G34" s="33">
        <f>G33*C33</f>
        <v>52</v>
      </c>
      <c r="H34" s="33">
        <f>H33*C33</f>
        <v>26</v>
      </c>
      <c r="I34" s="33">
        <f>I33*C33</f>
        <v>26</v>
      </c>
      <c r="J34" s="33">
        <f t="shared" si="7"/>
        <v>260</v>
      </c>
      <c r="K34" s="116"/>
      <c r="L34" s="113"/>
    </row>
    <row r="35" spans="1:12">
      <c r="A35" s="118"/>
      <c r="B35" s="10"/>
      <c r="C35" s="11"/>
      <c r="D35" s="12">
        <f t="shared" ref="D35:F35" si="9">D34-D31</f>
        <v>-98.52000000000001</v>
      </c>
      <c r="E35" s="12">
        <f t="shared" si="9"/>
        <v>-373.06</v>
      </c>
      <c r="F35" s="12">
        <f t="shared" si="9"/>
        <v>-386.84000000000003</v>
      </c>
      <c r="G35" s="12">
        <f>G34-G31</f>
        <v>-170.60000000000002</v>
      </c>
      <c r="H35" s="12">
        <f>H34-H31</f>
        <v>-70.460000000000008</v>
      </c>
      <c r="I35" s="12">
        <f>I34-I31</f>
        <v>1.6199999999999974</v>
      </c>
      <c r="J35" s="33">
        <f t="shared" si="7"/>
        <v>-1097.8600000000001</v>
      </c>
      <c r="K35" s="116"/>
      <c r="L35" s="113"/>
    </row>
    <row r="36" spans="1:12">
      <c r="A36" s="118"/>
      <c r="B36" s="117" t="s">
        <v>5</v>
      </c>
      <c r="C36" s="117">
        <v>73</v>
      </c>
      <c r="D36" s="9">
        <v>1</v>
      </c>
      <c r="E36" s="9">
        <v>4</v>
      </c>
      <c r="F36" s="9">
        <v>3</v>
      </c>
      <c r="G36" s="9">
        <v>1</v>
      </c>
      <c r="H36" s="9">
        <v>1</v>
      </c>
      <c r="I36" s="9"/>
      <c r="J36" s="33">
        <f t="shared" si="7"/>
        <v>10</v>
      </c>
      <c r="K36" s="116">
        <f>0.9724+$H$25</f>
        <v>0.98070000000000002</v>
      </c>
      <c r="L36" s="113">
        <f>K36*J37</f>
        <v>715.91100000000006</v>
      </c>
    </row>
    <row r="37" spans="1:12">
      <c r="A37" s="118"/>
      <c r="B37" s="117"/>
      <c r="C37" s="117"/>
      <c r="D37" s="33">
        <f>D36*C36</f>
        <v>73</v>
      </c>
      <c r="E37" s="33">
        <f>E36*C36</f>
        <v>292</v>
      </c>
      <c r="F37" s="33">
        <f>F36*C36</f>
        <v>219</v>
      </c>
      <c r="G37" s="33">
        <f>G36*C36</f>
        <v>73</v>
      </c>
      <c r="H37" s="33">
        <f>H36*C36</f>
        <v>73</v>
      </c>
      <c r="I37" s="33">
        <f>I36*C36</f>
        <v>0</v>
      </c>
      <c r="J37" s="33">
        <f t="shared" si="7"/>
        <v>730</v>
      </c>
      <c r="K37" s="116"/>
      <c r="L37" s="113"/>
    </row>
    <row r="38" spans="1:12">
      <c r="A38" s="118"/>
      <c r="B38" s="10"/>
      <c r="C38" s="11"/>
      <c r="D38" s="12">
        <f t="shared" ref="D38:I38" si="10">D35+D37</f>
        <v>-25.52000000000001</v>
      </c>
      <c r="E38" s="12">
        <f t="shared" si="10"/>
        <v>-81.06</v>
      </c>
      <c r="F38" s="12">
        <f t="shared" si="10"/>
        <v>-167.84000000000003</v>
      </c>
      <c r="G38" s="12">
        <f t="shared" si="10"/>
        <v>-97.600000000000023</v>
      </c>
      <c r="H38" s="12">
        <f t="shared" si="10"/>
        <v>2.539999999999992</v>
      </c>
      <c r="I38" s="12">
        <f t="shared" si="10"/>
        <v>1.6199999999999974</v>
      </c>
      <c r="J38" s="33">
        <f t="shared" si="7"/>
        <v>-367.86000000000013</v>
      </c>
      <c r="K38" s="116"/>
      <c r="L38" s="113"/>
    </row>
    <row r="39" spans="1:12">
      <c r="A39" s="118"/>
      <c r="B39" s="117" t="s">
        <v>34</v>
      </c>
      <c r="C39" s="117">
        <v>42</v>
      </c>
      <c r="D39" s="9"/>
      <c r="E39" s="9">
        <v>2</v>
      </c>
      <c r="F39" s="9">
        <v>4</v>
      </c>
      <c r="G39" s="9">
        <v>2</v>
      </c>
      <c r="H39" s="9"/>
      <c r="I39" s="9"/>
      <c r="J39" s="33">
        <f t="shared" si="7"/>
        <v>8</v>
      </c>
      <c r="K39" s="116">
        <f>0.993+$H$25</f>
        <v>1.0013000000000001</v>
      </c>
      <c r="L39" s="113">
        <f>K39*J40</f>
        <v>336.43680000000001</v>
      </c>
    </row>
    <row r="40" spans="1:12">
      <c r="A40" s="118"/>
      <c r="B40" s="117"/>
      <c r="C40" s="117"/>
      <c r="D40" s="33">
        <f>D39*C39</f>
        <v>0</v>
      </c>
      <c r="E40" s="33">
        <f>E39*C39</f>
        <v>84</v>
      </c>
      <c r="F40" s="33">
        <f>F39*C39</f>
        <v>168</v>
      </c>
      <c r="G40" s="33">
        <f>G39*C39</f>
        <v>84</v>
      </c>
      <c r="H40" s="33">
        <f>H39*C39</f>
        <v>0</v>
      </c>
      <c r="I40" s="33">
        <f>I39*C39</f>
        <v>0</v>
      </c>
      <c r="J40" s="33">
        <f t="shared" si="7"/>
        <v>336</v>
      </c>
      <c r="K40" s="116"/>
      <c r="L40" s="113"/>
    </row>
    <row r="41" spans="1:12">
      <c r="A41" s="118"/>
      <c r="B41" s="10"/>
      <c r="C41" s="11"/>
      <c r="D41" s="12">
        <f t="shared" ref="D41:I41" si="11">D38+D40</f>
        <v>-25.52000000000001</v>
      </c>
      <c r="E41" s="12">
        <f t="shared" si="11"/>
        <v>2.9399999999999977</v>
      </c>
      <c r="F41" s="12">
        <f t="shared" si="11"/>
        <v>0.15999999999996817</v>
      </c>
      <c r="G41" s="12">
        <f t="shared" si="11"/>
        <v>-13.600000000000023</v>
      </c>
      <c r="H41" s="12">
        <f t="shared" si="11"/>
        <v>2.539999999999992</v>
      </c>
      <c r="I41" s="12">
        <f t="shared" si="11"/>
        <v>1.6199999999999974</v>
      </c>
      <c r="J41" s="33">
        <f t="shared" si="7"/>
        <v>-31.860000000000078</v>
      </c>
      <c r="K41" s="116"/>
      <c r="L41" s="113"/>
    </row>
    <row r="42" spans="1:12">
      <c r="A42" s="118"/>
      <c r="B42" s="117" t="s">
        <v>35</v>
      </c>
      <c r="C42" s="117">
        <v>14</v>
      </c>
      <c r="D42" s="9">
        <v>2</v>
      </c>
      <c r="E42" s="9"/>
      <c r="F42" s="9"/>
      <c r="G42" s="9">
        <v>1</v>
      </c>
      <c r="H42" s="9"/>
      <c r="I42" s="9"/>
      <c r="J42" s="33">
        <f t="shared" si="7"/>
        <v>3</v>
      </c>
      <c r="K42" s="116">
        <f>0.9571+$H$25</f>
        <v>0.96539999999999992</v>
      </c>
      <c r="L42" s="113">
        <f>K42*J43</f>
        <v>40.546799999999998</v>
      </c>
    </row>
    <row r="43" spans="1:12">
      <c r="A43" s="118"/>
      <c r="B43" s="117"/>
      <c r="C43" s="117"/>
      <c r="D43" s="33">
        <f>D42*C42</f>
        <v>28</v>
      </c>
      <c r="E43" s="33">
        <f>E42*C42</f>
        <v>0</v>
      </c>
      <c r="F43" s="33">
        <f>F42*C42</f>
        <v>0</v>
      </c>
      <c r="G43" s="33">
        <f>G42*C42</f>
        <v>14</v>
      </c>
      <c r="H43" s="33">
        <f>H42*C42</f>
        <v>0</v>
      </c>
      <c r="I43" s="33">
        <f>I42*C42</f>
        <v>0</v>
      </c>
      <c r="J43" s="33">
        <f t="shared" si="7"/>
        <v>42</v>
      </c>
      <c r="K43" s="116"/>
      <c r="L43" s="113"/>
    </row>
    <row r="44" spans="1:12">
      <c r="A44" s="118"/>
      <c r="B44" s="10"/>
      <c r="C44" s="11"/>
      <c r="D44" s="12">
        <f t="shared" ref="D44:I44" si="12">D41+D43</f>
        <v>2.4799999999999898</v>
      </c>
      <c r="E44" s="12">
        <f t="shared" si="12"/>
        <v>2.9399999999999977</v>
      </c>
      <c r="F44" s="12">
        <f t="shared" si="12"/>
        <v>0.15999999999996817</v>
      </c>
      <c r="G44" s="12">
        <f t="shared" si="12"/>
        <v>0.39999999999997726</v>
      </c>
      <c r="H44" s="12">
        <f t="shared" si="12"/>
        <v>2.539999999999992</v>
      </c>
      <c r="I44" s="12">
        <f t="shared" si="12"/>
        <v>1.6199999999999974</v>
      </c>
      <c r="J44" s="33">
        <f t="shared" si="7"/>
        <v>10.139999999999922</v>
      </c>
      <c r="K44" s="116"/>
      <c r="L44" s="113"/>
    </row>
    <row r="45" spans="1:12">
      <c r="A45" s="118"/>
      <c r="B45" s="114" t="s">
        <v>16</v>
      </c>
      <c r="C45" s="115"/>
      <c r="D45" s="19">
        <f t="shared" ref="D45:I45" si="13">D34+D37+D40+D43</f>
        <v>153</v>
      </c>
      <c r="E45" s="19">
        <f t="shared" si="13"/>
        <v>428</v>
      </c>
      <c r="F45" s="19">
        <f t="shared" si="13"/>
        <v>439</v>
      </c>
      <c r="G45" s="19">
        <f t="shared" si="13"/>
        <v>223</v>
      </c>
      <c r="H45" s="19">
        <f t="shared" si="13"/>
        <v>99</v>
      </c>
      <c r="I45" s="19">
        <f t="shared" si="13"/>
        <v>26</v>
      </c>
      <c r="J45" s="19">
        <f>J34+J37+J40+J43</f>
        <v>1368</v>
      </c>
      <c r="K45" s="13">
        <f>L45/J45</f>
        <v>0.99283523391812878</v>
      </c>
      <c r="L45" s="14">
        <f>SUM(L33:L44)</f>
        <v>1358.1986000000002</v>
      </c>
    </row>
    <row r="46" spans="1:12">
      <c r="J46" s="15" t="s">
        <v>15</v>
      </c>
      <c r="K46" s="16">
        <f>L46/G26</f>
        <v>3.5246292314565858E-2</v>
      </c>
      <c r="L46" s="17">
        <f>G26-L45</f>
        <v>49.62039999999979</v>
      </c>
    </row>
    <row r="47" spans="1:12">
      <c r="A47" s="93" t="s">
        <v>14</v>
      </c>
      <c r="B47" s="93"/>
      <c r="C47" s="94"/>
      <c r="D47" s="95" t="s">
        <v>91</v>
      </c>
      <c r="E47" s="96"/>
      <c r="F47" s="99" t="s">
        <v>12</v>
      </c>
      <c r="G47" s="1" t="s">
        <v>13</v>
      </c>
      <c r="H47" s="30" t="s">
        <v>87</v>
      </c>
      <c r="I47" s="2"/>
      <c r="J47" s="2"/>
      <c r="K47" s="101" t="s">
        <v>81</v>
      </c>
      <c r="L47" s="102" t="s">
        <v>79</v>
      </c>
    </row>
    <row r="48" spans="1:12">
      <c r="A48" s="93"/>
      <c r="B48" s="93"/>
      <c r="C48" s="94"/>
      <c r="D48" s="97"/>
      <c r="E48" s="98"/>
      <c r="F48" s="100"/>
      <c r="G48" s="20">
        <v>1.08</v>
      </c>
      <c r="H48" s="30">
        <v>8.3000000000000001E-3</v>
      </c>
      <c r="I48" s="2"/>
      <c r="J48" s="2"/>
      <c r="K48" s="101"/>
      <c r="L48" s="103"/>
    </row>
    <row r="49" spans="1:12">
      <c r="A49" s="105" t="s">
        <v>78</v>
      </c>
      <c r="B49" s="105"/>
      <c r="C49" s="106"/>
      <c r="D49" s="107">
        <f>J53</f>
        <v>4492</v>
      </c>
      <c r="E49" s="108"/>
      <c r="F49" s="30" t="s">
        <v>10</v>
      </c>
      <c r="G49" s="18">
        <f>J53*G48</f>
        <v>4851.3600000000006</v>
      </c>
      <c r="H49" s="21"/>
      <c r="I49" s="18"/>
      <c r="J49" s="18"/>
      <c r="K49" s="111" t="s">
        <v>47</v>
      </c>
      <c r="L49" s="103"/>
    </row>
    <row r="50" spans="1:12">
      <c r="A50" s="105"/>
      <c r="B50" s="105"/>
      <c r="C50" s="106"/>
      <c r="D50" s="109"/>
      <c r="E50" s="110"/>
      <c r="F50" s="4"/>
      <c r="G50" s="4"/>
      <c r="H50" s="31"/>
      <c r="I50" s="5"/>
      <c r="J50" s="5"/>
      <c r="K50" s="112"/>
      <c r="L50" s="104"/>
    </row>
    <row r="51" spans="1:12">
      <c r="A51" s="88" t="s">
        <v>0</v>
      </c>
      <c r="B51" s="88" t="s">
        <v>1</v>
      </c>
      <c r="C51" s="88"/>
      <c r="D51" s="88"/>
      <c r="E51" s="88"/>
      <c r="F51" s="88"/>
      <c r="G51" s="88"/>
      <c r="H51" s="88"/>
      <c r="I51" s="32"/>
      <c r="J51" s="88" t="s">
        <v>2</v>
      </c>
      <c r="K51" s="89" t="s">
        <v>11</v>
      </c>
      <c r="L51" s="91" t="s">
        <v>10</v>
      </c>
    </row>
    <row r="52" spans="1:12">
      <c r="A52" s="88"/>
      <c r="B52" s="88"/>
      <c r="C52" s="88"/>
      <c r="D52" s="6" t="s">
        <v>17</v>
      </c>
      <c r="E52" s="6" t="s">
        <v>18</v>
      </c>
      <c r="F52" s="6" t="s">
        <v>9</v>
      </c>
      <c r="G52" s="6" t="s">
        <v>8</v>
      </c>
      <c r="H52" s="6" t="s">
        <v>7</v>
      </c>
      <c r="I52" s="6" t="s">
        <v>19</v>
      </c>
      <c r="J52" s="88"/>
      <c r="K52" s="90"/>
      <c r="L52" s="92"/>
    </row>
    <row r="53" spans="1:12">
      <c r="A53" s="118" t="s">
        <v>83</v>
      </c>
      <c r="B53" s="32" t="s">
        <v>3</v>
      </c>
      <c r="C53" s="88" t="s">
        <v>6</v>
      </c>
      <c r="D53" s="9">
        <v>777</v>
      </c>
      <c r="E53" s="9">
        <v>1370</v>
      </c>
      <c r="F53" s="9">
        <v>1359</v>
      </c>
      <c r="G53" s="9">
        <v>612</v>
      </c>
      <c r="H53" s="9">
        <v>338</v>
      </c>
      <c r="I53" s="9">
        <v>36</v>
      </c>
      <c r="J53" s="32">
        <f t="shared" ref="J53:J67" si="14">SUM(D53:I53)</f>
        <v>4492</v>
      </c>
      <c r="K53" s="88"/>
      <c r="L53" s="119"/>
    </row>
    <row r="54" spans="1:12">
      <c r="A54" s="118"/>
      <c r="B54" s="27">
        <v>1.05</v>
      </c>
      <c r="C54" s="88"/>
      <c r="D54" s="32">
        <f>D53*$B$54</f>
        <v>815.85</v>
      </c>
      <c r="E54" s="32">
        <f t="shared" ref="E54:I54" si="15">E53*$B$54</f>
        <v>1438.5</v>
      </c>
      <c r="F54" s="32">
        <f t="shared" si="15"/>
        <v>1426.95</v>
      </c>
      <c r="G54" s="32">
        <f t="shared" si="15"/>
        <v>642.6</v>
      </c>
      <c r="H54" s="32">
        <f t="shared" si="15"/>
        <v>354.90000000000003</v>
      </c>
      <c r="I54" s="32">
        <f t="shared" si="15"/>
        <v>37.800000000000004</v>
      </c>
      <c r="J54" s="32">
        <f t="shared" si="14"/>
        <v>4716.6000000000004</v>
      </c>
      <c r="K54" s="88"/>
      <c r="L54" s="119"/>
    </row>
    <row r="55" spans="1:12">
      <c r="A55" s="118"/>
      <c r="B55" s="32" t="s">
        <v>88</v>
      </c>
      <c r="C55" s="88"/>
      <c r="D55" s="7">
        <f>D53/J53*100</f>
        <v>17.297417631344615</v>
      </c>
      <c r="E55" s="7">
        <f>E53/J53*100</f>
        <v>30.4986642920748</v>
      </c>
      <c r="F55" s="7">
        <f>F53/J53*100</f>
        <v>30.253784505788069</v>
      </c>
      <c r="G55" s="7">
        <f>G53/J53*100</f>
        <v>13.624220837043632</v>
      </c>
      <c r="H55" s="7">
        <f>H53/J53*100</f>
        <v>7.5244879786286729</v>
      </c>
      <c r="I55" s="7">
        <f>I53/J53*100</f>
        <v>0.80142475512021361</v>
      </c>
      <c r="J55" s="8">
        <f t="shared" si="14"/>
        <v>100</v>
      </c>
      <c r="K55" s="88"/>
      <c r="L55" s="119"/>
    </row>
    <row r="56" spans="1:12">
      <c r="A56" s="118"/>
      <c r="B56" s="117" t="s">
        <v>4</v>
      </c>
      <c r="C56" s="117">
        <v>41</v>
      </c>
      <c r="D56" s="9">
        <v>2</v>
      </c>
      <c r="E56" s="9">
        <v>2</v>
      </c>
      <c r="F56" s="9">
        <v>2</v>
      </c>
      <c r="G56" s="9">
        <v>2</v>
      </c>
      <c r="H56" s="9">
        <v>1</v>
      </c>
      <c r="I56" s="9">
        <v>1</v>
      </c>
      <c r="J56" s="33">
        <f t="shared" si="14"/>
        <v>10</v>
      </c>
      <c r="K56" s="116">
        <f>1.0121+$H$48</f>
        <v>1.0204</v>
      </c>
      <c r="L56" s="113">
        <f>K56*J57</f>
        <v>418.36399999999998</v>
      </c>
    </row>
    <row r="57" spans="1:12">
      <c r="A57" s="118"/>
      <c r="B57" s="117"/>
      <c r="C57" s="117"/>
      <c r="D57" s="33">
        <f>D56*C56</f>
        <v>82</v>
      </c>
      <c r="E57" s="33">
        <f>E56*C56</f>
        <v>82</v>
      </c>
      <c r="F57" s="33">
        <f>C56*F56</f>
        <v>82</v>
      </c>
      <c r="G57" s="33">
        <f>G56*C56</f>
        <v>82</v>
      </c>
      <c r="H57" s="33">
        <f>H56*C56</f>
        <v>41</v>
      </c>
      <c r="I57" s="33">
        <f>I56*C56</f>
        <v>41</v>
      </c>
      <c r="J57" s="33">
        <f t="shared" si="14"/>
        <v>410</v>
      </c>
      <c r="K57" s="116"/>
      <c r="L57" s="113"/>
    </row>
    <row r="58" spans="1:12">
      <c r="A58" s="118"/>
      <c r="B58" s="10"/>
      <c r="C58" s="11"/>
      <c r="D58" s="12">
        <f t="shared" ref="D58:F58" si="16">D57-D54</f>
        <v>-733.85</v>
      </c>
      <c r="E58" s="12">
        <f t="shared" si="16"/>
        <v>-1356.5</v>
      </c>
      <c r="F58" s="12">
        <f t="shared" si="16"/>
        <v>-1344.95</v>
      </c>
      <c r="G58" s="12">
        <f>G57-G54</f>
        <v>-560.6</v>
      </c>
      <c r="H58" s="12">
        <f>H57-H54</f>
        <v>-313.90000000000003</v>
      </c>
      <c r="I58" s="12">
        <f>I57-I54</f>
        <v>3.1999999999999957</v>
      </c>
      <c r="J58" s="33">
        <f t="shared" si="14"/>
        <v>-4306.6000000000004</v>
      </c>
      <c r="K58" s="116"/>
      <c r="L58" s="113"/>
    </row>
    <row r="59" spans="1:12">
      <c r="A59" s="118"/>
      <c r="B59" s="117" t="s">
        <v>5</v>
      </c>
      <c r="C59" s="117">
        <v>314</v>
      </c>
      <c r="D59" s="9">
        <v>1</v>
      </c>
      <c r="E59" s="9">
        <v>4</v>
      </c>
      <c r="F59" s="9">
        <v>3</v>
      </c>
      <c r="G59" s="9">
        <v>1</v>
      </c>
      <c r="H59" s="9">
        <v>1</v>
      </c>
      <c r="I59" s="9"/>
      <c r="J59" s="33">
        <f t="shared" si="14"/>
        <v>10</v>
      </c>
      <c r="K59" s="116">
        <f>0.9724+$H$48</f>
        <v>0.98070000000000002</v>
      </c>
      <c r="L59" s="113">
        <f>K59*J60</f>
        <v>3079.3980000000001</v>
      </c>
    </row>
    <row r="60" spans="1:12">
      <c r="A60" s="118"/>
      <c r="B60" s="117"/>
      <c r="C60" s="117"/>
      <c r="D60" s="33">
        <f>D59*C59</f>
        <v>314</v>
      </c>
      <c r="E60" s="33">
        <f>E59*C59</f>
        <v>1256</v>
      </c>
      <c r="F60" s="33">
        <f>F59*C59</f>
        <v>942</v>
      </c>
      <c r="G60" s="33">
        <f>G59*C59</f>
        <v>314</v>
      </c>
      <c r="H60" s="33">
        <f>H59*C59</f>
        <v>314</v>
      </c>
      <c r="I60" s="33">
        <f>I59*C59</f>
        <v>0</v>
      </c>
      <c r="J60" s="33">
        <f t="shared" si="14"/>
        <v>3140</v>
      </c>
      <c r="K60" s="116"/>
      <c r="L60" s="113"/>
    </row>
    <row r="61" spans="1:12">
      <c r="A61" s="118"/>
      <c r="B61" s="10"/>
      <c r="C61" s="11"/>
      <c r="D61" s="12">
        <f t="shared" ref="D61:I61" si="17">D58+D60</f>
        <v>-419.85</v>
      </c>
      <c r="E61" s="12">
        <f t="shared" si="17"/>
        <v>-100.5</v>
      </c>
      <c r="F61" s="12">
        <f t="shared" si="17"/>
        <v>-402.95000000000005</v>
      </c>
      <c r="G61" s="12">
        <f t="shared" si="17"/>
        <v>-246.60000000000002</v>
      </c>
      <c r="H61" s="12">
        <f t="shared" si="17"/>
        <v>9.9999999999965894E-2</v>
      </c>
      <c r="I61" s="12">
        <f t="shared" si="17"/>
        <v>3.1999999999999957</v>
      </c>
      <c r="J61" s="33">
        <f t="shared" si="14"/>
        <v>-1166.6000000000001</v>
      </c>
      <c r="K61" s="116"/>
      <c r="L61" s="113"/>
    </row>
    <row r="62" spans="1:12">
      <c r="A62" s="118"/>
      <c r="B62" s="117" t="s">
        <v>34</v>
      </c>
      <c r="C62" s="117">
        <v>105</v>
      </c>
      <c r="D62" s="9">
        <v>4</v>
      </c>
      <c r="E62" s="9">
        <v>1</v>
      </c>
      <c r="F62" s="9">
        <v>3</v>
      </c>
      <c r="G62" s="9">
        <v>2</v>
      </c>
      <c r="H62" s="9"/>
      <c r="I62" s="9"/>
      <c r="J62" s="33">
        <f t="shared" si="14"/>
        <v>10</v>
      </c>
      <c r="K62" s="116">
        <f>0.9428+$H$48</f>
        <v>0.95109999999999995</v>
      </c>
      <c r="L62" s="113">
        <f>K62*J63</f>
        <v>998.65499999999997</v>
      </c>
    </row>
    <row r="63" spans="1:12">
      <c r="A63" s="118"/>
      <c r="B63" s="117"/>
      <c r="C63" s="117"/>
      <c r="D63" s="33">
        <f>D62*C62</f>
        <v>420</v>
      </c>
      <c r="E63" s="33">
        <f>E62*C62</f>
        <v>105</v>
      </c>
      <c r="F63" s="33">
        <f>F62*C62</f>
        <v>315</v>
      </c>
      <c r="G63" s="33">
        <f>G62*C62</f>
        <v>210</v>
      </c>
      <c r="H63" s="33">
        <f>H62*C62</f>
        <v>0</v>
      </c>
      <c r="I63" s="33">
        <f>I62*C62</f>
        <v>0</v>
      </c>
      <c r="J63" s="33">
        <f t="shared" si="14"/>
        <v>1050</v>
      </c>
      <c r="K63" s="116"/>
      <c r="L63" s="113"/>
    </row>
    <row r="64" spans="1:12">
      <c r="A64" s="118"/>
      <c r="B64" s="10"/>
      <c r="C64" s="11"/>
      <c r="D64" s="12">
        <f t="shared" ref="D64:I64" si="18">D61+D63</f>
        <v>0.14999999999997726</v>
      </c>
      <c r="E64" s="12">
        <f t="shared" si="18"/>
        <v>4.5</v>
      </c>
      <c r="F64" s="12">
        <f t="shared" si="18"/>
        <v>-87.950000000000045</v>
      </c>
      <c r="G64" s="12">
        <f t="shared" si="18"/>
        <v>-36.600000000000023</v>
      </c>
      <c r="H64" s="12">
        <f t="shared" si="18"/>
        <v>9.9999999999965894E-2</v>
      </c>
      <c r="I64" s="12">
        <f t="shared" si="18"/>
        <v>3.1999999999999957</v>
      </c>
      <c r="J64" s="33">
        <f t="shared" si="14"/>
        <v>-116.60000000000014</v>
      </c>
      <c r="K64" s="116"/>
      <c r="L64" s="113"/>
    </row>
    <row r="65" spans="1:12">
      <c r="A65" s="118"/>
      <c r="B65" s="117" t="s">
        <v>35</v>
      </c>
      <c r="C65" s="117">
        <v>22</v>
      </c>
      <c r="D65" s="9"/>
      <c r="E65" s="9"/>
      <c r="F65" s="9">
        <v>4</v>
      </c>
      <c r="G65" s="9">
        <v>2</v>
      </c>
      <c r="H65" s="9"/>
      <c r="I65" s="9"/>
      <c r="J65" s="33">
        <f t="shared" si="14"/>
        <v>6</v>
      </c>
      <c r="K65" s="116">
        <f>1.0085+$H$48</f>
        <v>1.0167999999999999</v>
      </c>
      <c r="L65" s="113">
        <f>K65*J66</f>
        <v>134.2176</v>
      </c>
    </row>
    <row r="66" spans="1:12">
      <c r="A66" s="118"/>
      <c r="B66" s="117"/>
      <c r="C66" s="117"/>
      <c r="D66" s="33">
        <f>D65*C65</f>
        <v>0</v>
      </c>
      <c r="E66" s="33">
        <f>E65*C65</f>
        <v>0</v>
      </c>
      <c r="F66" s="33">
        <f>F65*C65</f>
        <v>88</v>
      </c>
      <c r="G66" s="33">
        <f>G65*C65</f>
        <v>44</v>
      </c>
      <c r="H66" s="33">
        <f>H65*C65</f>
        <v>0</v>
      </c>
      <c r="I66" s="33">
        <f>I65*C65</f>
        <v>0</v>
      </c>
      <c r="J66" s="33">
        <f t="shared" si="14"/>
        <v>132</v>
      </c>
      <c r="K66" s="116"/>
      <c r="L66" s="113"/>
    </row>
    <row r="67" spans="1:12">
      <c r="A67" s="118"/>
      <c r="B67" s="10"/>
      <c r="C67" s="11"/>
      <c r="D67" s="12">
        <f t="shared" ref="D67:I67" si="19">D64+D66</f>
        <v>0.14999999999997726</v>
      </c>
      <c r="E67" s="12">
        <f t="shared" si="19"/>
        <v>4.5</v>
      </c>
      <c r="F67" s="12">
        <f t="shared" si="19"/>
        <v>4.9999999999954525E-2</v>
      </c>
      <c r="G67" s="12">
        <f t="shared" si="19"/>
        <v>7.3999999999999773</v>
      </c>
      <c r="H67" s="12">
        <f t="shared" si="19"/>
        <v>9.9999999999965894E-2</v>
      </c>
      <c r="I67" s="12">
        <f t="shared" si="19"/>
        <v>3.1999999999999957</v>
      </c>
      <c r="J67" s="33">
        <f t="shared" si="14"/>
        <v>15.399999999999871</v>
      </c>
      <c r="K67" s="116"/>
      <c r="L67" s="113"/>
    </row>
    <row r="68" spans="1:12">
      <c r="A68" s="118"/>
      <c r="B68" s="114" t="s">
        <v>16</v>
      </c>
      <c r="C68" s="115"/>
      <c r="D68" s="19">
        <f t="shared" ref="D68:I68" si="20">D57+D60+D63+D66</f>
        <v>816</v>
      </c>
      <c r="E68" s="19">
        <f t="shared" si="20"/>
        <v>1443</v>
      </c>
      <c r="F68" s="19">
        <f t="shared" si="20"/>
        <v>1427</v>
      </c>
      <c r="G68" s="19">
        <f t="shared" si="20"/>
        <v>650</v>
      </c>
      <c r="H68" s="19">
        <f t="shared" si="20"/>
        <v>355</v>
      </c>
      <c r="I68" s="19">
        <f t="shared" si="20"/>
        <v>41</v>
      </c>
      <c r="J68" s="19">
        <f>J57+J60+J63+J66</f>
        <v>4732</v>
      </c>
      <c r="K68" s="13">
        <f>L68/J68</f>
        <v>0.97857874049027904</v>
      </c>
      <c r="L68" s="14">
        <f>SUM(L56:L67)</f>
        <v>4630.6346000000003</v>
      </c>
    </row>
    <row r="69" spans="1:12">
      <c r="J69" s="15" t="s">
        <v>15</v>
      </c>
      <c r="K69" s="16">
        <f>L69/G49</f>
        <v>4.5497633653243677E-2</v>
      </c>
      <c r="L69" s="17">
        <f>G49-L68</f>
        <v>220.72540000000026</v>
      </c>
    </row>
    <row r="70" spans="1:12">
      <c r="A70" s="93" t="s">
        <v>14</v>
      </c>
      <c r="B70" s="93"/>
      <c r="C70" s="94"/>
      <c r="D70" s="95" t="s">
        <v>91</v>
      </c>
      <c r="E70" s="96"/>
      <c r="F70" s="99" t="s">
        <v>12</v>
      </c>
      <c r="G70" s="1" t="s">
        <v>13</v>
      </c>
      <c r="H70" s="30" t="s">
        <v>87</v>
      </c>
      <c r="I70" s="2"/>
      <c r="J70" s="2"/>
      <c r="K70" s="101" t="s">
        <v>81</v>
      </c>
      <c r="L70" s="102" t="s">
        <v>79</v>
      </c>
    </row>
    <row r="71" spans="1:12">
      <c r="A71" s="93"/>
      <c r="B71" s="93"/>
      <c r="C71" s="94"/>
      <c r="D71" s="97"/>
      <c r="E71" s="98"/>
      <c r="F71" s="100"/>
      <c r="G71" s="20">
        <v>1.08</v>
      </c>
      <c r="H71" s="30">
        <v>8.3000000000000001E-3</v>
      </c>
      <c r="I71" s="2"/>
      <c r="J71" s="2"/>
      <c r="K71" s="101"/>
      <c r="L71" s="103"/>
    </row>
    <row r="72" spans="1:12">
      <c r="A72" s="105" t="s">
        <v>78</v>
      </c>
      <c r="B72" s="105"/>
      <c r="C72" s="106"/>
      <c r="D72" s="107">
        <f>J76</f>
        <v>5935</v>
      </c>
      <c r="E72" s="108"/>
      <c r="F72" s="30" t="s">
        <v>10</v>
      </c>
      <c r="G72" s="18">
        <f>J76*G71</f>
        <v>6409.8</v>
      </c>
      <c r="H72" s="21"/>
      <c r="I72" s="18"/>
      <c r="J72" s="18"/>
      <c r="K72" s="111" t="s">
        <v>47</v>
      </c>
      <c r="L72" s="103"/>
    </row>
    <row r="73" spans="1:12">
      <c r="A73" s="105"/>
      <c r="B73" s="105"/>
      <c r="C73" s="106"/>
      <c r="D73" s="109"/>
      <c r="E73" s="110"/>
      <c r="F73" s="4"/>
      <c r="G73" s="4"/>
      <c r="H73" s="31"/>
      <c r="I73" s="5"/>
      <c r="J73" s="5"/>
      <c r="K73" s="112"/>
      <c r="L73" s="104"/>
    </row>
    <row r="74" spans="1:12">
      <c r="A74" s="88" t="s">
        <v>0</v>
      </c>
      <c r="B74" s="88" t="s">
        <v>1</v>
      </c>
      <c r="C74" s="88"/>
      <c r="D74" s="88"/>
      <c r="E74" s="88"/>
      <c r="F74" s="88"/>
      <c r="G74" s="88"/>
      <c r="H74" s="88"/>
      <c r="I74" s="32"/>
      <c r="J74" s="88" t="s">
        <v>2</v>
      </c>
      <c r="K74" s="89" t="s">
        <v>11</v>
      </c>
      <c r="L74" s="91" t="s">
        <v>10</v>
      </c>
    </row>
    <row r="75" spans="1:12">
      <c r="A75" s="88"/>
      <c r="B75" s="88"/>
      <c r="C75" s="88"/>
      <c r="D75" s="6" t="s">
        <v>17</v>
      </c>
      <c r="E75" s="6" t="s">
        <v>18</v>
      </c>
      <c r="F75" s="6" t="s">
        <v>9</v>
      </c>
      <c r="G75" s="6" t="s">
        <v>8</v>
      </c>
      <c r="H75" s="6" t="s">
        <v>7</v>
      </c>
      <c r="I75" s="6" t="s">
        <v>19</v>
      </c>
      <c r="J75" s="88"/>
      <c r="K75" s="90"/>
      <c r="L75" s="92"/>
    </row>
    <row r="76" spans="1:12">
      <c r="A76" s="118" t="s">
        <v>51</v>
      </c>
      <c r="B76" s="32" t="s">
        <v>3</v>
      </c>
      <c r="C76" s="88" t="s">
        <v>6</v>
      </c>
      <c r="D76" s="9">
        <v>629</v>
      </c>
      <c r="E76" s="9">
        <v>1800</v>
      </c>
      <c r="F76" s="9">
        <v>1963</v>
      </c>
      <c r="G76" s="9">
        <v>1015</v>
      </c>
      <c r="H76" s="9">
        <v>439</v>
      </c>
      <c r="I76" s="9">
        <v>89</v>
      </c>
      <c r="J76" s="32">
        <f t="shared" ref="J76:J90" si="21">SUM(D76:I76)</f>
        <v>5935</v>
      </c>
      <c r="K76" s="88"/>
      <c r="L76" s="119"/>
    </row>
    <row r="77" spans="1:12">
      <c r="A77" s="118"/>
      <c r="B77" s="29">
        <v>1.0349999999999999</v>
      </c>
      <c r="C77" s="88"/>
      <c r="D77" s="32">
        <f>D76*$B$77</f>
        <v>651.01499999999999</v>
      </c>
      <c r="E77" s="32">
        <f t="shared" ref="E77:I77" si="22">E76*$B$77</f>
        <v>1862.9999999999998</v>
      </c>
      <c r="F77" s="32">
        <f t="shared" si="22"/>
        <v>2031.7049999999999</v>
      </c>
      <c r="G77" s="32">
        <f t="shared" si="22"/>
        <v>1050.5249999999999</v>
      </c>
      <c r="H77" s="32">
        <f t="shared" si="22"/>
        <v>454.36499999999995</v>
      </c>
      <c r="I77" s="32">
        <f t="shared" si="22"/>
        <v>92.114999999999995</v>
      </c>
      <c r="J77" s="32">
        <f t="shared" si="21"/>
        <v>6142.7249999999985</v>
      </c>
      <c r="K77" s="88"/>
      <c r="L77" s="119"/>
    </row>
    <row r="78" spans="1:12">
      <c r="A78" s="118"/>
      <c r="B78" s="32" t="s">
        <v>90</v>
      </c>
      <c r="C78" s="88"/>
      <c r="D78" s="7">
        <f>D76/J76*100</f>
        <v>10.598146588037068</v>
      </c>
      <c r="E78" s="7">
        <f>E76/J76*100</f>
        <v>30.328559393428812</v>
      </c>
      <c r="F78" s="7">
        <f>F76/J76*100</f>
        <v>33.074978938500422</v>
      </c>
      <c r="G78" s="7">
        <f>G76/J76*100</f>
        <v>17.101937657961248</v>
      </c>
      <c r="H78" s="7">
        <f>H76/J76*100</f>
        <v>7.3967986520640263</v>
      </c>
      <c r="I78" s="7">
        <f>I76/J76*100</f>
        <v>1.4995787700084247</v>
      </c>
      <c r="J78" s="8">
        <f t="shared" si="21"/>
        <v>99.999999999999986</v>
      </c>
      <c r="K78" s="88"/>
      <c r="L78" s="119"/>
    </row>
    <row r="79" spans="1:12">
      <c r="A79" s="118"/>
      <c r="B79" s="117" t="s">
        <v>4</v>
      </c>
      <c r="C79" s="117">
        <v>94</v>
      </c>
      <c r="D79" s="9">
        <v>2</v>
      </c>
      <c r="E79" s="9">
        <v>2</v>
      </c>
      <c r="F79" s="9">
        <v>2</v>
      </c>
      <c r="G79" s="9">
        <v>2</v>
      </c>
      <c r="H79" s="9">
        <v>1</v>
      </c>
      <c r="I79" s="9">
        <v>1</v>
      </c>
      <c r="J79" s="33">
        <f t="shared" si="21"/>
        <v>10</v>
      </c>
      <c r="K79" s="116">
        <f>1.0121+$H$71</f>
        <v>1.0204</v>
      </c>
      <c r="L79" s="113">
        <f>K79*J80</f>
        <v>959.17599999999993</v>
      </c>
    </row>
    <row r="80" spans="1:12">
      <c r="A80" s="118"/>
      <c r="B80" s="117"/>
      <c r="C80" s="117"/>
      <c r="D80" s="33">
        <f>D79*C79</f>
        <v>188</v>
      </c>
      <c r="E80" s="33">
        <f>E79*C79</f>
        <v>188</v>
      </c>
      <c r="F80" s="33">
        <f>C79*F79</f>
        <v>188</v>
      </c>
      <c r="G80" s="33">
        <f>G79*C79</f>
        <v>188</v>
      </c>
      <c r="H80" s="33">
        <f>H79*C79</f>
        <v>94</v>
      </c>
      <c r="I80" s="33">
        <f>I79*C79</f>
        <v>94</v>
      </c>
      <c r="J80" s="33">
        <f t="shared" si="21"/>
        <v>940</v>
      </c>
      <c r="K80" s="116"/>
      <c r="L80" s="113"/>
    </row>
    <row r="81" spans="1:12">
      <c r="A81" s="118"/>
      <c r="B81" s="10"/>
      <c r="C81" s="11"/>
      <c r="D81" s="12">
        <f t="shared" ref="D81:F81" si="23">D80-D77</f>
        <v>-463.01499999999999</v>
      </c>
      <c r="E81" s="12">
        <f t="shared" si="23"/>
        <v>-1674.9999999999998</v>
      </c>
      <c r="F81" s="12">
        <f t="shared" si="23"/>
        <v>-1843.7049999999999</v>
      </c>
      <c r="G81" s="12">
        <f>G80-G77</f>
        <v>-862.52499999999986</v>
      </c>
      <c r="H81" s="12">
        <f>H80-H77</f>
        <v>-360.36499999999995</v>
      </c>
      <c r="I81" s="12">
        <f>I80-I77</f>
        <v>1.8850000000000051</v>
      </c>
      <c r="J81" s="33">
        <f t="shared" si="21"/>
        <v>-5202.7249999999995</v>
      </c>
      <c r="K81" s="116"/>
      <c r="L81" s="113"/>
    </row>
    <row r="82" spans="1:12">
      <c r="A82" s="118"/>
      <c r="B82" s="117" t="s">
        <v>5</v>
      </c>
      <c r="C82" s="117">
        <v>360</v>
      </c>
      <c r="D82" s="9">
        <v>1</v>
      </c>
      <c r="E82" s="9">
        <v>4</v>
      </c>
      <c r="F82" s="9">
        <v>3</v>
      </c>
      <c r="G82" s="9">
        <v>1</v>
      </c>
      <c r="H82" s="9">
        <v>1</v>
      </c>
      <c r="I82" s="9"/>
      <c r="J82" s="33">
        <f t="shared" si="21"/>
        <v>10</v>
      </c>
      <c r="K82" s="116">
        <f>0.9724+$H$71</f>
        <v>0.98070000000000002</v>
      </c>
      <c r="L82" s="113">
        <f>K82*J83</f>
        <v>3530.52</v>
      </c>
    </row>
    <row r="83" spans="1:12">
      <c r="A83" s="118"/>
      <c r="B83" s="117"/>
      <c r="C83" s="117"/>
      <c r="D83" s="33">
        <f>D82*C82</f>
        <v>360</v>
      </c>
      <c r="E83" s="33">
        <f>E82*C82</f>
        <v>1440</v>
      </c>
      <c r="F83" s="33">
        <f>F82*C82</f>
        <v>1080</v>
      </c>
      <c r="G83" s="33">
        <f>G82*C82</f>
        <v>360</v>
      </c>
      <c r="H83" s="33">
        <f>H82*C82</f>
        <v>360</v>
      </c>
      <c r="I83" s="33">
        <f>I82*C82</f>
        <v>0</v>
      </c>
      <c r="J83" s="33">
        <f t="shared" si="21"/>
        <v>3600</v>
      </c>
      <c r="K83" s="116"/>
      <c r="L83" s="113"/>
    </row>
    <row r="84" spans="1:12">
      <c r="A84" s="118"/>
      <c r="B84" s="10"/>
      <c r="C84" s="11"/>
      <c r="D84" s="12">
        <f t="shared" ref="D84:I84" si="24">D81+D83</f>
        <v>-103.01499999999999</v>
      </c>
      <c r="E84" s="12">
        <f t="shared" si="24"/>
        <v>-234.99999999999977</v>
      </c>
      <c r="F84" s="12">
        <f t="shared" si="24"/>
        <v>-763.70499999999993</v>
      </c>
      <c r="G84" s="12">
        <f t="shared" si="24"/>
        <v>-502.52499999999986</v>
      </c>
      <c r="H84" s="12">
        <f t="shared" si="24"/>
        <v>-0.36499999999995225</v>
      </c>
      <c r="I84" s="12">
        <f t="shared" si="24"/>
        <v>1.8850000000000051</v>
      </c>
      <c r="J84" s="33">
        <f t="shared" si="21"/>
        <v>-1602.7249999999997</v>
      </c>
      <c r="K84" s="116"/>
      <c r="L84" s="113"/>
    </row>
    <row r="85" spans="1:12">
      <c r="A85" s="118"/>
      <c r="B85" s="117" t="s">
        <v>34</v>
      </c>
      <c r="C85" s="117">
        <v>103</v>
      </c>
      <c r="D85" s="9">
        <v>1</v>
      </c>
      <c r="E85" s="9">
        <v>1</v>
      </c>
      <c r="F85" s="9">
        <v>5</v>
      </c>
      <c r="G85" s="9">
        <v>3</v>
      </c>
      <c r="H85" s="9"/>
      <c r="I85" s="9"/>
      <c r="J85" s="33">
        <f t="shared" si="21"/>
        <v>10</v>
      </c>
      <c r="K85" s="116">
        <f>0.9904+$H$71</f>
        <v>0.99869999999999992</v>
      </c>
      <c r="L85" s="113">
        <f>K85*J86</f>
        <v>1028.6609999999998</v>
      </c>
    </row>
    <row r="86" spans="1:12">
      <c r="A86" s="118"/>
      <c r="B86" s="117"/>
      <c r="C86" s="117"/>
      <c r="D86" s="33">
        <f>D85*C85</f>
        <v>103</v>
      </c>
      <c r="E86" s="33">
        <f>E85*C85</f>
        <v>103</v>
      </c>
      <c r="F86" s="33">
        <f>F85*C85</f>
        <v>515</v>
      </c>
      <c r="G86" s="33">
        <f>G85*C85</f>
        <v>309</v>
      </c>
      <c r="H86" s="33">
        <f>H85*C85</f>
        <v>0</v>
      </c>
      <c r="I86" s="33">
        <f>I85*C85</f>
        <v>0</v>
      </c>
      <c r="J86" s="33">
        <f t="shared" si="21"/>
        <v>1030</v>
      </c>
      <c r="K86" s="116"/>
      <c r="L86" s="113"/>
    </row>
    <row r="87" spans="1:12">
      <c r="A87" s="118"/>
      <c r="B87" s="10"/>
      <c r="C87" s="11"/>
      <c r="D87" s="12">
        <f t="shared" ref="D87:I87" si="25">D84+D86</f>
        <v>-1.4999999999986358E-2</v>
      </c>
      <c r="E87" s="12">
        <f t="shared" si="25"/>
        <v>-131.99999999999977</v>
      </c>
      <c r="F87" s="12">
        <f t="shared" si="25"/>
        <v>-248.70499999999993</v>
      </c>
      <c r="G87" s="12">
        <f t="shared" si="25"/>
        <v>-193.52499999999986</v>
      </c>
      <c r="H87" s="12">
        <f t="shared" si="25"/>
        <v>-0.36499999999995225</v>
      </c>
      <c r="I87" s="12">
        <f t="shared" si="25"/>
        <v>1.8850000000000051</v>
      </c>
      <c r="J87" s="33">
        <f t="shared" si="21"/>
        <v>-572.72499999999945</v>
      </c>
      <c r="K87" s="116"/>
      <c r="L87" s="113"/>
    </row>
    <row r="88" spans="1:12">
      <c r="A88" s="118"/>
      <c r="B88" s="117" t="s">
        <v>35</v>
      </c>
      <c r="C88" s="117">
        <v>66</v>
      </c>
      <c r="D88" s="9"/>
      <c r="E88" s="9">
        <v>2</v>
      </c>
      <c r="F88" s="9">
        <v>4</v>
      </c>
      <c r="G88" s="9">
        <v>3</v>
      </c>
      <c r="H88" s="9"/>
      <c r="I88" s="9"/>
      <c r="J88" s="33">
        <f t="shared" si="21"/>
        <v>9</v>
      </c>
      <c r="K88" s="116">
        <f>0.9979+$H$71</f>
        <v>1.0062</v>
      </c>
      <c r="L88" s="113">
        <f>K88*J89</f>
        <v>597.68280000000004</v>
      </c>
    </row>
    <row r="89" spans="1:12">
      <c r="A89" s="118"/>
      <c r="B89" s="117"/>
      <c r="C89" s="117"/>
      <c r="D89" s="33">
        <f>D88*C88</f>
        <v>0</v>
      </c>
      <c r="E89" s="33">
        <f>E88*C88</f>
        <v>132</v>
      </c>
      <c r="F89" s="33">
        <f>F88*C88</f>
        <v>264</v>
      </c>
      <c r="G89" s="33">
        <f>G88*C88</f>
        <v>198</v>
      </c>
      <c r="H89" s="33">
        <f>H88*C88</f>
        <v>0</v>
      </c>
      <c r="I89" s="33">
        <f>I88*C88</f>
        <v>0</v>
      </c>
      <c r="J89" s="33">
        <f t="shared" si="21"/>
        <v>594</v>
      </c>
      <c r="K89" s="116"/>
      <c r="L89" s="113"/>
    </row>
    <row r="90" spans="1:12">
      <c r="A90" s="118"/>
      <c r="B90" s="10"/>
      <c r="C90" s="11"/>
      <c r="D90" s="12">
        <f t="shared" ref="D90:I90" si="26">D87+D89</f>
        <v>-1.4999999999986358E-2</v>
      </c>
      <c r="E90" s="12">
        <f t="shared" si="26"/>
        <v>2.2737367544323206E-13</v>
      </c>
      <c r="F90" s="12">
        <f t="shared" si="26"/>
        <v>15.295000000000073</v>
      </c>
      <c r="G90" s="12">
        <f t="shared" si="26"/>
        <v>4.4750000000001364</v>
      </c>
      <c r="H90" s="12">
        <f t="shared" si="26"/>
        <v>-0.36499999999995225</v>
      </c>
      <c r="I90" s="12">
        <f t="shared" si="26"/>
        <v>1.8850000000000051</v>
      </c>
      <c r="J90" s="33">
        <f t="shared" si="21"/>
        <v>21.275000000000503</v>
      </c>
      <c r="K90" s="116"/>
      <c r="L90" s="113"/>
    </row>
    <row r="91" spans="1:12">
      <c r="A91" s="118"/>
      <c r="B91" s="114" t="s">
        <v>16</v>
      </c>
      <c r="C91" s="115"/>
      <c r="D91" s="19">
        <f>D80+D83+D86+D89</f>
        <v>651</v>
      </c>
      <c r="E91" s="19">
        <f t="shared" ref="E91:I91" si="27">E80+E83+E86+E89</f>
        <v>1863</v>
      </c>
      <c r="F91" s="19">
        <f t="shared" si="27"/>
        <v>2047</v>
      </c>
      <c r="G91" s="19">
        <f t="shared" si="27"/>
        <v>1055</v>
      </c>
      <c r="H91" s="19">
        <f t="shared" si="27"/>
        <v>454</v>
      </c>
      <c r="I91" s="19">
        <f t="shared" si="27"/>
        <v>94</v>
      </c>
      <c r="J91" s="19">
        <f>J80+J83+J86+J89</f>
        <v>6164</v>
      </c>
      <c r="K91" s="13">
        <f>L91/J91</f>
        <v>0.99221930564568472</v>
      </c>
      <c r="L91" s="14">
        <f>SUM(L79:L90)</f>
        <v>6116.0398000000005</v>
      </c>
    </row>
    <row r="92" spans="1:12">
      <c r="J92" s="15" t="s">
        <v>15</v>
      </c>
      <c r="K92" s="16">
        <f>L92/G72</f>
        <v>4.5829854285625089E-2</v>
      </c>
      <c r="L92" s="17">
        <f>G72-L91</f>
        <v>293.76019999999971</v>
      </c>
    </row>
    <row r="93" spans="1:12">
      <c r="A93" s="93" t="s">
        <v>14</v>
      </c>
      <c r="B93" s="93"/>
      <c r="C93" s="94"/>
      <c r="D93" s="95" t="s">
        <v>91</v>
      </c>
      <c r="E93" s="96"/>
      <c r="F93" s="99" t="s">
        <v>12</v>
      </c>
      <c r="G93" s="1" t="s">
        <v>13</v>
      </c>
      <c r="H93" s="30" t="s">
        <v>87</v>
      </c>
      <c r="I93" s="2"/>
      <c r="J93" s="2"/>
      <c r="K93" s="101" t="s">
        <v>81</v>
      </c>
      <c r="L93" s="102" t="s">
        <v>79</v>
      </c>
    </row>
    <row r="94" spans="1:12">
      <c r="A94" s="93"/>
      <c r="B94" s="93"/>
      <c r="C94" s="94"/>
      <c r="D94" s="97"/>
      <c r="E94" s="98"/>
      <c r="F94" s="100"/>
      <c r="G94" s="20">
        <v>1.08</v>
      </c>
      <c r="H94" s="30">
        <v>8.3000000000000001E-3</v>
      </c>
      <c r="I94" s="2"/>
      <c r="J94" s="2"/>
      <c r="K94" s="101"/>
      <c r="L94" s="103"/>
    </row>
    <row r="95" spans="1:12">
      <c r="A95" s="105" t="s">
        <v>78</v>
      </c>
      <c r="B95" s="105"/>
      <c r="C95" s="106"/>
      <c r="D95" s="107">
        <f>J99</f>
        <v>6836</v>
      </c>
      <c r="E95" s="108"/>
      <c r="F95" s="30" t="s">
        <v>10</v>
      </c>
      <c r="G95" s="18">
        <f>J99*G94</f>
        <v>7382.88</v>
      </c>
      <c r="H95" s="21"/>
      <c r="I95" s="18"/>
      <c r="J95" s="18"/>
      <c r="K95" s="111" t="s">
        <v>47</v>
      </c>
      <c r="L95" s="103"/>
    </row>
    <row r="96" spans="1:12">
      <c r="A96" s="105"/>
      <c r="B96" s="105"/>
      <c r="C96" s="106"/>
      <c r="D96" s="109"/>
      <c r="E96" s="110"/>
      <c r="F96" s="4"/>
      <c r="G96" s="4"/>
      <c r="H96" s="31"/>
      <c r="I96" s="5"/>
      <c r="J96" s="5"/>
      <c r="K96" s="112"/>
      <c r="L96" s="104"/>
    </row>
    <row r="97" spans="1:12">
      <c r="A97" s="88" t="s">
        <v>0</v>
      </c>
      <c r="B97" s="88" t="s">
        <v>1</v>
      </c>
      <c r="C97" s="88"/>
      <c r="D97" s="88"/>
      <c r="E97" s="88"/>
      <c r="F97" s="88"/>
      <c r="G97" s="88"/>
      <c r="H97" s="88"/>
      <c r="I97" s="32"/>
      <c r="J97" s="88" t="s">
        <v>2</v>
      </c>
      <c r="K97" s="89" t="s">
        <v>11</v>
      </c>
      <c r="L97" s="91" t="s">
        <v>10</v>
      </c>
    </row>
    <row r="98" spans="1:12">
      <c r="A98" s="88"/>
      <c r="B98" s="88"/>
      <c r="C98" s="88"/>
      <c r="D98" s="6" t="s">
        <v>17</v>
      </c>
      <c r="E98" s="6" t="s">
        <v>18</v>
      </c>
      <c r="F98" s="6" t="s">
        <v>9</v>
      </c>
      <c r="G98" s="6" t="s">
        <v>8</v>
      </c>
      <c r="H98" s="6" t="s">
        <v>7</v>
      </c>
      <c r="I98" s="6" t="s">
        <v>19</v>
      </c>
      <c r="J98" s="88"/>
      <c r="K98" s="90"/>
      <c r="L98" s="92"/>
    </row>
    <row r="99" spans="1:12">
      <c r="A99" s="118" t="s">
        <v>84</v>
      </c>
      <c r="B99" s="32" t="s">
        <v>3</v>
      </c>
      <c r="C99" s="88" t="s">
        <v>6</v>
      </c>
      <c r="D99" s="9">
        <v>1151</v>
      </c>
      <c r="E99" s="9">
        <v>2090</v>
      </c>
      <c r="F99" s="9">
        <v>2082</v>
      </c>
      <c r="G99" s="9">
        <v>966</v>
      </c>
      <c r="H99" s="9">
        <v>479</v>
      </c>
      <c r="I99" s="9">
        <v>68</v>
      </c>
      <c r="J99" s="32">
        <f t="shared" ref="J99:J113" si="28">SUM(D99:I99)</f>
        <v>6836</v>
      </c>
      <c r="K99" s="88"/>
      <c r="L99" s="119"/>
    </row>
    <row r="100" spans="1:12">
      <c r="A100" s="118"/>
      <c r="B100" s="29">
        <v>1.0349999999999999</v>
      </c>
      <c r="C100" s="88"/>
      <c r="D100" s="32">
        <f>D99*$B$100</f>
        <v>1191.2849999999999</v>
      </c>
      <c r="E100" s="32">
        <f t="shared" ref="E100:I100" si="29">E99*$B$100</f>
        <v>2163.1499999999996</v>
      </c>
      <c r="F100" s="32">
        <f t="shared" si="29"/>
        <v>2154.87</v>
      </c>
      <c r="G100" s="32">
        <f t="shared" si="29"/>
        <v>999.81</v>
      </c>
      <c r="H100" s="32">
        <f t="shared" si="29"/>
        <v>495.76499999999999</v>
      </c>
      <c r="I100" s="32">
        <f t="shared" si="29"/>
        <v>70.38</v>
      </c>
      <c r="J100" s="32">
        <f t="shared" si="28"/>
        <v>7075.26</v>
      </c>
      <c r="K100" s="88"/>
      <c r="L100" s="119"/>
    </row>
    <row r="101" spans="1:12">
      <c r="A101" s="118"/>
      <c r="B101" s="32" t="s">
        <v>90</v>
      </c>
      <c r="C101" s="88"/>
      <c r="D101" s="7">
        <f>D99/J99*100</f>
        <v>16.837331772966646</v>
      </c>
      <c r="E101" s="7">
        <f>E99/J99*100</f>
        <v>30.573434757167934</v>
      </c>
      <c r="F101" s="7">
        <f>F99/J99*100</f>
        <v>30.456407255705091</v>
      </c>
      <c r="G101" s="7">
        <f>G99/J99*100</f>
        <v>14.131070801638385</v>
      </c>
      <c r="H101" s="7">
        <f>H99/J99*100</f>
        <v>7.0070216500877702</v>
      </c>
      <c r="I101" s="7">
        <f>I99/J99*100</f>
        <v>0.994733762434172</v>
      </c>
      <c r="J101" s="8">
        <f t="shared" si="28"/>
        <v>99.999999999999986</v>
      </c>
      <c r="K101" s="88"/>
      <c r="L101" s="119"/>
    </row>
    <row r="102" spans="1:12">
      <c r="A102" s="118"/>
      <c r="B102" s="117" t="s">
        <v>4</v>
      </c>
      <c r="C102" s="117">
        <v>72</v>
      </c>
      <c r="D102" s="9">
        <v>2</v>
      </c>
      <c r="E102" s="9">
        <v>2</v>
      </c>
      <c r="F102" s="9">
        <v>2</v>
      </c>
      <c r="G102" s="9">
        <v>2</v>
      </c>
      <c r="H102" s="9">
        <v>1</v>
      </c>
      <c r="I102" s="9">
        <v>1</v>
      </c>
      <c r="J102" s="33">
        <f t="shared" si="28"/>
        <v>10</v>
      </c>
      <c r="K102" s="116">
        <f>1.0121+$H$94</f>
        <v>1.0204</v>
      </c>
      <c r="L102" s="113">
        <f>K102*J103</f>
        <v>734.68799999999999</v>
      </c>
    </row>
    <row r="103" spans="1:12">
      <c r="A103" s="118"/>
      <c r="B103" s="117"/>
      <c r="C103" s="117"/>
      <c r="D103" s="33">
        <f>D102*C102</f>
        <v>144</v>
      </c>
      <c r="E103" s="33">
        <f>E102*C102</f>
        <v>144</v>
      </c>
      <c r="F103" s="33">
        <f>C102*F102</f>
        <v>144</v>
      </c>
      <c r="G103" s="33">
        <f>G102*C102</f>
        <v>144</v>
      </c>
      <c r="H103" s="33">
        <f>H102*C102</f>
        <v>72</v>
      </c>
      <c r="I103" s="33">
        <f>I102*C102</f>
        <v>72</v>
      </c>
      <c r="J103" s="33">
        <f t="shared" si="28"/>
        <v>720</v>
      </c>
      <c r="K103" s="116"/>
      <c r="L103" s="113"/>
    </row>
    <row r="104" spans="1:12">
      <c r="A104" s="118"/>
      <c r="B104" s="10"/>
      <c r="C104" s="11"/>
      <c r="D104" s="12">
        <f t="shared" ref="D104:F104" si="30">D103-D100</f>
        <v>-1047.2849999999999</v>
      </c>
      <c r="E104" s="12">
        <f t="shared" si="30"/>
        <v>-2019.1499999999996</v>
      </c>
      <c r="F104" s="12">
        <f t="shared" si="30"/>
        <v>-2010.87</v>
      </c>
      <c r="G104" s="12">
        <f>G103-G100</f>
        <v>-855.81</v>
      </c>
      <c r="H104" s="12">
        <f>H103-H100</f>
        <v>-423.76499999999999</v>
      </c>
      <c r="I104" s="12">
        <f>I103-I100</f>
        <v>1.6200000000000045</v>
      </c>
      <c r="J104" s="33">
        <f t="shared" si="28"/>
        <v>-6355.26</v>
      </c>
      <c r="K104" s="116"/>
      <c r="L104" s="113"/>
    </row>
    <row r="105" spans="1:12">
      <c r="A105" s="118"/>
      <c r="B105" s="117" t="s">
        <v>5</v>
      </c>
      <c r="C105" s="117">
        <v>428</v>
      </c>
      <c r="D105" s="9">
        <v>1</v>
      </c>
      <c r="E105" s="9">
        <v>3</v>
      </c>
      <c r="F105" s="9">
        <v>3</v>
      </c>
      <c r="G105" s="9">
        <v>2</v>
      </c>
      <c r="H105" s="9">
        <v>1</v>
      </c>
      <c r="I105" s="9"/>
      <c r="J105" s="33">
        <f t="shared" si="28"/>
        <v>10</v>
      </c>
      <c r="K105" s="116">
        <f>0.9897+$H$94</f>
        <v>0.998</v>
      </c>
      <c r="L105" s="113">
        <f>K105*J106</f>
        <v>4271.4399999999996</v>
      </c>
    </row>
    <row r="106" spans="1:12">
      <c r="A106" s="118"/>
      <c r="B106" s="117"/>
      <c r="C106" s="117"/>
      <c r="D106" s="33">
        <f>D105*C105</f>
        <v>428</v>
      </c>
      <c r="E106" s="33">
        <f>E105*C105</f>
        <v>1284</v>
      </c>
      <c r="F106" s="33">
        <f>F105*C105</f>
        <v>1284</v>
      </c>
      <c r="G106" s="33">
        <f>G105*C105</f>
        <v>856</v>
      </c>
      <c r="H106" s="33">
        <f>H105*C105</f>
        <v>428</v>
      </c>
      <c r="I106" s="33">
        <f>I105*C105</f>
        <v>0</v>
      </c>
      <c r="J106" s="33">
        <f t="shared" si="28"/>
        <v>4280</v>
      </c>
      <c r="K106" s="116"/>
      <c r="L106" s="113"/>
    </row>
    <row r="107" spans="1:12">
      <c r="A107" s="118"/>
      <c r="B107" s="10"/>
      <c r="C107" s="11"/>
      <c r="D107" s="12">
        <f t="shared" ref="D107:I107" si="31">D104+D106</f>
        <v>-619.28499999999985</v>
      </c>
      <c r="E107" s="12">
        <f t="shared" si="31"/>
        <v>-735.14999999999964</v>
      </c>
      <c r="F107" s="12">
        <f t="shared" si="31"/>
        <v>-726.86999999999989</v>
      </c>
      <c r="G107" s="12">
        <f t="shared" si="31"/>
        <v>0.19000000000005457</v>
      </c>
      <c r="H107" s="12">
        <f t="shared" si="31"/>
        <v>4.2350000000000136</v>
      </c>
      <c r="I107" s="12">
        <f t="shared" si="31"/>
        <v>1.6200000000000045</v>
      </c>
      <c r="J107" s="33">
        <f t="shared" si="28"/>
        <v>-2075.2599999999993</v>
      </c>
      <c r="K107" s="116"/>
      <c r="L107" s="113"/>
    </row>
    <row r="108" spans="1:12">
      <c r="A108" s="118"/>
      <c r="B108" s="117" t="s">
        <v>34</v>
      </c>
      <c r="C108" s="117">
        <v>207</v>
      </c>
      <c r="D108" s="9">
        <v>3</v>
      </c>
      <c r="E108" s="9">
        <v>3</v>
      </c>
      <c r="F108" s="9">
        <v>3</v>
      </c>
      <c r="G108" s="9"/>
      <c r="H108" s="9"/>
      <c r="I108" s="9"/>
      <c r="J108" s="33">
        <f t="shared" si="28"/>
        <v>9</v>
      </c>
      <c r="K108" s="116">
        <f>0.923+$H$94</f>
        <v>0.93130000000000002</v>
      </c>
      <c r="L108" s="113">
        <f>K108*J109</f>
        <v>1735.0119</v>
      </c>
    </row>
    <row r="109" spans="1:12">
      <c r="A109" s="118"/>
      <c r="B109" s="117"/>
      <c r="C109" s="117"/>
      <c r="D109" s="33">
        <f>D108*C108</f>
        <v>621</v>
      </c>
      <c r="E109" s="33">
        <f>E108*C108</f>
        <v>621</v>
      </c>
      <c r="F109" s="33">
        <f>F108*C108</f>
        <v>621</v>
      </c>
      <c r="G109" s="33">
        <f>G108*C108</f>
        <v>0</v>
      </c>
      <c r="H109" s="33">
        <f>H108*C108</f>
        <v>0</v>
      </c>
      <c r="I109" s="33">
        <f>I108*C108</f>
        <v>0</v>
      </c>
      <c r="J109" s="33">
        <f t="shared" si="28"/>
        <v>1863</v>
      </c>
      <c r="K109" s="116"/>
      <c r="L109" s="113"/>
    </row>
    <row r="110" spans="1:12">
      <c r="A110" s="118"/>
      <c r="B110" s="10"/>
      <c r="C110" s="11"/>
      <c r="D110" s="12">
        <f t="shared" ref="D110:I110" si="32">D107+D109</f>
        <v>1.7150000000001455</v>
      </c>
      <c r="E110" s="12">
        <f t="shared" si="32"/>
        <v>-114.14999999999964</v>
      </c>
      <c r="F110" s="12">
        <f t="shared" si="32"/>
        <v>-105.86999999999989</v>
      </c>
      <c r="G110" s="12">
        <f t="shared" si="32"/>
        <v>0.19000000000005457</v>
      </c>
      <c r="H110" s="12">
        <f t="shared" si="32"/>
        <v>4.2350000000000136</v>
      </c>
      <c r="I110" s="12">
        <f t="shared" si="32"/>
        <v>1.6200000000000045</v>
      </c>
      <c r="J110" s="33">
        <f t="shared" si="28"/>
        <v>-212.25999999999931</v>
      </c>
      <c r="K110" s="116"/>
      <c r="L110" s="113"/>
    </row>
    <row r="111" spans="1:12">
      <c r="A111" s="118"/>
      <c r="B111" s="117" t="s">
        <v>35</v>
      </c>
      <c r="C111" s="117">
        <v>29</v>
      </c>
      <c r="D111" s="9"/>
      <c r="E111" s="9">
        <v>4</v>
      </c>
      <c r="F111" s="9">
        <v>4</v>
      </c>
      <c r="G111" s="9"/>
      <c r="H111" s="9"/>
      <c r="I111" s="9"/>
      <c r="J111" s="33">
        <f t="shared" si="28"/>
        <v>8</v>
      </c>
      <c r="K111" s="116">
        <f>0.9461+$H$94</f>
        <v>0.95440000000000003</v>
      </c>
      <c r="L111" s="113">
        <f>K111*J112</f>
        <v>221.42080000000001</v>
      </c>
    </row>
    <row r="112" spans="1:12">
      <c r="A112" s="118"/>
      <c r="B112" s="117"/>
      <c r="C112" s="117"/>
      <c r="D112" s="33">
        <f>D111*C111</f>
        <v>0</v>
      </c>
      <c r="E112" s="33">
        <f>E111*C111</f>
        <v>116</v>
      </c>
      <c r="F112" s="33">
        <f>F111*C111</f>
        <v>116</v>
      </c>
      <c r="G112" s="33">
        <f>G111*C111</f>
        <v>0</v>
      </c>
      <c r="H112" s="33">
        <f>H111*C111</f>
        <v>0</v>
      </c>
      <c r="I112" s="33">
        <f>I111*C111</f>
        <v>0</v>
      </c>
      <c r="J112" s="33">
        <f t="shared" si="28"/>
        <v>232</v>
      </c>
      <c r="K112" s="116"/>
      <c r="L112" s="113"/>
    </row>
    <row r="113" spans="1:12">
      <c r="A113" s="118"/>
      <c r="B113" s="10"/>
      <c r="C113" s="11"/>
      <c r="D113" s="12">
        <f t="shared" ref="D113:I113" si="33">D110+D112</f>
        <v>1.7150000000001455</v>
      </c>
      <c r="E113" s="12">
        <f t="shared" si="33"/>
        <v>1.8500000000003638</v>
      </c>
      <c r="F113" s="12">
        <f t="shared" si="33"/>
        <v>10.130000000000109</v>
      </c>
      <c r="G113" s="12">
        <f t="shared" si="33"/>
        <v>0.19000000000005457</v>
      </c>
      <c r="H113" s="12">
        <f t="shared" si="33"/>
        <v>4.2350000000000136</v>
      </c>
      <c r="I113" s="12">
        <f t="shared" si="33"/>
        <v>1.6200000000000045</v>
      </c>
      <c r="J113" s="33">
        <f t="shared" si="28"/>
        <v>19.740000000000691</v>
      </c>
      <c r="K113" s="116"/>
      <c r="L113" s="113"/>
    </row>
    <row r="114" spans="1:12">
      <c r="A114" s="118"/>
      <c r="B114" s="114" t="s">
        <v>16</v>
      </c>
      <c r="C114" s="115"/>
      <c r="D114" s="19">
        <f>D103+D106+D109+D112</f>
        <v>1193</v>
      </c>
      <c r="E114" s="19">
        <f t="shared" ref="E114:J114" si="34">E103+E106+E109+E112</f>
        <v>2165</v>
      </c>
      <c r="F114" s="19">
        <f t="shared" si="34"/>
        <v>2165</v>
      </c>
      <c r="G114" s="19">
        <f t="shared" si="34"/>
        <v>1000</v>
      </c>
      <c r="H114" s="19">
        <f t="shared" si="34"/>
        <v>500</v>
      </c>
      <c r="I114" s="19">
        <f t="shared" si="34"/>
        <v>72</v>
      </c>
      <c r="J114" s="19">
        <f t="shared" si="34"/>
        <v>7095</v>
      </c>
      <c r="K114" s="13">
        <f>L114/J114</f>
        <v>0.98133343199436218</v>
      </c>
      <c r="L114" s="14">
        <f>SUM(L102:L113)</f>
        <v>6962.5607</v>
      </c>
    </row>
    <row r="115" spans="1:12">
      <c r="J115" s="15" t="s">
        <v>15</v>
      </c>
      <c r="K115" s="16">
        <f>L115/G95</f>
        <v>5.6931617471772548E-2</v>
      </c>
      <c r="L115" s="17">
        <f>G95-L114</f>
        <v>420.31930000000011</v>
      </c>
    </row>
    <row r="116" spans="1:12">
      <c r="A116" s="93" t="s">
        <v>14</v>
      </c>
      <c r="B116" s="93"/>
      <c r="C116" s="94"/>
      <c r="D116" s="95" t="s">
        <v>91</v>
      </c>
      <c r="E116" s="96"/>
      <c r="F116" s="99" t="s">
        <v>12</v>
      </c>
      <c r="G116" s="1" t="s">
        <v>13</v>
      </c>
      <c r="H116" s="30" t="s">
        <v>87</v>
      </c>
      <c r="I116" s="2"/>
      <c r="J116" s="2"/>
      <c r="K116" s="101" t="s">
        <v>81</v>
      </c>
      <c r="L116" s="102" t="s">
        <v>79</v>
      </c>
    </row>
    <row r="117" spans="1:12">
      <c r="A117" s="93"/>
      <c r="B117" s="93"/>
      <c r="C117" s="94"/>
      <c r="D117" s="97"/>
      <c r="E117" s="98"/>
      <c r="F117" s="100"/>
      <c r="G117" s="20">
        <v>1.08</v>
      </c>
      <c r="H117" s="30">
        <v>8.3000000000000001E-3</v>
      </c>
      <c r="I117" s="2"/>
      <c r="J117" s="2"/>
      <c r="K117" s="101"/>
      <c r="L117" s="103"/>
    </row>
    <row r="118" spans="1:12">
      <c r="A118" s="105" t="s">
        <v>78</v>
      </c>
      <c r="B118" s="105"/>
      <c r="C118" s="106"/>
      <c r="D118" s="107">
        <f>J122</f>
        <v>4151</v>
      </c>
      <c r="E118" s="108"/>
      <c r="F118" s="30" t="s">
        <v>10</v>
      </c>
      <c r="G118" s="18">
        <f>J122*G117</f>
        <v>4483.08</v>
      </c>
      <c r="H118" s="21"/>
      <c r="I118" s="18"/>
      <c r="J118" s="18"/>
      <c r="K118" s="111" t="s">
        <v>47</v>
      </c>
      <c r="L118" s="103"/>
    </row>
    <row r="119" spans="1:12">
      <c r="A119" s="105"/>
      <c r="B119" s="105"/>
      <c r="C119" s="106"/>
      <c r="D119" s="109"/>
      <c r="E119" s="110"/>
      <c r="F119" s="4"/>
      <c r="G119" s="4"/>
      <c r="H119" s="31"/>
      <c r="I119" s="5"/>
      <c r="J119" s="5"/>
      <c r="K119" s="112"/>
      <c r="L119" s="104"/>
    </row>
    <row r="120" spans="1:12">
      <c r="A120" s="88" t="s">
        <v>0</v>
      </c>
      <c r="B120" s="88" t="s">
        <v>1</v>
      </c>
      <c r="C120" s="88"/>
      <c r="D120" s="88"/>
      <c r="E120" s="88"/>
      <c r="F120" s="88"/>
      <c r="G120" s="88"/>
      <c r="H120" s="88"/>
      <c r="I120" s="32"/>
      <c r="J120" s="88" t="s">
        <v>2</v>
      </c>
      <c r="K120" s="89" t="s">
        <v>11</v>
      </c>
      <c r="L120" s="91" t="s">
        <v>10</v>
      </c>
    </row>
    <row r="121" spans="1:12">
      <c r="A121" s="88"/>
      <c r="B121" s="88"/>
      <c r="C121" s="88"/>
      <c r="D121" s="6" t="s">
        <v>17</v>
      </c>
      <c r="E121" s="6" t="s">
        <v>18</v>
      </c>
      <c r="F121" s="6" t="s">
        <v>9</v>
      </c>
      <c r="G121" s="6" t="s">
        <v>8</v>
      </c>
      <c r="H121" s="6" t="s">
        <v>7</v>
      </c>
      <c r="I121" s="6" t="s">
        <v>19</v>
      </c>
      <c r="J121" s="88"/>
      <c r="K121" s="90"/>
      <c r="L121" s="92"/>
    </row>
    <row r="122" spans="1:12">
      <c r="A122" s="118" t="s">
        <v>49</v>
      </c>
      <c r="B122" s="32" t="s">
        <v>3</v>
      </c>
      <c r="C122" s="88" t="s">
        <v>6</v>
      </c>
      <c r="D122" s="9">
        <v>569</v>
      </c>
      <c r="E122" s="9">
        <v>1211</v>
      </c>
      <c r="F122" s="9">
        <v>1120</v>
      </c>
      <c r="G122" s="9">
        <v>728</v>
      </c>
      <c r="H122" s="9">
        <v>365</v>
      </c>
      <c r="I122" s="9">
        <v>158</v>
      </c>
      <c r="J122" s="32">
        <f t="shared" ref="J122:J136" si="35">SUM(D122:I122)</f>
        <v>4151</v>
      </c>
      <c r="K122" s="88"/>
      <c r="L122" s="119"/>
    </row>
    <row r="123" spans="1:12">
      <c r="A123" s="118"/>
      <c r="B123" s="27">
        <v>1.05</v>
      </c>
      <c r="C123" s="88"/>
      <c r="D123" s="32">
        <f>D122*$B$123</f>
        <v>597.45000000000005</v>
      </c>
      <c r="E123" s="32">
        <f>E122*$B$123</f>
        <v>1271.55</v>
      </c>
      <c r="F123" s="32">
        <f>F122*$B$123</f>
        <v>1176</v>
      </c>
      <c r="G123" s="32">
        <f t="shared" ref="G123:I123" si="36">G122*$B$123</f>
        <v>764.4</v>
      </c>
      <c r="H123" s="32">
        <f t="shared" si="36"/>
        <v>383.25</v>
      </c>
      <c r="I123" s="32">
        <f t="shared" si="36"/>
        <v>165.9</v>
      </c>
      <c r="J123" s="32">
        <f t="shared" si="35"/>
        <v>4358.5499999999993</v>
      </c>
      <c r="K123" s="88"/>
      <c r="L123" s="119"/>
    </row>
    <row r="124" spans="1:12">
      <c r="A124" s="118"/>
      <c r="B124" s="32" t="s">
        <v>88</v>
      </c>
      <c r="C124" s="88"/>
      <c r="D124" s="7">
        <f>D122/J122*100</f>
        <v>13.707540351722477</v>
      </c>
      <c r="E124" s="7">
        <f>E122/J122*100</f>
        <v>29.173693086003372</v>
      </c>
      <c r="F124" s="7">
        <f>F122/J122*100</f>
        <v>26.981450252951095</v>
      </c>
      <c r="G124" s="7">
        <f>G122/J122*100</f>
        <v>17.537942664418214</v>
      </c>
      <c r="H124" s="7">
        <f>H122/J122*100</f>
        <v>8.7930619127920977</v>
      </c>
      <c r="I124" s="7">
        <f>I122/J122*100</f>
        <v>3.8063117321127438</v>
      </c>
      <c r="J124" s="8">
        <f t="shared" si="35"/>
        <v>100</v>
      </c>
      <c r="K124" s="88"/>
      <c r="L124" s="119"/>
    </row>
    <row r="125" spans="1:12">
      <c r="A125" s="118"/>
      <c r="B125" s="117" t="s">
        <v>4</v>
      </c>
      <c r="C125" s="117">
        <v>166</v>
      </c>
      <c r="D125" s="9">
        <v>2</v>
      </c>
      <c r="E125" s="9">
        <v>2</v>
      </c>
      <c r="F125" s="9">
        <v>2</v>
      </c>
      <c r="G125" s="9">
        <v>2</v>
      </c>
      <c r="H125" s="9">
        <v>1</v>
      </c>
      <c r="I125" s="9">
        <v>1</v>
      </c>
      <c r="J125" s="33">
        <f t="shared" si="35"/>
        <v>10</v>
      </c>
      <c r="K125" s="116">
        <f>1.0121+$H$117</f>
        <v>1.0204</v>
      </c>
      <c r="L125" s="113">
        <f>K125*J126</f>
        <v>1693.864</v>
      </c>
    </row>
    <row r="126" spans="1:12">
      <c r="A126" s="118"/>
      <c r="B126" s="117"/>
      <c r="C126" s="117"/>
      <c r="D126" s="33">
        <f>D125*C125</f>
        <v>332</v>
      </c>
      <c r="E126" s="33">
        <f>E125*C125</f>
        <v>332</v>
      </c>
      <c r="F126" s="33">
        <f>C125*F125</f>
        <v>332</v>
      </c>
      <c r="G126" s="33">
        <f>G125*C125</f>
        <v>332</v>
      </c>
      <c r="H126" s="33">
        <f>H125*C125</f>
        <v>166</v>
      </c>
      <c r="I126" s="33">
        <f>I125*C125</f>
        <v>166</v>
      </c>
      <c r="J126" s="33">
        <f t="shared" si="35"/>
        <v>1660</v>
      </c>
      <c r="K126" s="116"/>
      <c r="L126" s="113"/>
    </row>
    <row r="127" spans="1:12">
      <c r="A127" s="118"/>
      <c r="B127" s="10"/>
      <c r="C127" s="11"/>
      <c r="D127" s="12">
        <f t="shared" ref="D127:F127" si="37">D126-D123</f>
        <v>-265.45000000000005</v>
      </c>
      <c r="E127" s="12">
        <f t="shared" si="37"/>
        <v>-939.55</v>
      </c>
      <c r="F127" s="12">
        <f t="shared" si="37"/>
        <v>-844</v>
      </c>
      <c r="G127" s="12">
        <f>G126-G123</f>
        <v>-432.4</v>
      </c>
      <c r="H127" s="12">
        <f>H126-H123</f>
        <v>-217.25</v>
      </c>
      <c r="I127" s="12">
        <f>I126-I123</f>
        <v>9.9999999999994316E-2</v>
      </c>
      <c r="J127" s="33">
        <f t="shared" si="35"/>
        <v>-2698.55</v>
      </c>
      <c r="K127" s="116"/>
      <c r="L127" s="113"/>
    </row>
    <row r="128" spans="1:12">
      <c r="A128" s="118"/>
      <c r="B128" s="117" t="s">
        <v>5</v>
      </c>
      <c r="C128" s="117">
        <v>218</v>
      </c>
      <c r="D128" s="9">
        <v>1</v>
      </c>
      <c r="E128" s="9">
        <v>4</v>
      </c>
      <c r="F128" s="9">
        <v>3</v>
      </c>
      <c r="G128" s="9">
        <v>1</v>
      </c>
      <c r="H128" s="9">
        <v>1</v>
      </c>
      <c r="I128" s="9"/>
      <c r="J128" s="33">
        <f t="shared" si="35"/>
        <v>10</v>
      </c>
      <c r="K128" s="116">
        <f>0.9724+$H$117</f>
        <v>0.98070000000000002</v>
      </c>
      <c r="L128" s="113">
        <f>K128*J129</f>
        <v>2137.9259999999999</v>
      </c>
    </row>
    <row r="129" spans="1:12">
      <c r="A129" s="118"/>
      <c r="B129" s="117"/>
      <c r="C129" s="117"/>
      <c r="D129" s="33">
        <f>D128*C128</f>
        <v>218</v>
      </c>
      <c r="E129" s="33">
        <f>E128*C128</f>
        <v>872</v>
      </c>
      <c r="F129" s="33">
        <f>F128*C128</f>
        <v>654</v>
      </c>
      <c r="G129" s="33">
        <f>G128*C128</f>
        <v>218</v>
      </c>
      <c r="H129" s="33">
        <f>H128*C128</f>
        <v>218</v>
      </c>
      <c r="I129" s="33">
        <f>I128*C128</f>
        <v>0</v>
      </c>
      <c r="J129" s="33">
        <f t="shared" si="35"/>
        <v>2180</v>
      </c>
      <c r="K129" s="116"/>
      <c r="L129" s="113"/>
    </row>
    <row r="130" spans="1:12">
      <c r="A130" s="118"/>
      <c r="B130" s="10"/>
      <c r="C130" s="11"/>
      <c r="D130" s="12">
        <f t="shared" ref="D130:I130" si="38">D127+D129</f>
        <v>-47.450000000000045</v>
      </c>
      <c r="E130" s="12">
        <f t="shared" si="38"/>
        <v>-67.549999999999955</v>
      </c>
      <c r="F130" s="12">
        <f t="shared" si="38"/>
        <v>-190</v>
      </c>
      <c r="G130" s="12">
        <f t="shared" si="38"/>
        <v>-214.39999999999998</v>
      </c>
      <c r="H130" s="12">
        <f t="shared" si="38"/>
        <v>0.75</v>
      </c>
      <c r="I130" s="12">
        <f t="shared" si="38"/>
        <v>9.9999999999994316E-2</v>
      </c>
      <c r="J130" s="33">
        <f t="shared" si="35"/>
        <v>-518.54999999999995</v>
      </c>
      <c r="K130" s="116"/>
      <c r="L130" s="113"/>
    </row>
    <row r="131" spans="1:12">
      <c r="A131" s="118"/>
      <c r="B131" s="117" t="s">
        <v>34</v>
      </c>
      <c r="C131" s="117">
        <v>48</v>
      </c>
      <c r="D131" s="9">
        <v>1</v>
      </c>
      <c r="E131" s="9">
        <v>1</v>
      </c>
      <c r="F131" s="9">
        <v>4</v>
      </c>
      <c r="G131" s="9">
        <v>4</v>
      </c>
      <c r="H131" s="9"/>
      <c r="I131" s="9"/>
      <c r="J131" s="33">
        <f t="shared" si="35"/>
        <v>10</v>
      </c>
      <c r="K131" s="116">
        <f>0.9946+$H$117</f>
        <v>1.0029000000000001</v>
      </c>
      <c r="L131" s="113">
        <f>K131*J132</f>
        <v>481.39200000000005</v>
      </c>
    </row>
    <row r="132" spans="1:12">
      <c r="A132" s="118"/>
      <c r="B132" s="117"/>
      <c r="C132" s="117"/>
      <c r="D132" s="33">
        <f>D131*C131</f>
        <v>48</v>
      </c>
      <c r="E132" s="33">
        <f>E131*C131</f>
        <v>48</v>
      </c>
      <c r="F132" s="33">
        <f>F131*C131</f>
        <v>192</v>
      </c>
      <c r="G132" s="33">
        <f>G131*C131</f>
        <v>192</v>
      </c>
      <c r="H132" s="33">
        <f>H131*C131</f>
        <v>0</v>
      </c>
      <c r="I132" s="33">
        <f>I131*C131</f>
        <v>0</v>
      </c>
      <c r="J132" s="33">
        <f t="shared" si="35"/>
        <v>480</v>
      </c>
      <c r="K132" s="116"/>
      <c r="L132" s="113"/>
    </row>
    <row r="133" spans="1:12">
      <c r="A133" s="118"/>
      <c r="B133" s="10"/>
      <c r="C133" s="11"/>
      <c r="D133" s="12">
        <f t="shared" ref="D133:I133" si="39">D130+D132</f>
        <v>0.54999999999995453</v>
      </c>
      <c r="E133" s="12">
        <f t="shared" si="39"/>
        <v>-19.549999999999955</v>
      </c>
      <c r="F133" s="12">
        <f t="shared" si="39"/>
        <v>2</v>
      </c>
      <c r="G133" s="12">
        <f t="shared" si="39"/>
        <v>-22.399999999999977</v>
      </c>
      <c r="H133" s="12">
        <f t="shared" si="39"/>
        <v>0.75</v>
      </c>
      <c r="I133" s="12">
        <f t="shared" si="39"/>
        <v>9.9999999999994316E-2</v>
      </c>
      <c r="J133" s="33">
        <f t="shared" si="35"/>
        <v>-38.549999999999983</v>
      </c>
      <c r="K133" s="116"/>
      <c r="L133" s="113"/>
    </row>
    <row r="134" spans="1:12">
      <c r="A134" s="118"/>
      <c r="B134" s="117" t="s">
        <v>35</v>
      </c>
      <c r="C134" s="117">
        <v>23</v>
      </c>
      <c r="D134" s="9"/>
      <c r="E134" s="9">
        <v>1</v>
      </c>
      <c r="F134" s="9"/>
      <c r="G134" s="9">
        <v>1</v>
      </c>
      <c r="H134" s="9"/>
      <c r="I134" s="9"/>
      <c r="J134" s="33">
        <f t="shared" si="35"/>
        <v>2</v>
      </c>
      <c r="K134" s="116">
        <f>1.0283+$H$117</f>
        <v>1.0366</v>
      </c>
      <c r="L134" s="113">
        <f>K134*J135</f>
        <v>47.683599999999998</v>
      </c>
    </row>
    <row r="135" spans="1:12">
      <c r="A135" s="118"/>
      <c r="B135" s="117"/>
      <c r="C135" s="117"/>
      <c r="D135" s="33">
        <f>D134*C134</f>
        <v>0</v>
      </c>
      <c r="E135" s="33">
        <f>E134*C134</f>
        <v>23</v>
      </c>
      <c r="F135" s="33">
        <f>F134*C134</f>
        <v>0</v>
      </c>
      <c r="G135" s="33">
        <f>G134*C134</f>
        <v>23</v>
      </c>
      <c r="H135" s="33">
        <f>H134*C134</f>
        <v>0</v>
      </c>
      <c r="I135" s="33">
        <f>I134*C134</f>
        <v>0</v>
      </c>
      <c r="J135" s="33">
        <f t="shared" si="35"/>
        <v>46</v>
      </c>
      <c r="K135" s="116"/>
      <c r="L135" s="113"/>
    </row>
    <row r="136" spans="1:12">
      <c r="A136" s="118"/>
      <c r="B136" s="10"/>
      <c r="C136" s="11"/>
      <c r="D136" s="12">
        <f t="shared" ref="D136:I136" si="40">D133+D135</f>
        <v>0.54999999999995453</v>
      </c>
      <c r="E136" s="12">
        <f t="shared" si="40"/>
        <v>3.4500000000000455</v>
      </c>
      <c r="F136" s="12">
        <f t="shared" si="40"/>
        <v>2</v>
      </c>
      <c r="G136" s="12">
        <f t="shared" si="40"/>
        <v>0.60000000000002274</v>
      </c>
      <c r="H136" s="12">
        <f t="shared" si="40"/>
        <v>0.75</v>
      </c>
      <c r="I136" s="12">
        <f t="shared" si="40"/>
        <v>9.9999999999994316E-2</v>
      </c>
      <c r="J136" s="33">
        <f t="shared" si="35"/>
        <v>7.4500000000000171</v>
      </c>
      <c r="K136" s="116"/>
      <c r="L136" s="113"/>
    </row>
    <row r="137" spans="1:12">
      <c r="A137" s="118"/>
      <c r="B137" s="114" t="s">
        <v>16</v>
      </c>
      <c r="C137" s="115"/>
      <c r="D137" s="19">
        <f>D126+D129+D132+D135</f>
        <v>598</v>
      </c>
      <c r="E137" s="19">
        <f t="shared" ref="E137:J137" si="41">E126+E129+E132+E135</f>
        <v>1275</v>
      </c>
      <c r="F137" s="19">
        <f t="shared" si="41"/>
        <v>1178</v>
      </c>
      <c r="G137" s="19">
        <f t="shared" si="41"/>
        <v>765</v>
      </c>
      <c r="H137" s="19">
        <f t="shared" si="41"/>
        <v>384</v>
      </c>
      <c r="I137" s="19">
        <f t="shared" si="41"/>
        <v>166</v>
      </c>
      <c r="J137" s="19">
        <f t="shared" si="41"/>
        <v>4366</v>
      </c>
      <c r="K137" s="13">
        <f>L137/J137</f>
        <v>0.9988240036646816</v>
      </c>
      <c r="L137" s="14">
        <f>SUM(L125:L136)</f>
        <v>4360.8656000000001</v>
      </c>
    </row>
    <row r="138" spans="1:12">
      <c r="J138" s="15" t="s">
        <v>15</v>
      </c>
      <c r="K138" s="16">
        <f>L138/G118</f>
        <v>2.7261257885203886E-2</v>
      </c>
      <c r="L138" s="17">
        <f>G118-L137</f>
        <v>122.21439999999984</v>
      </c>
    </row>
    <row r="139" spans="1:12">
      <c r="A139" s="93" t="s">
        <v>14</v>
      </c>
      <c r="B139" s="93"/>
      <c r="C139" s="94"/>
      <c r="D139" s="95" t="s">
        <v>91</v>
      </c>
      <c r="E139" s="96"/>
      <c r="F139" s="99" t="s">
        <v>12</v>
      </c>
      <c r="G139" s="1" t="s">
        <v>13</v>
      </c>
      <c r="H139" s="30" t="s">
        <v>87</v>
      </c>
      <c r="I139" s="2"/>
      <c r="J139" s="2"/>
      <c r="K139" s="101" t="s">
        <v>81</v>
      </c>
      <c r="L139" s="102" t="s">
        <v>79</v>
      </c>
    </row>
    <row r="140" spans="1:12">
      <c r="A140" s="93"/>
      <c r="B140" s="93"/>
      <c r="C140" s="94"/>
      <c r="D140" s="97"/>
      <c r="E140" s="98"/>
      <c r="F140" s="100"/>
      <c r="G140" s="20">
        <v>1.08</v>
      </c>
      <c r="H140" s="30">
        <v>8.3000000000000001E-3</v>
      </c>
      <c r="I140" s="2"/>
      <c r="J140" s="2"/>
      <c r="K140" s="101"/>
      <c r="L140" s="103"/>
    </row>
    <row r="141" spans="1:12">
      <c r="A141" s="105" t="s">
        <v>78</v>
      </c>
      <c r="B141" s="105"/>
      <c r="C141" s="106"/>
      <c r="D141" s="107">
        <f>J145</f>
        <v>1416</v>
      </c>
      <c r="E141" s="108"/>
      <c r="F141" s="30" t="s">
        <v>10</v>
      </c>
      <c r="G141" s="18">
        <f>J145*G140</f>
        <v>1529.2800000000002</v>
      </c>
      <c r="H141" s="21"/>
      <c r="I141" s="18"/>
      <c r="J141" s="18"/>
      <c r="K141" s="111" t="s">
        <v>47</v>
      </c>
      <c r="L141" s="103"/>
    </row>
    <row r="142" spans="1:12">
      <c r="A142" s="105"/>
      <c r="B142" s="105"/>
      <c r="C142" s="106"/>
      <c r="D142" s="109"/>
      <c r="E142" s="110"/>
      <c r="F142" s="4"/>
      <c r="G142" s="4"/>
      <c r="H142" s="31"/>
      <c r="I142" s="5"/>
      <c r="J142" s="5"/>
      <c r="K142" s="112"/>
      <c r="L142" s="104"/>
    </row>
    <row r="143" spans="1:12">
      <c r="A143" s="88" t="s">
        <v>0</v>
      </c>
      <c r="B143" s="88" t="s">
        <v>1</v>
      </c>
      <c r="C143" s="88"/>
      <c r="D143" s="88"/>
      <c r="E143" s="88"/>
      <c r="F143" s="88"/>
      <c r="G143" s="88"/>
      <c r="H143" s="88"/>
      <c r="I143" s="32"/>
      <c r="J143" s="88" t="s">
        <v>2</v>
      </c>
      <c r="K143" s="89" t="s">
        <v>11</v>
      </c>
      <c r="L143" s="91" t="s">
        <v>10</v>
      </c>
    </row>
    <row r="144" spans="1:12">
      <c r="A144" s="88"/>
      <c r="B144" s="88"/>
      <c r="C144" s="88"/>
      <c r="D144" s="6" t="s">
        <v>17</v>
      </c>
      <c r="E144" s="6" t="s">
        <v>18</v>
      </c>
      <c r="F144" s="6" t="s">
        <v>9</v>
      </c>
      <c r="G144" s="6" t="s">
        <v>8</v>
      </c>
      <c r="H144" s="6" t="s">
        <v>7</v>
      </c>
      <c r="I144" s="6" t="s">
        <v>19</v>
      </c>
      <c r="J144" s="88"/>
      <c r="K144" s="90"/>
      <c r="L144" s="92"/>
    </row>
    <row r="145" spans="1:12">
      <c r="A145" s="118" t="s">
        <v>85</v>
      </c>
      <c r="B145" s="32" t="s">
        <v>3</v>
      </c>
      <c r="C145" s="88" t="s">
        <v>6</v>
      </c>
      <c r="D145" s="9">
        <v>156</v>
      </c>
      <c r="E145" s="9">
        <v>442</v>
      </c>
      <c r="F145" s="9">
        <v>457</v>
      </c>
      <c r="G145" s="9">
        <v>233</v>
      </c>
      <c r="H145" s="9">
        <v>101</v>
      </c>
      <c r="I145" s="9">
        <v>27</v>
      </c>
      <c r="J145" s="32">
        <f t="shared" ref="J145:J159" si="42">SUM(D145:I145)</f>
        <v>1416</v>
      </c>
      <c r="K145" s="88"/>
      <c r="L145" s="119"/>
    </row>
    <row r="146" spans="1:12">
      <c r="A146" s="118"/>
      <c r="B146" s="27">
        <v>1.06</v>
      </c>
      <c r="C146" s="88"/>
      <c r="D146" s="32">
        <f>D145*$B$146</f>
        <v>165.36</v>
      </c>
      <c r="E146" s="32">
        <f t="shared" ref="E146:I146" si="43">E145*$B$146</f>
        <v>468.52000000000004</v>
      </c>
      <c r="F146" s="32">
        <f t="shared" si="43"/>
        <v>484.42</v>
      </c>
      <c r="G146" s="32">
        <f t="shared" si="43"/>
        <v>246.98000000000002</v>
      </c>
      <c r="H146" s="32">
        <f t="shared" si="43"/>
        <v>107.06</v>
      </c>
      <c r="I146" s="32">
        <f t="shared" si="43"/>
        <v>28.62</v>
      </c>
      <c r="J146" s="32">
        <f t="shared" si="42"/>
        <v>1500.96</v>
      </c>
      <c r="K146" s="88"/>
      <c r="L146" s="119"/>
    </row>
    <row r="147" spans="1:12">
      <c r="A147" s="118"/>
      <c r="B147" s="32" t="s">
        <v>89</v>
      </c>
      <c r="C147" s="88"/>
      <c r="D147" s="7">
        <f>D145/J145*100</f>
        <v>11.016949152542372</v>
      </c>
      <c r="E147" s="7">
        <f>E145/J145*100</f>
        <v>31.21468926553672</v>
      </c>
      <c r="F147" s="7">
        <f>F145/J145*100</f>
        <v>32.274011299435031</v>
      </c>
      <c r="G147" s="7">
        <f>G145/J145*100</f>
        <v>16.454802259887007</v>
      </c>
      <c r="H147" s="7">
        <f>H145/J145*100</f>
        <v>7.1327683615819204</v>
      </c>
      <c r="I147" s="7">
        <f>I145/J145*100</f>
        <v>1.9067796610169492</v>
      </c>
      <c r="J147" s="8">
        <f t="shared" si="42"/>
        <v>100.00000000000001</v>
      </c>
      <c r="K147" s="88"/>
      <c r="L147" s="119"/>
    </row>
    <row r="148" spans="1:12">
      <c r="A148" s="118"/>
      <c r="B148" s="117" t="s">
        <v>4</v>
      </c>
      <c r="C148" s="117">
        <v>30</v>
      </c>
      <c r="D148" s="9">
        <v>2</v>
      </c>
      <c r="E148" s="9">
        <v>2</v>
      </c>
      <c r="F148" s="9">
        <v>2</v>
      </c>
      <c r="G148" s="9">
        <v>2</v>
      </c>
      <c r="H148" s="9">
        <v>1</v>
      </c>
      <c r="I148" s="9">
        <v>1</v>
      </c>
      <c r="J148" s="33">
        <f t="shared" si="42"/>
        <v>10</v>
      </c>
      <c r="K148" s="116">
        <f>1.0121+$H$140</f>
        <v>1.0204</v>
      </c>
      <c r="L148" s="113">
        <f>K148*J149</f>
        <v>306.12</v>
      </c>
    </row>
    <row r="149" spans="1:12">
      <c r="A149" s="118"/>
      <c r="B149" s="117"/>
      <c r="C149" s="117"/>
      <c r="D149" s="33">
        <f>D148*C148</f>
        <v>60</v>
      </c>
      <c r="E149" s="33">
        <f>E148*C148</f>
        <v>60</v>
      </c>
      <c r="F149" s="33">
        <f>C148*F148</f>
        <v>60</v>
      </c>
      <c r="G149" s="33">
        <f>G148*C148</f>
        <v>60</v>
      </c>
      <c r="H149" s="33">
        <f>H148*C148</f>
        <v>30</v>
      </c>
      <c r="I149" s="33">
        <f>I148*C148</f>
        <v>30</v>
      </c>
      <c r="J149" s="33">
        <f t="shared" si="42"/>
        <v>300</v>
      </c>
      <c r="K149" s="116"/>
      <c r="L149" s="113"/>
    </row>
    <row r="150" spans="1:12">
      <c r="A150" s="118"/>
      <c r="B150" s="10"/>
      <c r="C150" s="11"/>
      <c r="D150" s="12">
        <f t="shared" ref="D150:F150" si="44">D149-D146</f>
        <v>-105.36000000000001</v>
      </c>
      <c r="E150" s="12">
        <f t="shared" si="44"/>
        <v>-408.52000000000004</v>
      </c>
      <c r="F150" s="12">
        <f t="shared" si="44"/>
        <v>-424.42</v>
      </c>
      <c r="G150" s="12">
        <f>G149-G146</f>
        <v>-186.98000000000002</v>
      </c>
      <c r="H150" s="12">
        <f>H149-H146</f>
        <v>-77.06</v>
      </c>
      <c r="I150" s="12">
        <f>I149-I146</f>
        <v>1.379999999999999</v>
      </c>
      <c r="J150" s="33">
        <f t="shared" si="42"/>
        <v>-1200.96</v>
      </c>
      <c r="K150" s="116"/>
      <c r="L150" s="113"/>
    </row>
    <row r="151" spans="1:12">
      <c r="A151" s="118"/>
      <c r="B151" s="117" t="s">
        <v>5</v>
      </c>
      <c r="C151" s="117">
        <v>78</v>
      </c>
      <c r="D151" s="9">
        <v>1</v>
      </c>
      <c r="E151" s="9">
        <v>3</v>
      </c>
      <c r="F151" s="9">
        <v>3</v>
      </c>
      <c r="G151" s="9">
        <v>2</v>
      </c>
      <c r="H151" s="9">
        <v>1</v>
      </c>
      <c r="I151" s="9"/>
      <c r="J151" s="33">
        <f t="shared" si="42"/>
        <v>10</v>
      </c>
      <c r="K151" s="116">
        <f>0.9897+$H$140</f>
        <v>0.998</v>
      </c>
      <c r="L151" s="113">
        <f>K151*J152</f>
        <v>778.44</v>
      </c>
    </row>
    <row r="152" spans="1:12">
      <c r="A152" s="118"/>
      <c r="B152" s="117"/>
      <c r="C152" s="117"/>
      <c r="D152" s="33">
        <f>D151*C151</f>
        <v>78</v>
      </c>
      <c r="E152" s="33">
        <f>E151*C151</f>
        <v>234</v>
      </c>
      <c r="F152" s="33">
        <f>F151*C151</f>
        <v>234</v>
      </c>
      <c r="G152" s="33">
        <f>G151*C151</f>
        <v>156</v>
      </c>
      <c r="H152" s="33">
        <f>H151*C151</f>
        <v>78</v>
      </c>
      <c r="I152" s="33">
        <f>I151*C151</f>
        <v>0</v>
      </c>
      <c r="J152" s="33">
        <f t="shared" si="42"/>
        <v>780</v>
      </c>
      <c r="K152" s="116"/>
      <c r="L152" s="113"/>
    </row>
    <row r="153" spans="1:12">
      <c r="A153" s="118"/>
      <c r="B153" s="10"/>
      <c r="C153" s="11"/>
      <c r="D153" s="12">
        <f t="shared" ref="D153:I153" si="45">D150+D152</f>
        <v>-27.360000000000014</v>
      </c>
      <c r="E153" s="12">
        <f t="shared" si="45"/>
        <v>-174.52000000000004</v>
      </c>
      <c r="F153" s="12">
        <f t="shared" si="45"/>
        <v>-190.42000000000002</v>
      </c>
      <c r="G153" s="12">
        <f t="shared" si="45"/>
        <v>-30.980000000000018</v>
      </c>
      <c r="H153" s="12">
        <f t="shared" si="45"/>
        <v>0.93999999999999773</v>
      </c>
      <c r="I153" s="12">
        <f t="shared" si="45"/>
        <v>1.379999999999999</v>
      </c>
      <c r="J153" s="33">
        <f t="shared" si="42"/>
        <v>-420.96000000000009</v>
      </c>
      <c r="K153" s="116"/>
      <c r="L153" s="113"/>
    </row>
    <row r="154" spans="1:12">
      <c r="A154" s="118"/>
      <c r="B154" s="117" t="s">
        <v>34</v>
      </c>
      <c r="C154" s="117">
        <v>31</v>
      </c>
      <c r="D154" s="9">
        <v>1</v>
      </c>
      <c r="E154" s="9">
        <v>4</v>
      </c>
      <c r="F154" s="9">
        <v>4</v>
      </c>
      <c r="G154" s="9">
        <v>1</v>
      </c>
      <c r="H154" s="9"/>
      <c r="I154" s="9"/>
      <c r="J154" s="33">
        <f t="shared" si="42"/>
        <v>10</v>
      </c>
      <c r="K154" s="116">
        <f>0.9548+$H$140</f>
        <v>0.96309999999999996</v>
      </c>
      <c r="L154" s="113">
        <f>K154*J155</f>
        <v>298.56099999999998</v>
      </c>
    </row>
    <row r="155" spans="1:12">
      <c r="A155" s="118"/>
      <c r="B155" s="117"/>
      <c r="C155" s="117"/>
      <c r="D155" s="33">
        <f>D154*C154</f>
        <v>31</v>
      </c>
      <c r="E155" s="33">
        <f>E154*C154</f>
        <v>124</v>
      </c>
      <c r="F155" s="33">
        <f>F154*C154</f>
        <v>124</v>
      </c>
      <c r="G155" s="33">
        <f>G154*C154</f>
        <v>31</v>
      </c>
      <c r="H155" s="33">
        <f>H154*C154</f>
        <v>0</v>
      </c>
      <c r="I155" s="33">
        <f>I154*C154</f>
        <v>0</v>
      </c>
      <c r="J155" s="33">
        <f t="shared" si="42"/>
        <v>310</v>
      </c>
      <c r="K155" s="116"/>
      <c r="L155" s="113"/>
    </row>
    <row r="156" spans="1:12">
      <c r="A156" s="118"/>
      <c r="B156" s="10"/>
      <c r="C156" s="11"/>
      <c r="D156" s="12">
        <f t="shared" ref="D156:I156" si="46">D153+D155</f>
        <v>3.6399999999999864</v>
      </c>
      <c r="E156" s="12">
        <f t="shared" si="46"/>
        <v>-50.520000000000039</v>
      </c>
      <c r="F156" s="12">
        <f t="shared" si="46"/>
        <v>-66.420000000000016</v>
      </c>
      <c r="G156" s="12">
        <f t="shared" si="46"/>
        <v>1.999999999998181E-2</v>
      </c>
      <c r="H156" s="12">
        <f t="shared" si="46"/>
        <v>0.93999999999999773</v>
      </c>
      <c r="I156" s="12">
        <f t="shared" si="46"/>
        <v>1.379999999999999</v>
      </c>
      <c r="J156" s="33">
        <f t="shared" si="42"/>
        <v>-110.96000000000009</v>
      </c>
      <c r="K156" s="116"/>
      <c r="L156" s="113"/>
    </row>
    <row r="157" spans="1:12">
      <c r="A157" s="118"/>
      <c r="B157" s="117" t="s">
        <v>35</v>
      </c>
      <c r="C157" s="117">
        <v>26</v>
      </c>
      <c r="D157" s="9"/>
      <c r="E157" s="9">
        <v>2</v>
      </c>
      <c r="F157" s="9">
        <v>3</v>
      </c>
      <c r="G157" s="9"/>
      <c r="H157" s="9"/>
      <c r="I157" s="9"/>
      <c r="J157" s="33">
        <f t="shared" si="42"/>
        <v>5</v>
      </c>
      <c r="K157" s="116">
        <f>0.9769+$H$140</f>
        <v>0.98519999999999996</v>
      </c>
      <c r="L157" s="113">
        <f>K157*J158</f>
        <v>128.07599999999999</v>
      </c>
    </row>
    <row r="158" spans="1:12">
      <c r="A158" s="118"/>
      <c r="B158" s="117"/>
      <c r="C158" s="117"/>
      <c r="D158" s="33">
        <f>D157*C157</f>
        <v>0</v>
      </c>
      <c r="E158" s="33">
        <f>E157*C157</f>
        <v>52</v>
      </c>
      <c r="F158" s="33">
        <f>F157*C157</f>
        <v>78</v>
      </c>
      <c r="G158" s="33">
        <f>G157*C157</f>
        <v>0</v>
      </c>
      <c r="H158" s="33">
        <f>H157*C157</f>
        <v>0</v>
      </c>
      <c r="I158" s="33">
        <f>I157*C157</f>
        <v>0</v>
      </c>
      <c r="J158" s="33">
        <f t="shared" si="42"/>
        <v>130</v>
      </c>
      <c r="K158" s="116"/>
      <c r="L158" s="113"/>
    </row>
    <row r="159" spans="1:12">
      <c r="A159" s="118"/>
      <c r="B159" s="10"/>
      <c r="C159" s="11"/>
      <c r="D159" s="12">
        <f t="shared" ref="D159:I159" si="47">D156+D158</f>
        <v>3.6399999999999864</v>
      </c>
      <c r="E159" s="12">
        <f t="shared" si="47"/>
        <v>1.4799999999999613</v>
      </c>
      <c r="F159" s="12">
        <f t="shared" si="47"/>
        <v>11.579999999999984</v>
      </c>
      <c r="G159" s="12">
        <f t="shared" si="47"/>
        <v>1.999999999998181E-2</v>
      </c>
      <c r="H159" s="12">
        <f t="shared" si="47"/>
        <v>0.93999999999999773</v>
      </c>
      <c r="I159" s="12">
        <f t="shared" si="47"/>
        <v>1.379999999999999</v>
      </c>
      <c r="J159" s="33">
        <f t="shared" si="42"/>
        <v>19.03999999999991</v>
      </c>
      <c r="K159" s="116"/>
      <c r="L159" s="113"/>
    </row>
    <row r="160" spans="1:12">
      <c r="A160" s="118"/>
      <c r="B160" s="114" t="s">
        <v>16</v>
      </c>
      <c r="C160" s="115"/>
      <c r="D160" s="19">
        <f>D149+D152+D155+D158</f>
        <v>169</v>
      </c>
      <c r="E160" s="19">
        <f t="shared" ref="E160:J160" si="48">E149+E152+E155+E158</f>
        <v>470</v>
      </c>
      <c r="F160" s="19">
        <f t="shared" si="48"/>
        <v>496</v>
      </c>
      <c r="G160" s="19">
        <f t="shared" si="48"/>
        <v>247</v>
      </c>
      <c r="H160" s="19">
        <f t="shared" si="48"/>
        <v>108</v>
      </c>
      <c r="I160" s="19">
        <f t="shared" si="48"/>
        <v>30</v>
      </c>
      <c r="J160" s="19">
        <f t="shared" si="48"/>
        <v>1520</v>
      </c>
      <c r="K160" s="13">
        <f>L160/J160</f>
        <v>0.99420855263157892</v>
      </c>
      <c r="L160" s="14">
        <f>SUM(L148:L159)</f>
        <v>1511.1969999999999</v>
      </c>
    </row>
    <row r="161" spans="1:12">
      <c r="J161" s="15" t="s">
        <v>15</v>
      </c>
      <c r="K161" s="16">
        <f>L161/G141</f>
        <v>1.1824518727767517E-2</v>
      </c>
      <c r="L161" s="17">
        <f>G141-L160</f>
        <v>18.083000000000311</v>
      </c>
    </row>
    <row r="162" spans="1:12">
      <c r="A162" s="93" t="s">
        <v>14</v>
      </c>
      <c r="B162" s="93"/>
      <c r="C162" s="94"/>
      <c r="D162" s="95" t="s">
        <v>91</v>
      </c>
      <c r="E162" s="96"/>
      <c r="F162" s="99" t="s">
        <v>12</v>
      </c>
      <c r="G162" s="1" t="s">
        <v>13</v>
      </c>
      <c r="H162" s="30" t="s">
        <v>87</v>
      </c>
      <c r="I162" s="2"/>
      <c r="J162" s="2"/>
      <c r="K162" s="101" t="s">
        <v>81</v>
      </c>
      <c r="L162" s="102" t="s">
        <v>79</v>
      </c>
    </row>
    <row r="163" spans="1:12">
      <c r="A163" s="93"/>
      <c r="B163" s="93"/>
      <c r="C163" s="94"/>
      <c r="D163" s="97"/>
      <c r="E163" s="98"/>
      <c r="F163" s="100"/>
      <c r="G163" s="20">
        <v>1.08</v>
      </c>
      <c r="H163" s="30">
        <v>8.3000000000000001E-3</v>
      </c>
      <c r="I163" s="2"/>
      <c r="J163" s="2"/>
      <c r="K163" s="101"/>
      <c r="L163" s="103"/>
    </row>
    <row r="164" spans="1:12">
      <c r="A164" s="105" t="s">
        <v>78</v>
      </c>
      <c r="B164" s="105"/>
      <c r="C164" s="106"/>
      <c r="D164" s="107">
        <f>J168</f>
        <v>7066</v>
      </c>
      <c r="E164" s="108"/>
      <c r="F164" s="30" t="s">
        <v>10</v>
      </c>
      <c r="G164" s="18">
        <f>J168*G163</f>
        <v>7631.2800000000007</v>
      </c>
      <c r="H164" s="21"/>
      <c r="I164" s="18"/>
      <c r="J164" s="18"/>
      <c r="K164" s="111" t="s">
        <v>47</v>
      </c>
      <c r="L164" s="103"/>
    </row>
    <row r="165" spans="1:12">
      <c r="A165" s="105"/>
      <c r="B165" s="105"/>
      <c r="C165" s="106"/>
      <c r="D165" s="109"/>
      <c r="E165" s="110"/>
      <c r="F165" s="4"/>
      <c r="G165" s="4"/>
      <c r="H165" s="31"/>
      <c r="I165" s="5"/>
      <c r="J165" s="5"/>
      <c r="K165" s="112"/>
      <c r="L165" s="104"/>
    </row>
    <row r="166" spans="1:12">
      <c r="A166" s="88" t="s">
        <v>0</v>
      </c>
      <c r="B166" s="88" t="s">
        <v>1</v>
      </c>
      <c r="C166" s="88"/>
      <c r="D166" s="88"/>
      <c r="E166" s="88"/>
      <c r="F166" s="88"/>
      <c r="G166" s="88"/>
      <c r="H166" s="88"/>
      <c r="I166" s="32"/>
      <c r="J166" s="88" t="s">
        <v>2</v>
      </c>
      <c r="K166" s="89" t="s">
        <v>11</v>
      </c>
      <c r="L166" s="91" t="s">
        <v>10</v>
      </c>
    </row>
    <row r="167" spans="1:12">
      <c r="A167" s="88"/>
      <c r="B167" s="88"/>
      <c r="C167" s="88"/>
      <c r="D167" s="6" t="s">
        <v>17</v>
      </c>
      <c r="E167" s="6" t="s">
        <v>18</v>
      </c>
      <c r="F167" s="6" t="s">
        <v>9</v>
      </c>
      <c r="G167" s="6" t="s">
        <v>8</v>
      </c>
      <c r="H167" s="6" t="s">
        <v>7</v>
      </c>
      <c r="I167" s="6" t="s">
        <v>19</v>
      </c>
      <c r="J167" s="88"/>
      <c r="K167" s="90"/>
      <c r="L167" s="92"/>
    </row>
    <row r="168" spans="1:12">
      <c r="A168" s="118" t="s">
        <v>50</v>
      </c>
      <c r="B168" s="32" t="s">
        <v>3</v>
      </c>
      <c r="C168" s="88" t="s">
        <v>6</v>
      </c>
      <c r="D168" s="9">
        <v>740</v>
      </c>
      <c r="E168" s="9">
        <v>2054</v>
      </c>
      <c r="F168" s="9">
        <v>2325</v>
      </c>
      <c r="G168" s="9">
        <v>1275</v>
      </c>
      <c r="H168" s="9">
        <v>552</v>
      </c>
      <c r="I168" s="9">
        <v>120</v>
      </c>
      <c r="J168" s="32">
        <f t="shared" ref="J168:J182" si="49">SUM(D168:I168)</f>
        <v>7066</v>
      </c>
      <c r="K168" s="88"/>
      <c r="L168" s="119"/>
    </row>
    <row r="169" spans="1:12">
      <c r="A169" s="118"/>
      <c r="B169" s="29">
        <v>1.0349999999999999</v>
      </c>
      <c r="C169" s="88"/>
      <c r="D169" s="32">
        <f>D168*$B$169</f>
        <v>765.9</v>
      </c>
      <c r="E169" s="32">
        <f t="shared" ref="E169:I169" si="50">E168*$B$169</f>
        <v>2125.89</v>
      </c>
      <c r="F169" s="32">
        <f t="shared" si="50"/>
        <v>2406.375</v>
      </c>
      <c r="G169" s="32">
        <f t="shared" si="50"/>
        <v>1319.625</v>
      </c>
      <c r="H169" s="32">
        <f t="shared" si="50"/>
        <v>571.31999999999994</v>
      </c>
      <c r="I169" s="32">
        <f t="shared" si="50"/>
        <v>124.19999999999999</v>
      </c>
      <c r="J169" s="32">
        <f t="shared" si="49"/>
        <v>7313.3099999999995</v>
      </c>
      <c r="K169" s="88"/>
      <c r="L169" s="119"/>
    </row>
    <row r="170" spans="1:12">
      <c r="A170" s="118"/>
      <c r="B170" s="32" t="s">
        <v>90</v>
      </c>
      <c r="C170" s="88"/>
      <c r="D170" s="7">
        <f>D168/J168*100</f>
        <v>10.472686102462497</v>
      </c>
      <c r="E170" s="7">
        <f>E168/J168*100</f>
        <v>29.068780073591849</v>
      </c>
      <c r="F170" s="7">
        <f>F168/J168*100</f>
        <v>32.904047551655822</v>
      </c>
      <c r="G170" s="7">
        <f>G168/J168*100</f>
        <v>18.044155108972546</v>
      </c>
      <c r="H170" s="7">
        <f>H168/J168*100</f>
        <v>7.812057741296349</v>
      </c>
      <c r="I170" s="7">
        <f>I168/J168*100</f>
        <v>1.6982734220209454</v>
      </c>
      <c r="J170" s="8">
        <f t="shared" si="49"/>
        <v>100</v>
      </c>
      <c r="K170" s="88"/>
      <c r="L170" s="119"/>
    </row>
    <row r="171" spans="1:12">
      <c r="A171" s="118"/>
      <c r="B171" s="117" t="s">
        <v>4</v>
      </c>
      <c r="C171" s="117">
        <v>125</v>
      </c>
      <c r="D171" s="9">
        <v>2</v>
      </c>
      <c r="E171" s="9">
        <v>2</v>
      </c>
      <c r="F171" s="9">
        <v>2</v>
      </c>
      <c r="G171" s="9">
        <v>2</v>
      </c>
      <c r="H171" s="9">
        <v>1</v>
      </c>
      <c r="I171" s="9">
        <v>1</v>
      </c>
      <c r="J171" s="33">
        <f t="shared" si="49"/>
        <v>10</v>
      </c>
      <c r="K171" s="116">
        <f>1.0121+$H$163</f>
        <v>1.0204</v>
      </c>
      <c r="L171" s="113">
        <f>K171*J172</f>
        <v>1275.5</v>
      </c>
    </row>
    <row r="172" spans="1:12">
      <c r="A172" s="118"/>
      <c r="B172" s="117"/>
      <c r="C172" s="117"/>
      <c r="D172" s="33">
        <f>D171*C171</f>
        <v>250</v>
      </c>
      <c r="E172" s="33">
        <f>E171*C171</f>
        <v>250</v>
      </c>
      <c r="F172" s="33">
        <f>C171*F171</f>
        <v>250</v>
      </c>
      <c r="G172" s="33">
        <f>G171*C171</f>
        <v>250</v>
      </c>
      <c r="H172" s="33">
        <f>H171*C171</f>
        <v>125</v>
      </c>
      <c r="I172" s="33">
        <f>I171*C171</f>
        <v>125</v>
      </c>
      <c r="J172" s="33">
        <f t="shared" si="49"/>
        <v>1250</v>
      </c>
      <c r="K172" s="116"/>
      <c r="L172" s="113"/>
    </row>
    <row r="173" spans="1:12">
      <c r="A173" s="118"/>
      <c r="B173" s="10"/>
      <c r="C173" s="11"/>
      <c r="D173" s="12">
        <f t="shared" ref="D173:F173" si="51">D172-D169</f>
        <v>-515.9</v>
      </c>
      <c r="E173" s="12">
        <f t="shared" si="51"/>
        <v>-1875.8899999999999</v>
      </c>
      <c r="F173" s="12">
        <f t="shared" si="51"/>
        <v>-2156.375</v>
      </c>
      <c r="G173" s="12">
        <f>G172-G169</f>
        <v>-1069.625</v>
      </c>
      <c r="H173" s="12">
        <f>H172-H169</f>
        <v>-446.31999999999994</v>
      </c>
      <c r="I173" s="12">
        <f>I172-I169</f>
        <v>0.80000000000001137</v>
      </c>
      <c r="J173" s="33">
        <f t="shared" si="49"/>
        <v>-6063.3099999999995</v>
      </c>
      <c r="K173" s="116"/>
      <c r="L173" s="113"/>
    </row>
    <row r="174" spans="1:12">
      <c r="A174" s="118"/>
      <c r="B174" s="117" t="s">
        <v>5</v>
      </c>
      <c r="C174" s="117">
        <v>447</v>
      </c>
      <c r="D174" s="9">
        <v>1</v>
      </c>
      <c r="E174" s="9">
        <v>3</v>
      </c>
      <c r="F174" s="9">
        <v>3</v>
      </c>
      <c r="G174" s="9">
        <v>2</v>
      </c>
      <c r="H174" s="9">
        <v>1</v>
      </c>
      <c r="I174" s="9"/>
      <c r="J174" s="33">
        <f t="shared" si="49"/>
        <v>10</v>
      </c>
      <c r="K174" s="116">
        <f>0.9897+$H$163</f>
        <v>0.998</v>
      </c>
      <c r="L174" s="113">
        <f>K174*J175</f>
        <v>4461.0600000000004</v>
      </c>
    </row>
    <row r="175" spans="1:12">
      <c r="A175" s="118"/>
      <c r="B175" s="117"/>
      <c r="C175" s="117"/>
      <c r="D175" s="33">
        <f>D174*C174</f>
        <v>447</v>
      </c>
      <c r="E175" s="33">
        <f>E174*C174</f>
        <v>1341</v>
      </c>
      <c r="F175" s="33">
        <f>F174*C174</f>
        <v>1341</v>
      </c>
      <c r="G175" s="33">
        <f>G174*C174</f>
        <v>894</v>
      </c>
      <c r="H175" s="33">
        <f>H174*C174</f>
        <v>447</v>
      </c>
      <c r="I175" s="33">
        <f>I174*C174</f>
        <v>0</v>
      </c>
      <c r="J175" s="33">
        <f t="shared" si="49"/>
        <v>4470</v>
      </c>
      <c r="K175" s="116"/>
      <c r="L175" s="113"/>
    </row>
    <row r="176" spans="1:12">
      <c r="A176" s="118"/>
      <c r="B176" s="10"/>
      <c r="C176" s="11"/>
      <c r="D176" s="12">
        <f t="shared" ref="D176:I176" si="52">D173+D175</f>
        <v>-68.899999999999977</v>
      </c>
      <c r="E176" s="12">
        <f t="shared" si="52"/>
        <v>-534.88999999999987</v>
      </c>
      <c r="F176" s="12">
        <f t="shared" si="52"/>
        <v>-815.375</v>
      </c>
      <c r="G176" s="12">
        <f t="shared" si="52"/>
        <v>-175.625</v>
      </c>
      <c r="H176" s="12">
        <f t="shared" si="52"/>
        <v>0.68000000000006366</v>
      </c>
      <c r="I176" s="12">
        <f t="shared" si="52"/>
        <v>0.80000000000001137</v>
      </c>
      <c r="J176" s="33">
        <f t="shared" si="49"/>
        <v>-1593.31</v>
      </c>
      <c r="K176" s="116"/>
      <c r="L176" s="113"/>
    </row>
    <row r="177" spans="1:12">
      <c r="A177" s="118"/>
      <c r="B177" s="117" t="s">
        <v>34</v>
      </c>
      <c r="C177" s="117">
        <v>179</v>
      </c>
      <c r="D177" s="9"/>
      <c r="E177" s="9">
        <v>3</v>
      </c>
      <c r="F177" s="9">
        <v>4</v>
      </c>
      <c r="G177" s="9">
        <v>1</v>
      </c>
      <c r="H177" s="9"/>
      <c r="I177" s="9"/>
      <c r="J177" s="33">
        <f t="shared" si="49"/>
        <v>8</v>
      </c>
      <c r="K177" s="116">
        <f>0.9674+$H$163</f>
        <v>0.97570000000000001</v>
      </c>
      <c r="L177" s="113">
        <f>K177*J178</f>
        <v>1397.2024000000001</v>
      </c>
    </row>
    <row r="178" spans="1:12">
      <c r="A178" s="118"/>
      <c r="B178" s="117"/>
      <c r="C178" s="117"/>
      <c r="D178" s="33">
        <f>D177*C177</f>
        <v>0</v>
      </c>
      <c r="E178" s="33">
        <f>E177*C177</f>
        <v>537</v>
      </c>
      <c r="F178" s="33">
        <f>F177*C177</f>
        <v>716</v>
      </c>
      <c r="G178" s="33">
        <f>G177*C177</f>
        <v>179</v>
      </c>
      <c r="H178" s="33">
        <f>H177*C177</f>
        <v>0</v>
      </c>
      <c r="I178" s="33">
        <f>I177*C177</f>
        <v>0</v>
      </c>
      <c r="J178" s="33">
        <f t="shared" si="49"/>
        <v>1432</v>
      </c>
      <c r="K178" s="116"/>
      <c r="L178" s="113"/>
    </row>
    <row r="179" spans="1:12">
      <c r="A179" s="118"/>
      <c r="B179" s="10"/>
      <c r="C179" s="11"/>
      <c r="D179" s="12">
        <f t="shared" ref="D179:I179" si="53">D176+D178</f>
        <v>-68.899999999999977</v>
      </c>
      <c r="E179" s="12">
        <f t="shared" si="53"/>
        <v>2.1100000000001273</v>
      </c>
      <c r="F179" s="12">
        <f t="shared" si="53"/>
        <v>-99.375</v>
      </c>
      <c r="G179" s="12">
        <f t="shared" si="53"/>
        <v>3.375</v>
      </c>
      <c r="H179" s="12">
        <f t="shared" si="53"/>
        <v>0.68000000000006366</v>
      </c>
      <c r="I179" s="12">
        <f t="shared" si="53"/>
        <v>0.80000000000001137</v>
      </c>
      <c r="J179" s="33">
        <f t="shared" si="49"/>
        <v>-161.30999999999977</v>
      </c>
      <c r="K179" s="116"/>
      <c r="L179" s="113"/>
    </row>
    <row r="180" spans="1:12">
      <c r="A180" s="118"/>
      <c r="B180" s="117" t="s">
        <v>35</v>
      </c>
      <c r="C180" s="117">
        <v>35</v>
      </c>
      <c r="D180" s="9">
        <v>2</v>
      </c>
      <c r="E180" s="9"/>
      <c r="F180" s="9">
        <v>3</v>
      </c>
      <c r="G180" s="9"/>
      <c r="H180" s="9"/>
      <c r="I180" s="9"/>
      <c r="J180" s="33">
        <f t="shared" si="49"/>
        <v>5</v>
      </c>
      <c r="K180" s="116">
        <f>0.9432+$H$163</f>
        <v>0.95150000000000001</v>
      </c>
      <c r="L180" s="113">
        <f>K180*J181</f>
        <v>166.51249999999999</v>
      </c>
    </row>
    <row r="181" spans="1:12">
      <c r="A181" s="118"/>
      <c r="B181" s="117"/>
      <c r="C181" s="117"/>
      <c r="D181" s="33">
        <f>D180*C180</f>
        <v>70</v>
      </c>
      <c r="E181" s="33">
        <f>E180*C180</f>
        <v>0</v>
      </c>
      <c r="F181" s="33">
        <f>F180*C180</f>
        <v>105</v>
      </c>
      <c r="G181" s="33">
        <f>G180*C180</f>
        <v>0</v>
      </c>
      <c r="H181" s="33">
        <f>H180*C180</f>
        <v>0</v>
      </c>
      <c r="I181" s="33">
        <f>I180*C180</f>
        <v>0</v>
      </c>
      <c r="J181" s="33">
        <f t="shared" si="49"/>
        <v>175</v>
      </c>
      <c r="K181" s="116"/>
      <c r="L181" s="113"/>
    </row>
    <row r="182" spans="1:12">
      <c r="A182" s="118"/>
      <c r="B182" s="10"/>
      <c r="C182" s="11"/>
      <c r="D182" s="12">
        <f t="shared" ref="D182:I182" si="54">D179+D181</f>
        <v>1.1000000000000227</v>
      </c>
      <c r="E182" s="12">
        <f t="shared" si="54"/>
        <v>2.1100000000001273</v>
      </c>
      <c r="F182" s="12">
        <f t="shared" si="54"/>
        <v>5.625</v>
      </c>
      <c r="G182" s="12">
        <f t="shared" si="54"/>
        <v>3.375</v>
      </c>
      <c r="H182" s="12">
        <f t="shared" si="54"/>
        <v>0.68000000000006366</v>
      </c>
      <c r="I182" s="12">
        <f t="shared" si="54"/>
        <v>0.80000000000001137</v>
      </c>
      <c r="J182" s="33">
        <f t="shared" si="49"/>
        <v>13.690000000000225</v>
      </c>
      <c r="K182" s="116"/>
      <c r="L182" s="113"/>
    </row>
    <row r="183" spans="1:12">
      <c r="A183" s="118"/>
      <c r="B183" s="114" t="s">
        <v>16</v>
      </c>
      <c r="C183" s="115"/>
      <c r="D183" s="19">
        <f>D172+D175+D178+D181</f>
        <v>767</v>
      </c>
      <c r="E183" s="19">
        <f t="shared" ref="E183:J183" si="55">E172+E175+E178+E181</f>
        <v>2128</v>
      </c>
      <c r="F183" s="19">
        <f t="shared" si="55"/>
        <v>2412</v>
      </c>
      <c r="G183" s="19">
        <f t="shared" si="55"/>
        <v>1323</v>
      </c>
      <c r="H183" s="19">
        <f t="shared" si="55"/>
        <v>572</v>
      </c>
      <c r="I183" s="19">
        <f t="shared" si="55"/>
        <v>125</v>
      </c>
      <c r="J183" s="19">
        <f t="shared" si="55"/>
        <v>7327</v>
      </c>
      <c r="K183" s="13">
        <f>L183/J183</f>
        <v>0.99635251808379965</v>
      </c>
      <c r="L183" s="14">
        <f>SUM(L171:L182)</f>
        <v>7300.2749000000003</v>
      </c>
    </row>
    <row r="184" spans="1:12">
      <c r="J184" s="15" t="s">
        <v>15</v>
      </c>
      <c r="K184" s="16">
        <f>L184/G164</f>
        <v>4.337478116384149E-2</v>
      </c>
      <c r="L184" s="17">
        <f>G164-L183</f>
        <v>331.00510000000031</v>
      </c>
    </row>
    <row r="185" spans="1:12">
      <c r="A185" s="93" t="s">
        <v>14</v>
      </c>
      <c r="B185" s="93"/>
      <c r="C185" s="94"/>
      <c r="D185" s="95" t="s">
        <v>91</v>
      </c>
      <c r="E185" s="96"/>
      <c r="F185" s="99" t="s">
        <v>12</v>
      </c>
      <c r="G185" s="1" t="s">
        <v>13</v>
      </c>
      <c r="H185" s="30" t="s">
        <v>87</v>
      </c>
      <c r="I185" s="2"/>
      <c r="J185" s="2"/>
      <c r="K185" s="101" t="s">
        <v>81</v>
      </c>
      <c r="L185" s="102" t="s">
        <v>79</v>
      </c>
    </row>
    <row r="186" spans="1:12">
      <c r="A186" s="93"/>
      <c r="B186" s="93"/>
      <c r="C186" s="94"/>
      <c r="D186" s="97"/>
      <c r="E186" s="98"/>
      <c r="F186" s="100"/>
      <c r="G186" s="20">
        <v>1.08</v>
      </c>
      <c r="H186" s="30">
        <v>8.3000000000000001E-3</v>
      </c>
      <c r="I186" s="2"/>
      <c r="J186" s="2"/>
      <c r="K186" s="101"/>
      <c r="L186" s="103"/>
    </row>
    <row r="187" spans="1:12">
      <c r="A187" s="105" t="s">
        <v>78</v>
      </c>
      <c r="B187" s="105"/>
      <c r="C187" s="106"/>
      <c r="D187" s="107">
        <f>J191</f>
        <v>5805</v>
      </c>
      <c r="E187" s="108"/>
      <c r="F187" s="30" t="s">
        <v>10</v>
      </c>
      <c r="G187" s="18">
        <f>J191*G186</f>
        <v>6269.4000000000005</v>
      </c>
      <c r="H187" s="21"/>
      <c r="I187" s="18"/>
      <c r="J187" s="18"/>
      <c r="K187" s="111" t="s">
        <v>47</v>
      </c>
      <c r="L187" s="103"/>
    </row>
    <row r="188" spans="1:12">
      <c r="A188" s="105"/>
      <c r="B188" s="105"/>
      <c r="C188" s="106"/>
      <c r="D188" s="109"/>
      <c r="E188" s="110"/>
      <c r="F188" s="4"/>
      <c r="G188" s="4"/>
      <c r="H188" s="31"/>
      <c r="I188" s="5"/>
      <c r="J188" s="5"/>
      <c r="K188" s="112"/>
      <c r="L188" s="104"/>
    </row>
    <row r="189" spans="1:12">
      <c r="A189" s="88" t="s">
        <v>0</v>
      </c>
      <c r="B189" s="88" t="s">
        <v>1</v>
      </c>
      <c r="C189" s="88"/>
      <c r="D189" s="88"/>
      <c r="E189" s="88"/>
      <c r="F189" s="88"/>
      <c r="G189" s="88"/>
      <c r="H189" s="88"/>
      <c r="I189" s="32"/>
      <c r="J189" s="88" t="s">
        <v>2</v>
      </c>
      <c r="K189" s="89" t="s">
        <v>11</v>
      </c>
      <c r="L189" s="91" t="s">
        <v>10</v>
      </c>
    </row>
    <row r="190" spans="1:12">
      <c r="A190" s="88"/>
      <c r="B190" s="88"/>
      <c r="C190" s="88"/>
      <c r="D190" s="6" t="s">
        <v>17</v>
      </c>
      <c r="E190" s="6" t="s">
        <v>18</v>
      </c>
      <c r="F190" s="6" t="s">
        <v>9</v>
      </c>
      <c r="G190" s="6" t="s">
        <v>8</v>
      </c>
      <c r="H190" s="6" t="s">
        <v>7</v>
      </c>
      <c r="I190" s="6" t="s">
        <v>19</v>
      </c>
      <c r="J190" s="88"/>
      <c r="K190" s="90"/>
      <c r="L190" s="92"/>
    </row>
    <row r="191" spans="1:12">
      <c r="A191" s="118" t="s">
        <v>86</v>
      </c>
      <c r="B191" s="32" t="s">
        <v>3</v>
      </c>
      <c r="C191" s="88" t="s">
        <v>6</v>
      </c>
      <c r="D191" s="9">
        <v>961</v>
      </c>
      <c r="E191" s="9">
        <v>1751</v>
      </c>
      <c r="F191" s="9">
        <v>1758</v>
      </c>
      <c r="G191" s="9">
        <v>833</v>
      </c>
      <c r="H191" s="9">
        <v>434</v>
      </c>
      <c r="I191" s="9">
        <v>68</v>
      </c>
      <c r="J191" s="32">
        <f t="shared" ref="J191:J205" si="56">SUM(D191:I191)</f>
        <v>5805</v>
      </c>
      <c r="K191" s="88"/>
      <c r="L191" s="119"/>
    </row>
    <row r="192" spans="1:12">
      <c r="A192" s="118"/>
      <c r="B192" s="29">
        <v>1.0349999999999999</v>
      </c>
      <c r="C192" s="88"/>
      <c r="D192" s="32">
        <f>D191*$B$192</f>
        <v>994.63499999999988</v>
      </c>
      <c r="E192" s="32">
        <f t="shared" ref="E192:I192" si="57">E191*$B$192</f>
        <v>1812.2849999999999</v>
      </c>
      <c r="F192" s="32">
        <f t="shared" si="57"/>
        <v>1819.53</v>
      </c>
      <c r="G192" s="32">
        <f t="shared" si="57"/>
        <v>862.15499999999997</v>
      </c>
      <c r="H192" s="32">
        <f t="shared" si="57"/>
        <v>449.18999999999994</v>
      </c>
      <c r="I192" s="32">
        <f t="shared" si="57"/>
        <v>70.38</v>
      </c>
      <c r="J192" s="32">
        <f t="shared" si="56"/>
        <v>6008.1749999999993</v>
      </c>
      <c r="K192" s="88"/>
      <c r="L192" s="119"/>
    </row>
    <row r="193" spans="1:12">
      <c r="A193" s="118"/>
      <c r="B193" s="32" t="s">
        <v>90</v>
      </c>
      <c r="C193" s="88"/>
      <c r="D193" s="7">
        <f>D191/J191*100</f>
        <v>16.554694229112833</v>
      </c>
      <c r="E193" s="7">
        <f>E191/J191*100</f>
        <v>30.163652024117138</v>
      </c>
      <c r="F193" s="7">
        <f>F191/J191*100</f>
        <v>30.284237726098191</v>
      </c>
      <c r="G193" s="7">
        <f>G191/J191*100</f>
        <v>14.349698535745048</v>
      </c>
      <c r="H193" s="7">
        <f>H191/J191*100</f>
        <v>7.4763135228251514</v>
      </c>
      <c r="I193" s="7">
        <f>I191/J191*100</f>
        <v>1.1714039621016366</v>
      </c>
      <c r="J193" s="8">
        <f t="shared" si="56"/>
        <v>100</v>
      </c>
      <c r="K193" s="88"/>
      <c r="L193" s="119"/>
    </row>
    <row r="194" spans="1:12">
      <c r="A194" s="118"/>
      <c r="B194" s="117" t="s">
        <v>4</v>
      </c>
      <c r="C194" s="117">
        <v>72</v>
      </c>
      <c r="D194" s="9">
        <v>2</v>
      </c>
      <c r="E194" s="9">
        <v>2</v>
      </c>
      <c r="F194" s="9">
        <v>2</v>
      </c>
      <c r="G194" s="9">
        <v>2</v>
      </c>
      <c r="H194" s="9">
        <v>1</v>
      </c>
      <c r="I194" s="9">
        <v>1</v>
      </c>
      <c r="J194" s="33">
        <f t="shared" si="56"/>
        <v>10</v>
      </c>
      <c r="K194" s="116">
        <f>1.0121+$H$186</f>
        <v>1.0204</v>
      </c>
      <c r="L194" s="113">
        <f>K194*J195</f>
        <v>734.68799999999999</v>
      </c>
    </row>
    <row r="195" spans="1:12">
      <c r="A195" s="118"/>
      <c r="B195" s="117"/>
      <c r="C195" s="117"/>
      <c r="D195" s="33">
        <f>D194*C194</f>
        <v>144</v>
      </c>
      <c r="E195" s="33">
        <f>E194*C194</f>
        <v>144</v>
      </c>
      <c r="F195" s="33">
        <f>C194*F194</f>
        <v>144</v>
      </c>
      <c r="G195" s="33">
        <f>G194*C194</f>
        <v>144</v>
      </c>
      <c r="H195" s="33">
        <f>H194*C194</f>
        <v>72</v>
      </c>
      <c r="I195" s="33">
        <f>I194*C194</f>
        <v>72</v>
      </c>
      <c r="J195" s="33">
        <f t="shared" si="56"/>
        <v>720</v>
      </c>
      <c r="K195" s="116"/>
      <c r="L195" s="113"/>
    </row>
    <row r="196" spans="1:12">
      <c r="A196" s="118"/>
      <c r="B196" s="10"/>
      <c r="C196" s="11"/>
      <c r="D196" s="12">
        <f t="shared" ref="D196:F196" si="58">D195-D192</f>
        <v>-850.63499999999988</v>
      </c>
      <c r="E196" s="12">
        <f t="shared" si="58"/>
        <v>-1668.2849999999999</v>
      </c>
      <c r="F196" s="12">
        <f t="shared" si="58"/>
        <v>-1675.53</v>
      </c>
      <c r="G196" s="12">
        <f>G195-G192</f>
        <v>-718.15499999999997</v>
      </c>
      <c r="H196" s="12">
        <f>H195-H192</f>
        <v>-377.18999999999994</v>
      </c>
      <c r="I196" s="12">
        <f>I195-I192</f>
        <v>1.6200000000000045</v>
      </c>
      <c r="J196" s="33">
        <f t="shared" si="56"/>
        <v>-5288.1749999999993</v>
      </c>
      <c r="K196" s="116"/>
      <c r="L196" s="113"/>
    </row>
    <row r="197" spans="1:12">
      <c r="A197" s="118"/>
      <c r="B197" s="117" t="s">
        <v>5</v>
      </c>
      <c r="C197" s="117">
        <v>378</v>
      </c>
      <c r="D197" s="9">
        <v>1</v>
      </c>
      <c r="E197" s="9">
        <v>4</v>
      </c>
      <c r="F197" s="9">
        <v>3</v>
      </c>
      <c r="G197" s="9">
        <v>1</v>
      </c>
      <c r="H197" s="9">
        <v>1</v>
      </c>
      <c r="I197" s="9"/>
      <c r="J197" s="33">
        <f t="shared" si="56"/>
        <v>10</v>
      </c>
      <c r="K197" s="116">
        <f>0.9724+$H$186</f>
        <v>0.98070000000000002</v>
      </c>
      <c r="L197" s="113">
        <f>K197*J198</f>
        <v>3707.0460000000003</v>
      </c>
    </row>
    <row r="198" spans="1:12">
      <c r="A198" s="118"/>
      <c r="B198" s="117"/>
      <c r="C198" s="117"/>
      <c r="D198" s="33">
        <f>D197*C197</f>
        <v>378</v>
      </c>
      <c r="E198" s="33">
        <f>E197*C197</f>
        <v>1512</v>
      </c>
      <c r="F198" s="33">
        <f>F197*C197</f>
        <v>1134</v>
      </c>
      <c r="G198" s="33">
        <f>G197*C197</f>
        <v>378</v>
      </c>
      <c r="H198" s="33">
        <f>H197*C197</f>
        <v>378</v>
      </c>
      <c r="I198" s="33">
        <f>I197*C197</f>
        <v>0</v>
      </c>
      <c r="J198" s="33">
        <f t="shared" si="56"/>
        <v>3780</v>
      </c>
      <c r="K198" s="116"/>
      <c r="L198" s="113"/>
    </row>
    <row r="199" spans="1:12">
      <c r="A199" s="118"/>
      <c r="B199" s="10"/>
      <c r="C199" s="11"/>
      <c r="D199" s="12">
        <f t="shared" ref="D199:I199" si="59">D196+D198</f>
        <v>-472.63499999999988</v>
      </c>
      <c r="E199" s="12">
        <f t="shared" si="59"/>
        <v>-156.28499999999985</v>
      </c>
      <c r="F199" s="12">
        <f t="shared" si="59"/>
        <v>-541.53</v>
      </c>
      <c r="G199" s="12">
        <f t="shared" si="59"/>
        <v>-340.15499999999997</v>
      </c>
      <c r="H199" s="12">
        <f t="shared" si="59"/>
        <v>0.81000000000005912</v>
      </c>
      <c r="I199" s="12">
        <f t="shared" si="59"/>
        <v>1.6200000000000045</v>
      </c>
      <c r="J199" s="33">
        <f t="shared" si="56"/>
        <v>-1508.1749999999997</v>
      </c>
      <c r="K199" s="116"/>
      <c r="L199" s="113"/>
    </row>
    <row r="200" spans="1:12">
      <c r="A200" s="118"/>
      <c r="B200" s="117" t="s">
        <v>34</v>
      </c>
      <c r="C200" s="117">
        <v>158</v>
      </c>
      <c r="D200" s="9">
        <v>3</v>
      </c>
      <c r="E200" s="9">
        <v>1</v>
      </c>
      <c r="F200" s="9">
        <v>3</v>
      </c>
      <c r="G200" s="9">
        <v>2</v>
      </c>
      <c r="H200" s="9"/>
      <c r="I200" s="9"/>
      <c r="J200" s="33">
        <f t="shared" si="56"/>
        <v>9</v>
      </c>
      <c r="K200" s="116">
        <f>0.9442+$H$186</f>
        <v>0.95250000000000001</v>
      </c>
      <c r="L200" s="113">
        <f>K200*J201</f>
        <v>1354.4549999999999</v>
      </c>
    </row>
    <row r="201" spans="1:12">
      <c r="A201" s="118"/>
      <c r="B201" s="117"/>
      <c r="C201" s="117"/>
      <c r="D201" s="33">
        <f>D200*C200</f>
        <v>474</v>
      </c>
      <c r="E201" s="33">
        <f>E200*C200</f>
        <v>158</v>
      </c>
      <c r="F201" s="33">
        <f>F200*C200</f>
        <v>474</v>
      </c>
      <c r="G201" s="33">
        <f>G200*C200</f>
        <v>316</v>
      </c>
      <c r="H201" s="33">
        <f>H200*C200</f>
        <v>0</v>
      </c>
      <c r="I201" s="33">
        <f>I200*C200</f>
        <v>0</v>
      </c>
      <c r="J201" s="33">
        <f t="shared" si="56"/>
        <v>1422</v>
      </c>
      <c r="K201" s="116"/>
      <c r="L201" s="113"/>
    </row>
    <row r="202" spans="1:12">
      <c r="A202" s="118"/>
      <c r="B202" s="10"/>
      <c r="C202" s="11"/>
      <c r="D202" s="12">
        <f t="shared" ref="D202:I202" si="60">D199+D201</f>
        <v>1.3650000000001228</v>
      </c>
      <c r="E202" s="12">
        <f t="shared" si="60"/>
        <v>1.7150000000001455</v>
      </c>
      <c r="F202" s="12">
        <f t="shared" si="60"/>
        <v>-67.529999999999973</v>
      </c>
      <c r="G202" s="12">
        <f t="shared" si="60"/>
        <v>-24.154999999999973</v>
      </c>
      <c r="H202" s="12">
        <f t="shared" si="60"/>
        <v>0.81000000000005912</v>
      </c>
      <c r="I202" s="12">
        <f t="shared" si="60"/>
        <v>1.6200000000000045</v>
      </c>
      <c r="J202" s="33">
        <f t="shared" si="56"/>
        <v>-86.174999999999613</v>
      </c>
      <c r="K202" s="116"/>
      <c r="L202" s="113"/>
    </row>
    <row r="203" spans="1:12">
      <c r="A203" s="118"/>
      <c r="B203" s="117" t="s">
        <v>35</v>
      </c>
      <c r="C203" s="117">
        <v>25</v>
      </c>
      <c r="D203" s="9"/>
      <c r="E203" s="9"/>
      <c r="F203" s="9">
        <v>3</v>
      </c>
      <c r="G203" s="9">
        <v>1</v>
      </c>
      <c r="H203" s="9"/>
      <c r="I203" s="9"/>
      <c r="J203" s="33">
        <f t="shared" si="56"/>
        <v>4</v>
      </c>
      <c r="K203" s="116">
        <f>1.0094+$H$186</f>
        <v>1.0177</v>
      </c>
      <c r="L203" s="113">
        <f>K203*J204</f>
        <v>101.77000000000001</v>
      </c>
    </row>
    <row r="204" spans="1:12">
      <c r="A204" s="118"/>
      <c r="B204" s="117"/>
      <c r="C204" s="117"/>
      <c r="D204" s="33">
        <f>D203*C203</f>
        <v>0</v>
      </c>
      <c r="E204" s="33">
        <f>E203*C203</f>
        <v>0</v>
      </c>
      <c r="F204" s="33">
        <f>F203*C203</f>
        <v>75</v>
      </c>
      <c r="G204" s="33">
        <f>G203*C203</f>
        <v>25</v>
      </c>
      <c r="H204" s="33">
        <f>H203*C203</f>
        <v>0</v>
      </c>
      <c r="I204" s="33">
        <f>I203*C203</f>
        <v>0</v>
      </c>
      <c r="J204" s="33">
        <f t="shared" si="56"/>
        <v>100</v>
      </c>
      <c r="K204" s="116"/>
      <c r="L204" s="113"/>
    </row>
    <row r="205" spans="1:12">
      <c r="A205" s="118"/>
      <c r="B205" s="10"/>
      <c r="C205" s="11"/>
      <c r="D205" s="12">
        <f t="shared" ref="D205:I205" si="61">D202+D204</f>
        <v>1.3650000000001228</v>
      </c>
      <c r="E205" s="12">
        <f t="shared" si="61"/>
        <v>1.7150000000001455</v>
      </c>
      <c r="F205" s="12">
        <f t="shared" si="61"/>
        <v>7.4700000000000273</v>
      </c>
      <c r="G205" s="12">
        <f t="shared" si="61"/>
        <v>0.84500000000002728</v>
      </c>
      <c r="H205" s="12">
        <f t="shared" si="61"/>
        <v>0.81000000000005912</v>
      </c>
      <c r="I205" s="12">
        <f t="shared" si="61"/>
        <v>1.6200000000000045</v>
      </c>
      <c r="J205" s="33">
        <f t="shared" si="56"/>
        <v>13.825000000000387</v>
      </c>
      <c r="K205" s="116"/>
      <c r="L205" s="113"/>
    </row>
    <row r="206" spans="1:12">
      <c r="A206" s="118"/>
      <c r="B206" s="114" t="s">
        <v>16</v>
      </c>
      <c r="C206" s="115"/>
      <c r="D206" s="19">
        <f>D195+D198+D201+D204</f>
        <v>996</v>
      </c>
      <c r="E206" s="19">
        <f t="shared" ref="E206:J206" si="62">E195+E198+E201+E204</f>
        <v>1814</v>
      </c>
      <c r="F206" s="19">
        <f t="shared" si="62"/>
        <v>1827</v>
      </c>
      <c r="G206" s="19">
        <f t="shared" si="62"/>
        <v>863</v>
      </c>
      <c r="H206" s="19">
        <f t="shared" si="62"/>
        <v>450</v>
      </c>
      <c r="I206" s="19">
        <f t="shared" si="62"/>
        <v>72</v>
      </c>
      <c r="J206" s="19">
        <f t="shared" si="62"/>
        <v>6022</v>
      </c>
      <c r="K206" s="13">
        <f>L206/J206</f>
        <v>0.97940202590501502</v>
      </c>
      <c r="L206" s="14">
        <f>SUM(L194:L205)</f>
        <v>5897.9590000000007</v>
      </c>
    </row>
    <row r="207" spans="1:12">
      <c r="J207" s="15" t="s">
        <v>15</v>
      </c>
      <c r="K207" s="16">
        <f>L207/G187</f>
        <v>5.9246658372411998E-2</v>
      </c>
      <c r="L207" s="17">
        <f>G187-L206</f>
        <v>371.4409999999998</v>
      </c>
    </row>
  </sheetData>
  <mergeCells count="315">
    <mergeCell ref="A191:A206"/>
    <mergeCell ref="C191:C193"/>
    <mergeCell ref="K191:K193"/>
    <mergeCell ref="L191:L193"/>
    <mergeCell ref="B194:B195"/>
    <mergeCell ref="C194:C195"/>
    <mergeCell ref="K194:K196"/>
    <mergeCell ref="L194:L196"/>
    <mergeCell ref="B197:B198"/>
    <mergeCell ref="B203:B204"/>
    <mergeCell ref="C203:C204"/>
    <mergeCell ref="K203:K205"/>
    <mergeCell ref="L203:L205"/>
    <mergeCell ref="B206:C206"/>
    <mergeCell ref="C197:C198"/>
    <mergeCell ref="K197:K199"/>
    <mergeCell ref="L197:L199"/>
    <mergeCell ref="B200:B201"/>
    <mergeCell ref="C200:C201"/>
    <mergeCell ref="K200:K202"/>
    <mergeCell ref="L200:L202"/>
    <mergeCell ref="A189:A190"/>
    <mergeCell ref="B189:C190"/>
    <mergeCell ref="D189:H189"/>
    <mergeCell ref="J189:J190"/>
    <mergeCell ref="K189:K190"/>
    <mergeCell ref="B180:B181"/>
    <mergeCell ref="C180:C181"/>
    <mergeCell ref="K180:K182"/>
    <mergeCell ref="L189:L190"/>
    <mergeCell ref="A185:C186"/>
    <mergeCell ref="D185:E186"/>
    <mergeCell ref="F185:F186"/>
    <mergeCell ref="K185:K186"/>
    <mergeCell ref="L185:L188"/>
    <mergeCell ref="C174:C175"/>
    <mergeCell ref="K174:K176"/>
    <mergeCell ref="L174:L176"/>
    <mergeCell ref="B177:B178"/>
    <mergeCell ref="C177:C178"/>
    <mergeCell ref="K177:K179"/>
    <mergeCell ref="L177:L179"/>
    <mergeCell ref="A187:C188"/>
    <mergeCell ref="D187:E188"/>
    <mergeCell ref="K187:K188"/>
    <mergeCell ref="A168:A183"/>
    <mergeCell ref="C168:C170"/>
    <mergeCell ref="K168:K170"/>
    <mergeCell ref="L168:L170"/>
    <mergeCell ref="B171:B172"/>
    <mergeCell ref="C171:C172"/>
    <mergeCell ref="K171:K173"/>
    <mergeCell ref="L171:L173"/>
    <mergeCell ref="B174:B175"/>
    <mergeCell ref="L180:L182"/>
    <mergeCell ref="B183:C183"/>
    <mergeCell ref="A166:A167"/>
    <mergeCell ref="B166:C167"/>
    <mergeCell ref="D166:H166"/>
    <mergeCell ref="J166:J167"/>
    <mergeCell ref="K166:K167"/>
    <mergeCell ref="B157:B158"/>
    <mergeCell ref="C157:C158"/>
    <mergeCell ref="K157:K159"/>
    <mergeCell ref="L166:L167"/>
    <mergeCell ref="A162:C163"/>
    <mergeCell ref="D162:E163"/>
    <mergeCell ref="F162:F163"/>
    <mergeCell ref="K162:K163"/>
    <mergeCell ref="L162:L165"/>
    <mergeCell ref="C151:C152"/>
    <mergeCell ref="K151:K153"/>
    <mergeCell ref="L151:L153"/>
    <mergeCell ref="B154:B155"/>
    <mergeCell ref="C154:C155"/>
    <mergeCell ref="K154:K156"/>
    <mergeCell ref="L154:L156"/>
    <mergeCell ref="A164:C165"/>
    <mergeCell ref="D164:E165"/>
    <mergeCell ref="K164:K165"/>
    <mergeCell ref="A145:A160"/>
    <mergeCell ref="C145:C147"/>
    <mergeCell ref="K145:K147"/>
    <mergeCell ref="L145:L147"/>
    <mergeCell ref="B148:B149"/>
    <mergeCell ref="C148:C149"/>
    <mergeCell ref="K148:K150"/>
    <mergeCell ref="L148:L150"/>
    <mergeCell ref="B151:B152"/>
    <mergeCell ref="L157:L159"/>
    <mergeCell ref="B160:C160"/>
    <mergeCell ref="A143:A144"/>
    <mergeCell ref="B143:C144"/>
    <mergeCell ref="D143:H143"/>
    <mergeCell ref="J143:J144"/>
    <mergeCell ref="K143:K144"/>
    <mergeCell ref="B134:B135"/>
    <mergeCell ref="C134:C135"/>
    <mergeCell ref="K134:K136"/>
    <mergeCell ref="L143:L144"/>
    <mergeCell ref="A139:C140"/>
    <mergeCell ref="D139:E140"/>
    <mergeCell ref="F139:F140"/>
    <mergeCell ref="K139:K140"/>
    <mergeCell ref="L139:L142"/>
    <mergeCell ref="C128:C129"/>
    <mergeCell ref="K128:K130"/>
    <mergeCell ref="L128:L130"/>
    <mergeCell ref="B131:B132"/>
    <mergeCell ref="C131:C132"/>
    <mergeCell ref="K131:K133"/>
    <mergeCell ref="L131:L133"/>
    <mergeCell ref="A141:C142"/>
    <mergeCell ref="D141:E142"/>
    <mergeCell ref="K141:K142"/>
    <mergeCell ref="A122:A137"/>
    <mergeCell ref="C122:C124"/>
    <mergeCell ref="K122:K124"/>
    <mergeCell ref="L122:L124"/>
    <mergeCell ref="B125:B126"/>
    <mergeCell ref="C125:C126"/>
    <mergeCell ref="K125:K127"/>
    <mergeCell ref="L125:L127"/>
    <mergeCell ref="B128:B129"/>
    <mergeCell ref="L134:L136"/>
    <mergeCell ref="B137:C137"/>
    <mergeCell ref="A120:A121"/>
    <mergeCell ref="B120:C121"/>
    <mergeCell ref="D120:H120"/>
    <mergeCell ref="J120:J121"/>
    <mergeCell ref="K120:K121"/>
    <mergeCell ref="B111:B112"/>
    <mergeCell ref="C111:C112"/>
    <mergeCell ref="K111:K113"/>
    <mergeCell ref="L120:L121"/>
    <mergeCell ref="A116:C117"/>
    <mergeCell ref="D116:E117"/>
    <mergeCell ref="F116:F117"/>
    <mergeCell ref="K116:K117"/>
    <mergeCell ref="L116:L119"/>
    <mergeCell ref="C105:C106"/>
    <mergeCell ref="K105:K107"/>
    <mergeCell ref="L105:L107"/>
    <mergeCell ref="B108:B109"/>
    <mergeCell ref="C108:C109"/>
    <mergeCell ref="K108:K110"/>
    <mergeCell ref="L108:L110"/>
    <mergeCell ref="A118:C119"/>
    <mergeCell ref="D118:E119"/>
    <mergeCell ref="K118:K119"/>
    <mergeCell ref="A99:A114"/>
    <mergeCell ref="C99:C101"/>
    <mergeCell ref="K99:K101"/>
    <mergeCell ref="L99:L101"/>
    <mergeCell ref="B102:B103"/>
    <mergeCell ref="C102:C103"/>
    <mergeCell ref="K102:K104"/>
    <mergeCell ref="L102:L104"/>
    <mergeCell ref="B105:B106"/>
    <mergeCell ref="L111:L113"/>
    <mergeCell ref="B114:C114"/>
    <mergeCell ref="A97:A98"/>
    <mergeCell ref="B97:C98"/>
    <mergeCell ref="D97:H97"/>
    <mergeCell ref="J97:J98"/>
    <mergeCell ref="K97:K98"/>
    <mergeCell ref="B88:B89"/>
    <mergeCell ref="C88:C89"/>
    <mergeCell ref="K88:K90"/>
    <mergeCell ref="L97:L98"/>
    <mergeCell ref="A93:C94"/>
    <mergeCell ref="D93:E94"/>
    <mergeCell ref="F93:F94"/>
    <mergeCell ref="K93:K94"/>
    <mergeCell ref="L93:L96"/>
    <mergeCell ref="C82:C83"/>
    <mergeCell ref="K82:K84"/>
    <mergeCell ref="L82:L84"/>
    <mergeCell ref="B85:B86"/>
    <mergeCell ref="C85:C86"/>
    <mergeCell ref="K85:K87"/>
    <mergeCell ref="L85:L87"/>
    <mergeCell ref="A95:C96"/>
    <mergeCell ref="D95:E96"/>
    <mergeCell ref="K95:K96"/>
    <mergeCell ref="A76:A91"/>
    <mergeCell ref="C76:C78"/>
    <mergeCell ref="K76:K78"/>
    <mergeCell ref="L76:L78"/>
    <mergeCell ref="B79:B80"/>
    <mergeCell ref="C79:C80"/>
    <mergeCell ref="K79:K81"/>
    <mergeCell ref="L79:L81"/>
    <mergeCell ref="B82:B83"/>
    <mergeCell ref="L88:L90"/>
    <mergeCell ref="B91:C91"/>
    <mergeCell ref="A74:A75"/>
    <mergeCell ref="B74:C75"/>
    <mergeCell ref="D74:H74"/>
    <mergeCell ref="J74:J75"/>
    <mergeCell ref="K74:K75"/>
    <mergeCell ref="B65:B66"/>
    <mergeCell ref="C65:C66"/>
    <mergeCell ref="K65:K67"/>
    <mergeCell ref="L74:L75"/>
    <mergeCell ref="A70:C71"/>
    <mergeCell ref="D70:E71"/>
    <mergeCell ref="F70:F71"/>
    <mergeCell ref="K70:K71"/>
    <mergeCell ref="L70:L73"/>
    <mergeCell ref="C59:C60"/>
    <mergeCell ref="K59:K61"/>
    <mergeCell ref="L59:L61"/>
    <mergeCell ref="B62:B63"/>
    <mergeCell ref="C62:C63"/>
    <mergeCell ref="K62:K64"/>
    <mergeCell ref="L62:L64"/>
    <mergeCell ref="A72:C73"/>
    <mergeCell ref="D72:E73"/>
    <mergeCell ref="K72:K73"/>
    <mergeCell ref="A53:A68"/>
    <mergeCell ref="C53:C55"/>
    <mergeCell ref="K53:K55"/>
    <mergeCell ref="L53:L55"/>
    <mergeCell ref="B56:B57"/>
    <mergeCell ref="C56:C57"/>
    <mergeCell ref="K56:K58"/>
    <mergeCell ref="L56:L58"/>
    <mergeCell ref="B59:B60"/>
    <mergeCell ref="L65:L67"/>
    <mergeCell ref="B68:C68"/>
    <mergeCell ref="A51:A52"/>
    <mergeCell ref="B51:C52"/>
    <mergeCell ref="D51:H51"/>
    <mergeCell ref="J51:J52"/>
    <mergeCell ref="K51:K52"/>
    <mergeCell ref="B42:B43"/>
    <mergeCell ref="C42:C43"/>
    <mergeCell ref="K42:K44"/>
    <mergeCell ref="L51:L52"/>
    <mergeCell ref="A47:C48"/>
    <mergeCell ref="D47:E48"/>
    <mergeCell ref="F47:F48"/>
    <mergeCell ref="K47:K48"/>
    <mergeCell ref="L47:L50"/>
    <mergeCell ref="C36:C37"/>
    <mergeCell ref="K36:K38"/>
    <mergeCell ref="L36:L38"/>
    <mergeCell ref="B39:B40"/>
    <mergeCell ref="C39:C40"/>
    <mergeCell ref="K39:K41"/>
    <mergeCell ref="L39:L41"/>
    <mergeCell ref="A49:C50"/>
    <mergeCell ref="D49:E50"/>
    <mergeCell ref="K49:K50"/>
    <mergeCell ref="L28:L29"/>
    <mergeCell ref="A30:A45"/>
    <mergeCell ref="C30:C32"/>
    <mergeCell ref="K30:K32"/>
    <mergeCell ref="L30:L32"/>
    <mergeCell ref="B33:B34"/>
    <mergeCell ref="C33:C34"/>
    <mergeCell ref="K33:K35"/>
    <mergeCell ref="L33:L35"/>
    <mergeCell ref="B36:B37"/>
    <mergeCell ref="L42:L44"/>
    <mergeCell ref="B45:C45"/>
    <mergeCell ref="D26:E27"/>
    <mergeCell ref="K26:K27"/>
    <mergeCell ref="A28:A29"/>
    <mergeCell ref="B28:C29"/>
    <mergeCell ref="D28:H28"/>
    <mergeCell ref="J28:J29"/>
    <mergeCell ref="K28:K29"/>
    <mergeCell ref="B19:B20"/>
    <mergeCell ref="C19:C20"/>
    <mergeCell ref="K19:K21"/>
    <mergeCell ref="L19:L21"/>
    <mergeCell ref="B22:C22"/>
    <mergeCell ref="A24:C25"/>
    <mergeCell ref="D24:E25"/>
    <mergeCell ref="F24:F25"/>
    <mergeCell ref="K24:K25"/>
    <mergeCell ref="L24:L27"/>
    <mergeCell ref="K13:K15"/>
    <mergeCell ref="L13:L15"/>
    <mergeCell ref="B16:B17"/>
    <mergeCell ref="C16:C17"/>
    <mergeCell ref="K16:K18"/>
    <mergeCell ref="L16:L18"/>
    <mergeCell ref="A7:A22"/>
    <mergeCell ref="C7:C9"/>
    <mergeCell ref="K7:K9"/>
    <mergeCell ref="L7:L9"/>
    <mergeCell ref="B10:B11"/>
    <mergeCell ref="C10:C11"/>
    <mergeCell ref="K10:K12"/>
    <mergeCell ref="L10:L12"/>
    <mergeCell ref="B13:B14"/>
    <mergeCell ref="C13:C14"/>
    <mergeCell ref="A26:C27"/>
    <mergeCell ref="A5:A6"/>
    <mergeCell ref="B5:C6"/>
    <mergeCell ref="D5:H5"/>
    <mergeCell ref="J5:J6"/>
    <mergeCell ref="K5:K6"/>
    <mergeCell ref="L5:L6"/>
    <mergeCell ref="A1:C2"/>
    <mergeCell ref="D1:E2"/>
    <mergeCell ref="F1:F2"/>
    <mergeCell ref="K1:K2"/>
    <mergeCell ref="L1:L4"/>
    <mergeCell ref="A3:C4"/>
    <mergeCell ref="D3:E4"/>
    <mergeCell ref="K3:K4"/>
  </mergeCells>
  <phoneticPr fontId="3" type="noConversion"/>
  <pageMargins left="1.06" right="0.23622047244094491" top="0.38" bottom="0.25" header="0.82677165354330717" footer="0.25"/>
  <pageSetup paperSize="9" scale="50" fitToHeight="0" orientation="portrait" horizontalDpi="360" verticalDpi="360" r:id="rId1"/>
  <rowBreaks count="1" manualBreakCount="1">
    <brk id="115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115"/>
  <sheetViews>
    <sheetView topLeftCell="A79" zoomScale="87" zoomScaleNormal="87" zoomScaleSheetLayoutView="100" workbookViewId="0">
      <selection activeCell="P109" sqref="P109"/>
    </sheetView>
  </sheetViews>
  <sheetFormatPr defaultColWidth="9" defaultRowHeight="12.75"/>
  <cols>
    <col min="1" max="1" width="32.42578125" style="3" customWidth="1"/>
    <col min="2" max="2" width="10.5703125" style="3" customWidth="1"/>
    <col min="3" max="3" width="11.42578125" style="3" customWidth="1"/>
    <col min="4" max="10" width="10.140625" style="3" customWidth="1"/>
    <col min="11" max="11" width="9.7109375" style="3" customWidth="1"/>
    <col min="12" max="12" width="11.140625" style="3" customWidth="1"/>
    <col min="13" max="13" width="10.42578125" style="15" customWidth="1"/>
    <col min="14" max="16384" width="9" style="3"/>
  </cols>
  <sheetData>
    <row r="1" spans="1:15">
      <c r="A1" s="93" t="s">
        <v>14</v>
      </c>
      <c r="B1" s="93"/>
      <c r="C1" s="94"/>
      <c r="D1" s="95" t="s">
        <v>91</v>
      </c>
      <c r="E1" s="96"/>
      <c r="F1" s="99" t="s">
        <v>12</v>
      </c>
      <c r="G1" s="1" t="s">
        <v>13</v>
      </c>
      <c r="H1" s="23" t="s">
        <v>87</v>
      </c>
      <c r="I1" s="2"/>
      <c r="J1" s="2"/>
      <c r="K1" s="2"/>
      <c r="L1" s="101" t="s">
        <v>81</v>
      </c>
      <c r="M1" s="102" t="s">
        <v>174</v>
      </c>
    </row>
    <row r="2" spans="1:15">
      <c r="A2" s="93"/>
      <c r="B2" s="93"/>
      <c r="C2" s="94"/>
      <c r="D2" s="97"/>
      <c r="E2" s="98"/>
      <c r="F2" s="100"/>
      <c r="G2" s="20">
        <v>1.08</v>
      </c>
      <c r="H2" s="23">
        <v>8.3000000000000001E-3</v>
      </c>
      <c r="I2" s="2"/>
      <c r="J2" s="2"/>
      <c r="K2" s="2"/>
      <c r="L2" s="101"/>
      <c r="M2" s="103"/>
    </row>
    <row r="3" spans="1:15">
      <c r="A3" s="105" t="s">
        <v>179</v>
      </c>
      <c r="B3" s="105"/>
      <c r="C3" s="106"/>
      <c r="D3" s="107">
        <f>K7</f>
        <v>3919</v>
      </c>
      <c r="E3" s="108"/>
      <c r="F3" s="23" t="s">
        <v>10</v>
      </c>
      <c r="G3" s="18">
        <f>K7*G2</f>
        <v>4232.5200000000004</v>
      </c>
      <c r="H3" s="21"/>
      <c r="I3" s="18"/>
      <c r="J3" s="18"/>
      <c r="K3" s="18"/>
      <c r="L3" s="111" t="s">
        <v>47</v>
      </c>
      <c r="M3" s="103"/>
    </row>
    <row r="4" spans="1:15">
      <c r="A4" s="105"/>
      <c r="B4" s="105"/>
      <c r="C4" s="106"/>
      <c r="D4" s="109"/>
      <c r="E4" s="110"/>
      <c r="F4" s="4"/>
      <c r="G4" s="4"/>
      <c r="H4" s="24"/>
      <c r="I4" s="5"/>
      <c r="J4" s="5"/>
      <c r="K4" s="5"/>
      <c r="L4" s="112"/>
      <c r="M4" s="104"/>
    </row>
    <row r="5" spans="1:15">
      <c r="A5" s="88" t="s">
        <v>0</v>
      </c>
      <c r="B5" s="88" t="s">
        <v>1</v>
      </c>
      <c r="C5" s="88"/>
      <c r="D5" s="88"/>
      <c r="E5" s="88"/>
      <c r="F5" s="88"/>
      <c r="G5" s="88"/>
      <c r="H5" s="88"/>
      <c r="I5" s="22"/>
      <c r="J5" s="32"/>
      <c r="K5" s="88" t="s">
        <v>2</v>
      </c>
      <c r="L5" s="89" t="s">
        <v>11</v>
      </c>
      <c r="M5" s="91" t="s">
        <v>10</v>
      </c>
    </row>
    <row r="6" spans="1:15">
      <c r="A6" s="88"/>
      <c r="B6" s="88"/>
      <c r="C6" s="88"/>
      <c r="D6" s="6" t="s">
        <v>95</v>
      </c>
      <c r="E6" s="6" t="s">
        <v>24</v>
      </c>
      <c r="F6" s="6" t="s">
        <v>25</v>
      </c>
      <c r="G6" s="6" t="s">
        <v>26</v>
      </c>
      <c r="H6" s="6" t="s">
        <v>27</v>
      </c>
      <c r="I6" s="6" t="s">
        <v>28</v>
      </c>
      <c r="J6" s="6" t="s">
        <v>29</v>
      </c>
      <c r="K6" s="88"/>
      <c r="L6" s="90"/>
      <c r="M6" s="92"/>
    </row>
    <row r="7" spans="1:15">
      <c r="A7" s="118" t="s">
        <v>166</v>
      </c>
      <c r="B7" s="22" t="s">
        <v>3</v>
      </c>
      <c r="C7" s="88" t="s">
        <v>6</v>
      </c>
      <c r="D7" s="9">
        <v>49</v>
      </c>
      <c r="E7" s="9">
        <v>276</v>
      </c>
      <c r="F7" s="9">
        <v>1072</v>
      </c>
      <c r="G7" s="9">
        <v>1283</v>
      </c>
      <c r="H7" s="9">
        <v>774</v>
      </c>
      <c r="I7" s="9">
        <v>338</v>
      </c>
      <c r="J7" s="9">
        <v>127</v>
      </c>
      <c r="K7" s="22">
        <f>SUM(D7:J7)</f>
        <v>3919</v>
      </c>
      <c r="L7" s="88"/>
      <c r="M7" s="119"/>
    </row>
    <row r="8" spans="1:15">
      <c r="A8" s="118"/>
      <c r="B8" s="27">
        <v>1.05</v>
      </c>
      <c r="C8" s="88"/>
      <c r="D8" s="26">
        <f>D7*$B$8</f>
        <v>51.45</v>
      </c>
      <c r="E8" s="28">
        <f t="shared" ref="E8:H8" si="0">E7*$B$8</f>
        <v>289.8</v>
      </c>
      <c r="F8" s="28">
        <f t="shared" si="0"/>
        <v>1125.6000000000001</v>
      </c>
      <c r="G8" s="28">
        <f t="shared" si="0"/>
        <v>1347.15</v>
      </c>
      <c r="H8" s="28">
        <f t="shared" si="0"/>
        <v>812.7</v>
      </c>
      <c r="I8" s="28">
        <f>I7*$B$8</f>
        <v>354.90000000000003</v>
      </c>
      <c r="J8" s="32">
        <f>J7*$B$8</f>
        <v>133.35</v>
      </c>
      <c r="K8" s="32">
        <f t="shared" ref="K8:K21" si="1">SUM(D8:J8)</f>
        <v>4114.95</v>
      </c>
      <c r="L8" s="88"/>
      <c r="M8" s="119"/>
    </row>
    <row r="9" spans="1:15">
      <c r="A9" s="118"/>
      <c r="B9" s="22" t="s">
        <v>88</v>
      </c>
      <c r="C9" s="88"/>
      <c r="D9" s="7">
        <f>D7/K7*100</f>
        <v>1.2503189589180914</v>
      </c>
      <c r="E9" s="7">
        <f>E7/K7*100</f>
        <v>7.0426129114570042</v>
      </c>
      <c r="F9" s="7">
        <f>F7/K7*100</f>
        <v>27.353916815514161</v>
      </c>
      <c r="G9" s="7">
        <f>G7/K7*100</f>
        <v>32.737943352896146</v>
      </c>
      <c r="H9" s="7">
        <f>H7/K7*100</f>
        <v>19.749936208216383</v>
      </c>
      <c r="I9" s="7">
        <f>I7/K7*100</f>
        <v>8.6246491451900997</v>
      </c>
      <c r="J9" s="7">
        <f>J7/K7*100</f>
        <v>3.2406226078081142</v>
      </c>
      <c r="K9" s="32">
        <f t="shared" si="1"/>
        <v>100.00000000000001</v>
      </c>
      <c r="L9" s="88"/>
      <c r="M9" s="119"/>
    </row>
    <row r="10" spans="1:15">
      <c r="A10" s="118"/>
      <c r="B10" s="117" t="s">
        <v>4</v>
      </c>
      <c r="C10" s="117">
        <v>134</v>
      </c>
      <c r="D10" s="9"/>
      <c r="E10" s="9">
        <v>1</v>
      </c>
      <c r="F10" s="9">
        <v>2</v>
      </c>
      <c r="G10" s="9">
        <v>3</v>
      </c>
      <c r="H10" s="9">
        <v>2</v>
      </c>
      <c r="I10" s="9">
        <v>1</v>
      </c>
      <c r="J10" s="9">
        <v>1</v>
      </c>
      <c r="K10" s="32">
        <f t="shared" si="1"/>
        <v>10</v>
      </c>
      <c r="L10" s="116"/>
      <c r="M10" s="113">
        <f>L10*K11</f>
        <v>0</v>
      </c>
    </row>
    <row r="11" spans="1:15">
      <c r="A11" s="118"/>
      <c r="B11" s="117"/>
      <c r="C11" s="117"/>
      <c r="D11" s="25">
        <f>D10*C10</f>
        <v>0</v>
      </c>
      <c r="E11" s="25">
        <f>E10*C10</f>
        <v>134</v>
      </c>
      <c r="F11" s="25">
        <f>C10*F10</f>
        <v>268</v>
      </c>
      <c r="G11" s="25">
        <f>G10*C10</f>
        <v>402</v>
      </c>
      <c r="H11" s="25">
        <f>H10*C10</f>
        <v>268</v>
      </c>
      <c r="I11" s="25">
        <f>I10*C10</f>
        <v>134</v>
      </c>
      <c r="J11" s="33">
        <f>J10*C10</f>
        <v>134</v>
      </c>
      <c r="K11" s="32">
        <f t="shared" si="1"/>
        <v>1340</v>
      </c>
      <c r="L11" s="116"/>
      <c r="M11" s="113"/>
      <c r="O11" s="3" t="s">
        <v>52</v>
      </c>
    </row>
    <row r="12" spans="1:15">
      <c r="A12" s="118"/>
      <c r="B12" s="10"/>
      <c r="C12" s="11"/>
      <c r="D12" s="12">
        <f t="shared" ref="D12:F12" si="2">D11-D8</f>
        <v>-51.45</v>
      </c>
      <c r="E12" s="12">
        <f t="shared" si="2"/>
        <v>-155.80000000000001</v>
      </c>
      <c r="F12" s="12">
        <f t="shared" si="2"/>
        <v>-857.60000000000014</v>
      </c>
      <c r="G12" s="12">
        <f>G11-G8</f>
        <v>-945.15000000000009</v>
      </c>
      <c r="H12" s="12">
        <f>H11-H8</f>
        <v>-544.70000000000005</v>
      </c>
      <c r="I12" s="12">
        <f>I11-I8</f>
        <v>-220.90000000000003</v>
      </c>
      <c r="J12" s="12">
        <f>J11-J8</f>
        <v>0.65000000000000568</v>
      </c>
      <c r="K12" s="32">
        <f t="shared" si="1"/>
        <v>-2774.9500000000003</v>
      </c>
      <c r="L12" s="116"/>
      <c r="M12" s="113"/>
    </row>
    <row r="13" spans="1:15">
      <c r="A13" s="118"/>
      <c r="B13" s="117" t="s">
        <v>5</v>
      </c>
      <c r="C13" s="117">
        <v>156</v>
      </c>
      <c r="D13" s="9"/>
      <c r="E13" s="9">
        <v>1</v>
      </c>
      <c r="F13" s="9">
        <v>3</v>
      </c>
      <c r="G13" s="9">
        <v>3</v>
      </c>
      <c r="H13" s="9">
        <v>2</v>
      </c>
      <c r="I13" s="9">
        <v>1</v>
      </c>
      <c r="J13" s="9"/>
      <c r="K13" s="32">
        <f t="shared" si="1"/>
        <v>10</v>
      </c>
      <c r="L13" s="116"/>
      <c r="M13" s="113">
        <f>L13*K14</f>
        <v>0</v>
      </c>
    </row>
    <row r="14" spans="1:15">
      <c r="A14" s="118"/>
      <c r="B14" s="117"/>
      <c r="C14" s="117"/>
      <c r="D14" s="25">
        <f>D13*C13</f>
        <v>0</v>
      </c>
      <c r="E14" s="25">
        <f>E13*C13</f>
        <v>156</v>
      </c>
      <c r="F14" s="25">
        <f>F13*C13</f>
        <v>468</v>
      </c>
      <c r="G14" s="25">
        <f>G13*C13</f>
        <v>468</v>
      </c>
      <c r="H14" s="25">
        <f>H13*C13</f>
        <v>312</v>
      </c>
      <c r="I14" s="25">
        <f>I13*C13</f>
        <v>156</v>
      </c>
      <c r="J14" s="33">
        <f>J13*C13</f>
        <v>0</v>
      </c>
      <c r="K14" s="32">
        <f t="shared" si="1"/>
        <v>1560</v>
      </c>
      <c r="L14" s="116"/>
      <c r="M14" s="113"/>
    </row>
    <row r="15" spans="1:15">
      <c r="A15" s="118"/>
      <c r="B15" s="10"/>
      <c r="C15" s="11"/>
      <c r="D15" s="12">
        <f t="shared" ref="D15:I15" si="3">D12+D14</f>
        <v>-51.45</v>
      </c>
      <c r="E15" s="12">
        <f t="shared" si="3"/>
        <v>0.19999999999998863</v>
      </c>
      <c r="F15" s="12">
        <f t="shared" si="3"/>
        <v>-389.60000000000014</v>
      </c>
      <c r="G15" s="12">
        <f t="shared" si="3"/>
        <v>-477.15000000000009</v>
      </c>
      <c r="H15" s="12">
        <f t="shared" si="3"/>
        <v>-232.70000000000005</v>
      </c>
      <c r="I15" s="12">
        <f t="shared" si="3"/>
        <v>-64.900000000000034</v>
      </c>
      <c r="J15" s="12">
        <f>J12+J14</f>
        <v>0.65000000000000568</v>
      </c>
      <c r="K15" s="32">
        <f t="shared" si="1"/>
        <v>-1214.9500000000003</v>
      </c>
      <c r="L15" s="116"/>
      <c r="M15" s="113"/>
    </row>
    <row r="16" spans="1:15">
      <c r="A16" s="118"/>
      <c r="B16" s="117" t="s">
        <v>34</v>
      </c>
      <c r="C16" s="117">
        <v>120</v>
      </c>
      <c r="D16" s="9"/>
      <c r="E16" s="9"/>
      <c r="F16" s="9">
        <v>3</v>
      </c>
      <c r="G16" s="9">
        <v>4</v>
      </c>
      <c r="H16" s="9">
        <v>2</v>
      </c>
      <c r="I16" s="9"/>
      <c r="J16" s="9"/>
      <c r="K16" s="32">
        <f t="shared" si="1"/>
        <v>9</v>
      </c>
      <c r="L16" s="116"/>
      <c r="M16" s="113">
        <f>L16*K17</f>
        <v>0</v>
      </c>
    </row>
    <row r="17" spans="1:13">
      <c r="A17" s="118"/>
      <c r="B17" s="117"/>
      <c r="C17" s="117"/>
      <c r="D17" s="25">
        <f>D16*C16</f>
        <v>0</v>
      </c>
      <c r="E17" s="25">
        <f>E16*C16</f>
        <v>0</v>
      </c>
      <c r="F17" s="25">
        <f>F16*C16</f>
        <v>360</v>
      </c>
      <c r="G17" s="25">
        <f>G16*C16</f>
        <v>480</v>
      </c>
      <c r="H17" s="25">
        <f>H16*C16</f>
        <v>240</v>
      </c>
      <c r="I17" s="25">
        <f>I16*C16</f>
        <v>0</v>
      </c>
      <c r="J17" s="33">
        <f>J16*C16</f>
        <v>0</v>
      </c>
      <c r="K17" s="32">
        <f t="shared" si="1"/>
        <v>1080</v>
      </c>
      <c r="L17" s="116"/>
      <c r="M17" s="113"/>
    </row>
    <row r="18" spans="1:13">
      <c r="A18" s="118"/>
      <c r="B18" s="10"/>
      <c r="C18" s="11"/>
      <c r="D18" s="12">
        <f t="shared" ref="D18:I18" si="4">D15+D17</f>
        <v>-51.45</v>
      </c>
      <c r="E18" s="12">
        <f t="shared" si="4"/>
        <v>0.19999999999998863</v>
      </c>
      <c r="F18" s="12">
        <f t="shared" si="4"/>
        <v>-29.600000000000136</v>
      </c>
      <c r="G18" s="12">
        <f t="shared" si="4"/>
        <v>2.8499999999999091</v>
      </c>
      <c r="H18" s="12">
        <f t="shared" si="4"/>
        <v>7.2999999999999545</v>
      </c>
      <c r="I18" s="12">
        <f t="shared" si="4"/>
        <v>-64.900000000000034</v>
      </c>
      <c r="J18" s="12">
        <f>J15+J17</f>
        <v>0.65000000000000568</v>
      </c>
      <c r="K18" s="32">
        <f t="shared" si="1"/>
        <v>-134.9500000000003</v>
      </c>
      <c r="L18" s="116"/>
      <c r="M18" s="113"/>
    </row>
    <row r="19" spans="1:13">
      <c r="A19" s="118"/>
      <c r="B19" s="117" t="s">
        <v>35</v>
      </c>
      <c r="C19" s="117">
        <v>33</v>
      </c>
      <c r="D19" s="9">
        <v>2</v>
      </c>
      <c r="E19" s="9"/>
      <c r="F19" s="9">
        <v>1</v>
      </c>
      <c r="G19" s="9"/>
      <c r="H19" s="9"/>
      <c r="I19" s="9">
        <v>2</v>
      </c>
      <c r="J19" s="9"/>
      <c r="K19" s="32">
        <f t="shared" si="1"/>
        <v>5</v>
      </c>
      <c r="L19" s="116"/>
      <c r="M19" s="113">
        <f>L19*K20</f>
        <v>0</v>
      </c>
    </row>
    <row r="20" spans="1:13">
      <c r="A20" s="118"/>
      <c r="B20" s="117"/>
      <c r="C20" s="117"/>
      <c r="D20" s="25">
        <f>D19*C19</f>
        <v>66</v>
      </c>
      <c r="E20" s="25">
        <f>E19*C19</f>
        <v>0</v>
      </c>
      <c r="F20" s="25">
        <f>F19*C19</f>
        <v>33</v>
      </c>
      <c r="G20" s="25">
        <f>G19*C19</f>
        <v>0</v>
      </c>
      <c r="H20" s="25">
        <f>H19*C19</f>
        <v>0</v>
      </c>
      <c r="I20" s="25">
        <f>I19*C19</f>
        <v>66</v>
      </c>
      <c r="J20" s="33">
        <f>J19*C19</f>
        <v>0</v>
      </c>
      <c r="K20" s="32">
        <f t="shared" si="1"/>
        <v>165</v>
      </c>
      <c r="L20" s="116"/>
      <c r="M20" s="113"/>
    </row>
    <row r="21" spans="1:13">
      <c r="A21" s="118"/>
      <c r="B21" s="10"/>
      <c r="C21" s="11"/>
      <c r="D21" s="12">
        <f t="shared" ref="D21:I21" si="5">D18+D20</f>
        <v>14.549999999999997</v>
      </c>
      <c r="E21" s="12">
        <f t="shared" si="5"/>
        <v>0.19999999999998863</v>
      </c>
      <c r="F21" s="12">
        <f t="shared" si="5"/>
        <v>3.3999999999998636</v>
      </c>
      <c r="G21" s="12">
        <f t="shared" si="5"/>
        <v>2.8499999999999091</v>
      </c>
      <c r="H21" s="12">
        <f t="shared" si="5"/>
        <v>7.2999999999999545</v>
      </c>
      <c r="I21" s="12">
        <f t="shared" si="5"/>
        <v>1.0999999999999659</v>
      </c>
      <c r="J21" s="12">
        <f>J18+J20</f>
        <v>0.65000000000000568</v>
      </c>
      <c r="K21" s="32">
        <f t="shared" si="1"/>
        <v>30.049999999999685</v>
      </c>
      <c r="L21" s="116"/>
      <c r="M21" s="113"/>
    </row>
    <row r="22" spans="1:13">
      <c r="A22" s="118"/>
      <c r="B22" s="114" t="s">
        <v>16</v>
      </c>
      <c r="C22" s="115"/>
      <c r="D22" s="19">
        <f t="shared" ref="D22:I22" si="6">D11+D14+D17+D20</f>
        <v>66</v>
      </c>
      <c r="E22" s="19">
        <f t="shared" si="6"/>
        <v>290</v>
      </c>
      <c r="F22" s="19">
        <f t="shared" si="6"/>
        <v>1129</v>
      </c>
      <c r="G22" s="19">
        <f t="shared" si="6"/>
        <v>1350</v>
      </c>
      <c r="H22" s="19">
        <f t="shared" si="6"/>
        <v>820</v>
      </c>
      <c r="I22" s="19">
        <f t="shared" si="6"/>
        <v>356</v>
      </c>
      <c r="J22" s="19"/>
      <c r="K22" s="19">
        <f>K11+K14+K17+K20</f>
        <v>4145</v>
      </c>
      <c r="L22" s="13">
        <f>M22/K22</f>
        <v>0</v>
      </c>
      <c r="M22" s="14">
        <f>SUM(M10:M21)</f>
        <v>0</v>
      </c>
    </row>
    <row r="23" spans="1:13">
      <c r="K23" s="15" t="s">
        <v>15</v>
      </c>
      <c r="L23" s="16">
        <f>M23/G3</f>
        <v>1</v>
      </c>
      <c r="M23" s="17">
        <f>G3-M22</f>
        <v>4232.5200000000004</v>
      </c>
    </row>
    <row r="24" spans="1:13">
      <c r="A24" s="93" t="s">
        <v>14</v>
      </c>
      <c r="B24" s="93"/>
      <c r="C24" s="94"/>
      <c r="D24" s="95" t="s">
        <v>91</v>
      </c>
      <c r="E24" s="96"/>
      <c r="F24" s="99" t="s">
        <v>12</v>
      </c>
      <c r="G24" s="1" t="s">
        <v>13</v>
      </c>
      <c r="H24" s="36" t="s">
        <v>87</v>
      </c>
      <c r="I24" s="2"/>
      <c r="J24" s="2"/>
      <c r="K24" s="2"/>
      <c r="L24" s="101" t="s">
        <v>81</v>
      </c>
      <c r="M24" s="102" t="s">
        <v>174</v>
      </c>
    </row>
    <row r="25" spans="1:13">
      <c r="A25" s="93"/>
      <c r="B25" s="93"/>
      <c r="C25" s="94"/>
      <c r="D25" s="97"/>
      <c r="E25" s="98"/>
      <c r="F25" s="100"/>
      <c r="G25" s="20">
        <v>1.08</v>
      </c>
      <c r="H25" s="36">
        <v>8.3000000000000001E-3</v>
      </c>
      <c r="I25" s="2"/>
      <c r="J25" s="2"/>
      <c r="K25" s="2"/>
      <c r="L25" s="101"/>
      <c r="M25" s="103"/>
    </row>
    <row r="26" spans="1:13">
      <c r="A26" s="105" t="s">
        <v>179</v>
      </c>
      <c r="B26" s="105"/>
      <c r="C26" s="106"/>
      <c r="D26" s="107">
        <f>K30</f>
        <v>3828</v>
      </c>
      <c r="E26" s="108"/>
      <c r="F26" s="36" t="s">
        <v>10</v>
      </c>
      <c r="G26" s="18">
        <f>K30*G25</f>
        <v>4134.2400000000007</v>
      </c>
      <c r="H26" s="21"/>
      <c r="I26" s="18"/>
      <c r="J26" s="18"/>
      <c r="K26" s="18"/>
      <c r="L26" s="111" t="s">
        <v>47</v>
      </c>
      <c r="M26" s="103"/>
    </row>
    <row r="27" spans="1:13">
      <c r="A27" s="105"/>
      <c r="B27" s="105"/>
      <c r="C27" s="106"/>
      <c r="D27" s="109"/>
      <c r="E27" s="110"/>
      <c r="F27" s="4"/>
      <c r="G27" s="4"/>
      <c r="H27" s="37"/>
      <c r="I27" s="5"/>
      <c r="J27" s="5"/>
      <c r="K27" s="5"/>
      <c r="L27" s="112"/>
      <c r="M27" s="104"/>
    </row>
    <row r="28" spans="1:13">
      <c r="A28" s="88" t="s">
        <v>0</v>
      </c>
      <c r="B28" s="88" t="s">
        <v>1</v>
      </c>
      <c r="C28" s="88"/>
      <c r="D28" s="88"/>
      <c r="E28" s="88"/>
      <c r="F28" s="88"/>
      <c r="G28" s="88"/>
      <c r="H28" s="88"/>
      <c r="I28" s="34"/>
      <c r="J28" s="34"/>
      <c r="K28" s="88" t="s">
        <v>2</v>
      </c>
      <c r="L28" s="89" t="s">
        <v>11</v>
      </c>
      <c r="M28" s="91" t="s">
        <v>10</v>
      </c>
    </row>
    <row r="29" spans="1:13">
      <c r="A29" s="88"/>
      <c r="B29" s="88"/>
      <c r="C29" s="88"/>
      <c r="D29" s="6" t="s">
        <v>95</v>
      </c>
      <c r="E29" s="6" t="s">
        <v>24</v>
      </c>
      <c r="F29" s="6" t="s">
        <v>25</v>
      </c>
      <c r="G29" s="6" t="s">
        <v>26</v>
      </c>
      <c r="H29" s="6" t="s">
        <v>27</v>
      </c>
      <c r="I29" s="6" t="s">
        <v>28</v>
      </c>
      <c r="J29" s="6" t="s">
        <v>29</v>
      </c>
      <c r="K29" s="88"/>
      <c r="L29" s="90"/>
      <c r="M29" s="92"/>
    </row>
    <row r="30" spans="1:13">
      <c r="A30" s="118" t="s">
        <v>175</v>
      </c>
      <c r="B30" s="34" t="s">
        <v>3</v>
      </c>
      <c r="C30" s="88" t="s">
        <v>6</v>
      </c>
      <c r="D30" s="9">
        <v>47</v>
      </c>
      <c r="E30" s="9">
        <v>269</v>
      </c>
      <c r="F30" s="9">
        <v>1043</v>
      </c>
      <c r="G30" s="9">
        <v>1256</v>
      </c>
      <c r="H30" s="9">
        <v>757</v>
      </c>
      <c r="I30" s="9">
        <v>331</v>
      </c>
      <c r="J30" s="9">
        <v>125</v>
      </c>
      <c r="K30" s="34">
        <f>SUM(D30:J30)</f>
        <v>3828</v>
      </c>
      <c r="L30" s="88"/>
      <c r="M30" s="119"/>
    </row>
    <row r="31" spans="1:13">
      <c r="A31" s="118"/>
      <c r="B31" s="27">
        <v>1.05</v>
      </c>
      <c r="C31" s="88"/>
      <c r="D31" s="34">
        <f>D30*$B$31</f>
        <v>49.35</v>
      </c>
      <c r="E31" s="34">
        <f t="shared" ref="E31:I31" si="7">E30*$B$31</f>
        <v>282.45</v>
      </c>
      <c r="F31" s="34">
        <f t="shared" si="7"/>
        <v>1095.1500000000001</v>
      </c>
      <c r="G31" s="34">
        <f t="shared" si="7"/>
        <v>1318.8</v>
      </c>
      <c r="H31" s="34">
        <f t="shared" si="7"/>
        <v>794.85</v>
      </c>
      <c r="I31" s="34">
        <f t="shared" si="7"/>
        <v>347.55</v>
      </c>
      <c r="J31" s="34">
        <f>J30*$B$31</f>
        <v>131.25</v>
      </c>
      <c r="K31" s="34">
        <f t="shared" ref="K31:K44" si="8">SUM(D31:J31)</f>
        <v>4019.4</v>
      </c>
      <c r="L31" s="88"/>
      <c r="M31" s="119"/>
    </row>
    <row r="32" spans="1:13">
      <c r="A32" s="118"/>
      <c r="B32" s="34" t="s">
        <v>88</v>
      </c>
      <c r="C32" s="88"/>
      <c r="D32" s="7">
        <f>D30/K30*100</f>
        <v>1.2277951933124347</v>
      </c>
      <c r="E32" s="7">
        <f>E30/K30*100</f>
        <v>7.0271682340647859</v>
      </c>
      <c r="F32" s="7">
        <f>F30/K30*100</f>
        <v>27.246603970741901</v>
      </c>
      <c r="G32" s="7">
        <f>G30/K30*100</f>
        <v>32.810867293625911</v>
      </c>
      <c r="H32" s="7">
        <f>H30/K30*100</f>
        <v>19.775339602925808</v>
      </c>
      <c r="I32" s="7">
        <f>I30/K30*100</f>
        <v>8.6468129571577848</v>
      </c>
      <c r="J32" s="7">
        <f>J30/K30*100</f>
        <v>3.2654127481713688</v>
      </c>
      <c r="K32" s="34">
        <f t="shared" si="8"/>
        <v>100</v>
      </c>
      <c r="L32" s="88"/>
      <c r="M32" s="119"/>
    </row>
    <row r="33" spans="1:13">
      <c r="A33" s="118"/>
      <c r="B33" s="117" t="s">
        <v>4</v>
      </c>
      <c r="C33" s="117">
        <v>132</v>
      </c>
      <c r="D33" s="9"/>
      <c r="E33" s="9">
        <v>1</v>
      </c>
      <c r="F33" s="9">
        <v>2</v>
      </c>
      <c r="G33" s="9">
        <v>3</v>
      </c>
      <c r="H33" s="9">
        <v>2</v>
      </c>
      <c r="I33" s="9">
        <v>1</v>
      </c>
      <c r="J33" s="9">
        <v>1</v>
      </c>
      <c r="K33" s="34">
        <f t="shared" si="8"/>
        <v>10</v>
      </c>
      <c r="L33" s="116"/>
      <c r="M33" s="113">
        <f>L33*K34</f>
        <v>0</v>
      </c>
    </row>
    <row r="34" spans="1:13">
      <c r="A34" s="118"/>
      <c r="B34" s="117"/>
      <c r="C34" s="117"/>
      <c r="D34" s="35">
        <f>D33*C33</f>
        <v>0</v>
      </c>
      <c r="E34" s="35">
        <f>E33*C33</f>
        <v>132</v>
      </c>
      <c r="F34" s="35">
        <f>C33*F33</f>
        <v>264</v>
      </c>
      <c r="G34" s="35">
        <f>G33*C33</f>
        <v>396</v>
      </c>
      <c r="H34" s="35">
        <f>H33*C33</f>
        <v>264</v>
      </c>
      <c r="I34" s="35">
        <f>I33*C33</f>
        <v>132</v>
      </c>
      <c r="J34" s="35">
        <f>J33*C33</f>
        <v>132</v>
      </c>
      <c r="K34" s="34">
        <f t="shared" si="8"/>
        <v>1320</v>
      </c>
      <c r="L34" s="116"/>
      <c r="M34" s="113"/>
    </row>
    <row r="35" spans="1:13">
      <c r="A35" s="118"/>
      <c r="B35" s="10"/>
      <c r="C35" s="11"/>
      <c r="D35" s="12">
        <f t="shared" ref="D35:F35" si="9">D34-D31</f>
        <v>-49.35</v>
      </c>
      <c r="E35" s="12">
        <f t="shared" si="9"/>
        <v>-150.44999999999999</v>
      </c>
      <c r="F35" s="12">
        <f t="shared" si="9"/>
        <v>-831.15000000000009</v>
      </c>
      <c r="G35" s="12">
        <f>G34-G31</f>
        <v>-922.8</v>
      </c>
      <c r="H35" s="12">
        <f>H34-H31</f>
        <v>-530.85</v>
      </c>
      <c r="I35" s="12">
        <f>I34-I31</f>
        <v>-215.55</v>
      </c>
      <c r="J35" s="12">
        <f>J34-J31</f>
        <v>0.75</v>
      </c>
      <c r="K35" s="34">
        <f t="shared" si="8"/>
        <v>-2699.4</v>
      </c>
      <c r="L35" s="116"/>
      <c r="M35" s="113"/>
    </row>
    <row r="36" spans="1:13">
      <c r="A36" s="118"/>
      <c r="B36" s="117" t="s">
        <v>5</v>
      </c>
      <c r="C36" s="117">
        <v>153</v>
      </c>
      <c r="D36" s="9"/>
      <c r="E36" s="9">
        <v>1</v>
      </c>
      <c r="F36" s="9">
        <v>3</v>
      </c>
      <c r="G36" s="9">
        <v>3</v>
      </c>
      <c r="H36" s="9">
        <v>2</v>
      </c>
      <c r="I36" s="9">
        <v>1</v>
      </c>
      <c r="J36" s="9"/>
      <c r="K36" s="34">
        <f t="shared" si="8"/>
        <v>10</v>
      </c>
      <c r="L36" s="116"/>
      <c r="M36" s="113">
        <f>L36*K37</f>
        <v>0</v>
      </c>
    </row>
    <row r="37" spans="1:13">
      <c r="A37" s="118"/>
      <c r="B37" s="117"/>
      <c r="C37" s="117"/>
      <c r="D37" s="35">
        <f>D36*C36</f>
        <v>0</v>
      </c>
      <c r="E37" s="35">
        <f>E36*C36</f>
        <v>153</v>
      </c>
      <c r="F37" s="35">
        <f>F36*C36</f>
        <v>459</v>
      </c>
      <c r="G37" s="35">
        <f>G36*C36</f>
        <v>459</v>
      </c>
      <c r="H37" s="35">
        <f>H36*C36</f>
        <v>306</v>
      </c>
      <c r="I37" s="35">
        <f>I36*C36</f>
        <v>153</v>
      </c>
      <c r="J37" s="35">
        <f>J36*C36</f>
        <v>0</v>
      </c>
      <c r="K37" s="34">
        <f t="shared" si="8"/>
        <v>1530</v>
      </c>
      <c r="L37" s="116"/>
      <c r="M37" s="113"/>
    </row>
    <row r="38" spans="1:13">
      <c r="A38" s="118"/>
      <c r="B38" s="10"/>
      <c r="C38" s="11"/>
      <c r="D38" s="12">
        <f t="shared" ref="D38:I38" si="10">D35+D37</f>
        <v>-49.35</v>
      </c>
      <c r="E38" s="12">
        <f t="shared" si="10"/>
        <v>2.5500000000000114</v>
      </c>
      <c r="F38" s="12">
        <f t="shared" si="10"/>
        <v>-372.15000000000009</v>
      </c>
      <c r="G38" s="12">
        <f t="shared" si="10"/>
        <v>-463.79999999999995</v>
      </c>
      <c r="H38" s="12">
        <f t="shared" si="10"/>
        <v>-224.85000000000002</v>
      </c>
      <c r="I38" s="12">
        <f t="shared" si="10"/>
        <v>-62.550000000000011</v>
      </c>
      <c r="J38" s="12">
        <f>J35+J37</f>
        <v>0.75</v>
      </c>
      <c r="K38" s="34">
        <f t="shared" si="8"/>
        <v>-1169.3999999999999</v>
      </c>
      <c r="L38" s="116"/>
      <c r="M38" s="113"/>
    </row>
    <row r="39" spans="1:13">
      <c r="A39" s="118"/>
      <c r="B39" s="117" t="s">
        <v>34</v>
      </c>
      <c r="C39" s="117">
        <v>116</v>
      </c>
      <c r="D39" s="9"/>
      <c r="E39" s="9"/>
      <c r="F39" s="9">
        <v>3</v>
      </c>
      <c r="G39" s="9">
        <v>4</v>
      </c>
      <c r="H39" s="9">
        <v>2</v>
      </c>
      <c r="I39" s="9"/>
      <c r="J39" s="9"/>
      <c r="K39" s="34">
        <f t="shared" si="8"/>
        <v>9</v>
      </c>
      <c r="L39" s="116"/>
      <c r="M39" s="113">
        <f>L39*K40</f>
        <v>0</v>
      </c>
    </row>
    <row r="40" spans="1:13">
      <c r="A40" s="118"/>
      <c r="B40" s="117"/>
      <c r="C40" s="117"/>
      <c r="D40" s="35">
        <f>D39*C39</f>
        <v>0</v>
      </c>
      <c r="E40" s="35">
        <f>E39*C39</f>
        <v>0</v>
      </c>
      <c r="F40" s="35">
        <f>F39*C39</f>
        <v>348</v>
      </c>
      <c r="G40" s="35">
        <f>G39*C39</f>
        <v>464</v>
      </c>
      <c r="H40" s="35">
        <f>H39*C39</f>
        <v>232</v>
      </c>
      <c r="I40" s="35">
        <f>I39*C39</f>
        <v>0</v>
      </c>
      <c r="J40" s="35">
        <f>J39*C39</f>
        <v>0</v>
      </c>
      <c r="K40" s="34">
        <f t="shared" si="8"/>
        <v>1044</v>
      </c>
      <c r="L40" s="116"/>
      <c r="M40" s="113"/>
    </row>
    <row r="41" spans="1:13">
      <c r="A41" s="118"/>
      <c r="B41" s="10"/>
      <c r="C41" s="11"/>
      <c r="D41" s="12">
        <f t="shared" ref="D41:I41" si="11">D38+D40</f>
        <v>-49.35</v>
      </c>
      <c r="E41" s="12">
        <f t="shared" si="11"/>
        <v>2.5500000000000114</v>
      </c>
      <c r="F41" s="12">
        <f t="shared" si="11"/>
        <v>-24.150000000000091</v>
      </c>
      <c r="G41" s="12">
        <f t="shared" si="11"/>
        <v>0.20000000000004547</v>
      </c>
      <c r="H41" s="12">
        <f t="shared" si="11"/>
        <v>7.1499999999999773</v>
      </c>
      <c r="I41" s="12">
        <f t="shared" si="11"/>
        <v>-62.550000000000011</v>
      </c>
      <c r="J41" s="12">
        <f>J38+J40</f>
        <v>0.75</v>
      </c>
      <c r="K41" s="34">
        <f t="shared" si="8"/>
        <v>-125.40000000000006</v>
      </c>
      <c r="L41" s="116"/>
      <c r="M41" s="113"/>
    </row>
    <row r="42" spans="1:13">
      <c r="A42" s="118"/>
      <c r="B42" s="117" t="s">
        <v>35</v>
      </c>
      <c r="C42" s="117">
        <v>32</v>
      </c>
      <c r="D42" s="9">
        <v>2</v>
      </c>
      <c r="E42" s="9"/>
      <c r="F42" s="9">
        <v>1</v>
      </c>
      <c r="G42" s="9"/>
      <c r="H42" s="9"/>
      <c r="I42" s="9">
        <v>2</v>
      </c>
      <c r="J42" s="9"/>
      <c r="K42" s="34">
        <f t="shared" si="8"/>
        <v>5</v>
      </c>
      <c r="L42" s="116"/>
      <c r="M42" s="113">
        <f>L42*K43</f>
        <v>0</v>
      </c>
    </row>
    <row r="43" spans="1:13">
      <c r="A43" s="118"/>
      <c r="B43" s="117"/>
      <c r="C43" s="117"/>
      <c r="D43" s="35">
        <f>D42*C42</f>
        <v>64</v>
      </c>
      <c r="E43" s="35">
        <f>E42*C42</f>
        <v>0</v>
      </c>
      <c r="F43" s="35">
        <f>F42*C42</f>
        <v>32</v>
      </c>
      <c r="G43" s="35">
        <f>G42*C42</f>
        <v>0</v>
      </c>
      <c r="H43" s="35">
        <f>H42*C42</f>
        <v>0</v>
      </c>
      <c r="I43" s="35">
        <f>I42*C42</f>
        <v>64</v>
      </c>
      <c r="J43" s="35">
        <f>J42*C42</f>
        <v>0</v>
      </c>
      <c r="K43" s="34">
        <f t="shared" si="8"/>
        <v>160</v>
      </c>
      <c r="L43" s="116"/>
      <c r="M43" s="113"/>
    </row>
    <row r="44" spans="1:13">
      <c r="A44" s="118"/>
      <c r="B44" s="10"/>
      <c r="C44" s="11"/>
      <c r="D44" s="12">
        <f t="shared" ref="D44:I44" si="12">D41+D43</f>
        <v>14.649999999999999</v>
      </c>
      <c r="E44" s="12">
        <f t="shared" si="12"/>
        <v>2.5500000000000114</v>
      </c>
      <c r="F44" s="12">
        <f t="shared" si="12"/>
        <v>7.8499999999999091</v>
      </c>
      <c r="G44" s="12">
        <f t="shared" si="12"/>
        <v>0.20000000000004547</v>
      </c>
      <c r="H44" s="12">
        <f t="shared" si="12"/>
        <v>7.1499999999999773</v>
      </c>
      <c r="I44" s="12">
        <f t="shared" si="12"/>
        <v>1.4499999999999886</v>
      </c>
      <c r="J44" s="12">
        <f>J41+J43</f>
        <v>0.75</v>
      </c>
      <c r="K44" s="34">
        <f t="shared" si="8"/>
        <v>34.59999999999993</v>
      </c>
      <c r="L44" s="116"/>
      <c r="M44" s="113"/>
    </row>
    <row r="45" spans="1:13">
      <c r="A45" s="118"/>
      <c r="B45" s="114" t="s">
        <v>16</v>
      </c>
      <c r="C45" s="115"/>
      <c r="D45" s="19">
        <f t="shared" ref="D45:I45" si="13">D34+D37+D40+D43</f>
        <v>64</v>
      </c>
      <c r="E45" s="19">
        <f t="shared" si="13"/>
        <v>285</v>
      </c>
      <c r="F45" s="19">
        <f t="shared" si="13"/>
        <v>1103</v>
      </c>
      <c r="G45" s="19">
        <f t="shared" si="13"/>
        <v>1319</v>
      </c>
      <c r="H45" s="19">
        <f t="shared" si="13"/>
        <v>802</v>
      </c>
      <c r="I45" s="19">
        <f t="shared" si="13"/>
        <v>349</v>
      </c>
      <c r="J45" s="19"/>
      <c r="K45" s="19">
        <f>K34+K37+K40+K43</f>
        <v>4054</v>
      </c>
      <c r="L45" s="13">
        <f>M45/K45</f>
        <v>0</v>
      </c>
      <c r="M45" s="14">
        <f>SUM(M33:M44)</f>
        <v>0</v>
      </c>
    </row>
    <row r="46" spans="1:13">
      <c r="K46" s="15" t="s">
        <v>15</v>
      </c>
      <c r="L46" s="16">
        <f>M46/G26</f>
        <v>1</v>
      </c>
      <c r="M46" s="17">
        <f>G26-M45</f>
        <v>4134.2400000000007</v>
      </c>
    </row>
    <row r="47" spans="1:13">
      <c r="A47" s="93" t="s">
        <v>14</v>
      </c>
      <c r="B47" s="93"/>
      <c r="C47" s="94"/>
      <c r="D47" s="95" t="s">
        <v>91</v>
      </c>
      <c r="E47" s="96"/>
      <c r="F47" s="99" t="s">
        <v>12</v>
      </c>
      <c r="G47" s="1" t="s">
        <v>13</v>
      </c>
      <c r="H47" s="36" t="s">
        <v>87</v>
      </c>
      <c r="I47" s="2"/>
      <c r="J47" s="2"/>
      <c r="K47" s="2"/>
      <c r="L47" s="101" t="s">
        <v>81</v>
      </c>
      <c r="M47" s="102" t="s">
        <v>174</v>
      </c>
    </row>
    <row r="48" spans="1:13">
      <c r="A48" s="93"/>
      <c r="B48" s="93"/>
      <c r="C48" s="94"/>
      <c r="D48" s="97"/>
      <c r="E48" s="98"/>
      <c r="F48" s="100"/>
      <c r="G48" s="20">
        <v>1.08</v>
      </c>
      <c r="H48" s="36">
        <v>8.3000000000000001E-3</v>
      </c>
      <c r="I48" s="2"/>
      <c r="J48" s="2"/>
      <c r="K48" s="2"/>
      <c r="L48" s="101"/>
      <c r="M48" s="103"/>
    </row>
    <row r="49" spans="1:13">
      <c r="A49" s="105" t="s">
        <v>179</v>
      </c>
      <c r="B49" s="105"/>
      <c r="C49" s="106"/>
      <c r="D49" s="107">
        <f>K53</f>
        <v>4704</v>
      </c>
      <c r="E49" s="108"/>
      <c r="F49" s="36" t="s">
        <v>10</v>
      </c>
      <c r="G49" s="18">
        <f>K53*G48</f>
        <v>5080.3200000000006</v>
      </c>
      <c r="H49" s="21"/>
      <c r="I49" s="18"/>
      <c r="J49" s="18"/>
      <c r="K49" s="18"/>
      <c r="L49" s="111" t="s">
        <v>47</v>
      </c>
      <c r="M49" s="103"/>
    </row>
    <row r="50" spans="1:13">
      <c r="A50" s="105"/>
      <c r="B50" s="105"/>
      <c r="C50" s="106"/>
      <c r="D50" s="109"/>
      <c r="E50" s="110"/>
      <c r="F50" s="4"/>
      <c r="G50" s="4"/>
      <c r="H50" s="37"/>
      <c r="I50" s="5"/>
      <c r="J50" s="5"/>
      <c r="K50" s="5"/>
      <c r="L50" s="112"/>
      <c r="M50" s="104"/>
    </row>
    <row r="51" spans="1:13">
      <c r="A51" s="88" t="s">
        <v>0</v>
      </c>
      <c r="B51" s="88" t="s">
        <v>1</v>
      </c>
      <c r="C51" s="88"/>
      <c r="D51" s="88"/>
      <c r="E51" s="88"/>
      <c r="F51" s="88"/>
      <c r="G51" s="88"/>
      <c r="H51" s="88"/>
      <c r="I51" s="34"/>
      <c r="J51" s="34"/>
      <c r="K51" s="88" t="s">
        <v>2</v>
      </c>
      <c r="L51" s="89" t="s">
        <v>11</v>
      </c>
      <c r="M51" s="91" t="s">
        <v>10</v>
      </c>
    </row>
    <row r="52" spans="1:13">
      <c r="A52" s="88"/>
      <c r="B52" s="88"/>
      <c r="C52" s="88"/>
      <c r="D52" s="6" t="s">
        <v>95</v>
      </c>
      <c r="E52" s="6" t="s">
        <v>24</v>
      </c>
      <c r="F52" s="6" t="s">
        <v>25</v>
      </c>
      <c r="G52" s="6" t="s">
        <v>26</v>
      </c>
      <c r="H52" s="6" t="s">
        <v>27</v>
      </c>
      <c r="I52" s="6" t="s">
        <v>28</v>
      </c>
      <c r="J52" s="6" t="s">
        <v>29</v>
      </c>
      <c r="K52" s="88"/>
      <c r="L52" s="90"/>
      <c r="M52" s="92"/>
    </row>
    <row r="53" spans="1:13">
      <c r="A53" s="118" t="s">
        <v>51</v>
      </c>
      <c r="B53" s="34" t="s">
        <v>3</v>
      </c>
      <c r="C53" s="88" t="s">
        <v>6</v>
      </c>
      <c r="D53" s="9">
        <v>50</v>
      </c>
      <c r="E53" s="9">
        <v>305</v>
      </c>
      <c r="F53" s="9">
        <v>945</v>
      </c>
      <c r="G53" s="9">
        <v>1637</v>
      </c>
      <c r="H53" s="9">
        <v>1108</v>
      </c>
      <c r="I53" s="9">
        <v>529</v>
      </c>
      <c r="J53" s="9">
        <v>130</v>
      </c>
      <c r="K53" s="34">
        <f>SUM(D53:J53)</f>
        <v>4704</v>
      </c>
      <c r="L53" s="88"/>
      <c r="M53" s="119"/>
    </row>
    <row r="54" spans="1:13">
      <c r="A54" s="118"/>
      <c r="B54" s="27">
        <v>1.05</v>
      </c>
      <c r="C54" s="88"/>
      <c r="D54" s="34">
        <f>D53*$B$54</f>
        <v>52.5</v>
      </c>
      <c r="E54" s="34">
        <f t="shared" ref="E54:J54" si="14">E53*$B$54</f>
        <v>320.25</v>
      </c>
      <c r="F54" s="34">
        <f t="shared" si="14"/>
        <v>992.25</v>
      </c>
      <c r="G54" s="34">
        <f t="shared" si="14"/>
        <v>1718.8500000000001</v>
      </c>
      <c r="H54" s="34">
        <f t="shared" si="14"/>
        <v>1163.4000000000001</v>
      </c>
      <c r="I54" s="34">
        <f t="shared" si="14"/>
        <v>555.45000000000005</v>
      </c>
      <c r="J54" s="34">
        <f t="shared" si="14"/>
        <v>136.5</v>
      </c>
      <c r="K54" s="34">
        <f t="shared" ref="K54:K67" si="15">SUM(D54:J54)</f>
        <v>4939.2</v>
      </c>
      <c r="L54" s="88"/>
      <c r="M54" s="119"/>
    </row>
    <row r="55" spans="1:13">
      <c r="A55" s="118"/>
      <c r="B55" s="34" t="s">
        <v>88</v>
      </c>
      <c r="C55" s="88"/>
      <c r="D55" s="7">
        <f>D53/K53*100</f>
        <v>1.0629251700680271</v>
      </c>
      <c r="E55" s="7">
        <f>E53/K53*100</f>
        <v>6.4838435374149652</v>
      </c>
      <c r="F55" s="7">
        <f>F53/K53*100</f>
        <v>20.089285714285715</v>
      </c>
      <c r="G55" s="7">
        <f>G53/K53*100</f>
        <v>34.800170068027207</v>
      </c>
      <c r="H55" s="7">
        <f>H53/K53*100</f>
        <v>23.554421768707485</v>
      </c>
      <c r="I55" s="7">
        <f>I53/K53*100</f>
        <v>11.245748299319729</v>
      </c>
      <c r="J55" s="7">
        <f>J53/K53*100</f>
        <v>2.7636054421768708</v>
      </c>
      <c r="K55" s="34">
        <f t="shared" si="15"/>
        <v>100</v>
      </c>
      <c r="L55" s="88"/>
      <c r="M55" s="119"/>
    </row>
    <row r="56" spans="1:13">
      <c r="A56" s="118"/>
      <c r="B56" s="117" t="s">
        <v>4</v>
      </c>
      <c r="C56" s="117">
        <v>137</v>
      </c>
      <c r="D56" s="9"/>
      <c r="E56" s="9">
        <v>1</v>
      </c>
      <c r="F56" s="9">
        <v>2</v>
      </c>
      <c r="G56" s="9">
        <v>3</v>
      </c>
      <c r="H56" s="9">
        <v>2</v>
      </c>
      <c r="I56" s="9">
        <v>1</v>
      </c>
      <c r="J56" s="9">
        <v>1</v>
      </c>
      <c r="K56" s="34">
        <f t="shared" si="15"/>
        <v>10</v>
      </c>
      <c r="L56" s="116"/>
      <c r="M56" s="113">
        <f>L56*K57</f>
        <v>0</v>
      </c>
    </row>
    <row r="57" spans="1:13">
      <c r="A57" s="118"/>
      <c r="B57" s="117"/>
      <c r="C57" s="117"/>
      <c r="D57" s="35">
        <f>D56*C56</f>
        <v>0</v>
      </c>
      <c r="E57" s="35">
        <f>E56*C56</f>
        <v>137</v>
      </c>
      <c r="F57" s="35">
        <f>C56*F56</f>
        <v>274</v>
      </c>
      <c r="G57" s="35">
        <f>G56*C56</f>
        <v>411</v>
      </c>
      <c r="H57" s="35">
        <f>H56*C56</f>
        <v>274</v>
      </c>
      <c r="I57" s="35">
        <f>I56*C56</f>
        <v>137</v>
      </c>
      <c r="J57" s="35">
        <f>J56*C56</f>
        <v>137</v>
      </c>
      <c r="K57" s="34">
        <f t="shared" si="15"/>
        <v>1370</v>
      </c>
      <c r="L57" s="116"/>
      <c r="M57" s="113"/>
    </row>
    <row r="58" spans="1:13">
      <c r="A58" s="118"/>
      <c r="B58" s="10"/>
      <c r="C58" s="11"/>
      <c r="D58" s="12">
        <f t="shared" ref="D58:F58" si="16">D57-D54</f>
        <v>-52.5</v>
      </c>
      <c r="E58" s="12">
        <f t="shared" si="16"/>
        <v>-183.25</v>
      </c>
      <c r="F58" s="12">
        <f t="shared" si="16"/>
        <v>-718.25</v>
      </c>
      <c r="G58" s="12">
        <f>G57-G54</f>
        <v>-1307.8500000000001</v>
      </c>
      <c r="H58" s="12">
        <f>H57-H54</f>
        <v>-889.40000000000009</v>
      </c>
      <c r="I58" s="12">
        <f>I57-I54</f>
        <v>-418.45000000000005</v>
      </c>
      <c r="J58" s="12">
        <f>J57-J54</f>
        <v>0.5</v>
      </c>
      <c r="K58" s="34">
        <f t="shared" si="15"/>
        <v>-3569.2000000000007</v>
      </c>
      <c r="L58" s="116"/>
      <c r="M58" s="113"/>
    </row>
    <row r="59" spans="1:13">
      <c r="A59" s="118"/>
      <c r="B59" s="117" t="s">
        <v>5</v>
      </c>
      <c r="C59" s="117">
        <v>184</v>
      </c>
      <c r="D59" s="9"/>
      <c r="E59" s="9">
        <v>1</v>
      </c>
      <c r="F59" s="9">
        <v>3</v>
      </c>
      <c r="G59" s="9">
        <v>3</v>
      </c>
      <c r="H59" s="9">
        <v>2</v>
      </c>
      <c r="I59" s="9">
        <v>1</v>
      </c>
      <c r="J59" s="9"/>
      <c r="K59" s="34">
        <f t="shared" si="15"/>
        <v>10</v>
      </c>
      <c r="L59" s="116"/>
      <c r="M59" s="113">
        <f>L59*K60</f>
        <v>0</v>
      </c>
    </row>
    <row r="60" spans="1:13">
      <c r="A60" s="118"/>
      <c r="B60" s="117"/>
      <c r="C60" s="117"/>
      <c r="D60" s="35">
        <f>D59*C59</f>
        <v>0</v>
      </c>
      <c r="E60" s="35">
        <f>E59*C59</f>
        <v>184</v>
      </c>
      <c r="F60" s="35">
        <f>F59*C59</f>
        <v>552</v>
      </c>
      <c r="G60" s="35">
        <f>G59*C59</f>
        <v>552</v>
      </c>
      <c r="H60" s="35">
        <f>H59*C59</f>
        <v>368</v>
      </c>
      <c r="I60" s="35">
        <f>I59*C59</f>
        <v>184</v>
      </c>
      <c r="J60" s="35">
        <f>J59*C59</f>
        <v>0</v>
      </c>
      <c r="K60" s="34">
        <f t="shared" si="15"/>
        <v>1840</v>
      </c>
      <c r="L60" s="116"/>
      <c r="M60" s="113"/>
    </row>
    <row r="61" spans="1:13">
      <c r="A61" s="118"/>
      <c r="B61" s="10"/>
      <c r="C61" s="11"/>
      <c r="D61" s="12">
        <f t="shared" ref="D61:I61" si="17">D58+D60</f>
        <v>-52.5</v>
      </c>
      <c r="E61" s="12">
        <f t="shared" si="17"/>
        <v>0.75</v>
      </c>
      <c r="F61" s="12">
        <f t="shared" si="17"/>
        <v>-166.25</v>
      </c>
      <c r="G61" s="12">
        <f t="shared" si="17"/>
        <v>-755.85000000000014</v>
      </c>
      <c r="H61" s="12">
        <f t="shared" si="17"/>
        <v>-521.40000000000009</v>
      </c>
      <c r="I61" s="12">
        <f t="shared" si="17"/>
        <v>-234.45000000000005</v>
      </c>
      <c r="J61" s="12">
        <f>J58+J60</f>
        <v>0.5</v>
      </c>
      <c r="K61" s="34">
        <f t="shared" si="15"/>
        <v>-1729.2000000000003</v>
      </c>
      <c r="L61" s="116"/>
      <c r="M61" s="113"/>
    </row>
    <row r="62" spans="1:13">
      <c r="A62" s="118"/>
      <c r="B62" s="117" t="s">
        <v>34</v>
      </c>
      <c r="C62" s="117">
        <v>174</v>
      </c>
      <c r="D62" s="9"/>
      <c r="E62" s="9"/>
      <c r="F62" s="9">
        <v>1</v>
      </c>
      <c r="G62" s="9">
        <v>4</v>
      </c>
      <c r="H62" s="9">
        <v>3</v>
      </c>
      <c r="I62" s="9">
        <v>1</v>
      </c>
      <c r="J62" s="9"/>
      <c r="K62" s="34">
        <f t="shared" si="15"/>
        <v>9</v>
      </c>
      <c r="L62" s="116"/>
      <c r="M62" s="113">
        <f>L62*K63</f>
        <v>0</v>
      </c>
    </row>
    <row r="63" spans="1:13">
      <c r="A63" s="118"/>
      <c r="B63" s="117"/>
      <c r="C63" s="117"/>
      <c r="D63" s="35">
        <f>D62*C62</f>
        <v>0</v>
      </c>
      <c r="E63" s="35">
        <f>E62*C62</f>
        <v>0</v>
      </c>
      <c r="F63" s="35">
        <f>F62*C62</f>
        <v>174</v>
      </c>
      <c r="G63" s="35">
        <f>G62*C62</f>
        <v>696</v>
      </c>
      <c r="H63" s="35">
        <f>H62*C62</f>
        <v>522</v>
      </c>
      <c r="I63" s="35">
        <f>I62*C62</f>
        <v>174</v>
      </c>
      <c r="J63" s="35">
        <f>J62*C62</f>
        <v>0</v>
      </c>
      <c r="K63" s="34">
        <f t="shared" si="15"/>
        <v>1566</v>
      </c>
      <c r="L63" s="116"/>
      <c r="M63" s="113"/>
    </row>
    <row r="64" spans="1:13">
      <c r="A64" s="118"/>
      <c r="B64" s="10"/>
      <c r="C64" s="11"/>
      <c r="D64" s="12">
        <f t="shared" ref="D64:I64" si="18">D61+D63</f>
        <v>-52.5</v>
      </c>
      <c r="E64" s="12">
        <f t="shared" si="18"/>
        <v>0.75</v>
      </c>
      <c r="F64" s="12">
        <f t="shared" si="18"/>
        <v>7.75</v>
      </c>
      <c r="G64" s="12">
        <f t="shared" si="18"/>
        <v>-59.850000000000136</v>
      </c>
      <c r="H64" s="12">
        <f t="shared" si="18"/>
        <v>0.59999999999990905</v>
      </c>
      <c r="I64" s="12">
        <f t="shared" si="18"/>
        <v>-60.450000000000045</v>
      </c>
      <c r="J64" s="12">
        <f>J61+J63</f>
        <v>0.5</v>
      </c>
      <c r="K64" s="34">
        <f t="shared" si="15"/>
        <v>-163.20000000000027</v>
      </c>
      <c r="L64" s="116"/>
      <c r="M64" s="113"/>
    </row>
    <row r="65" spans="1:13">
      <c r="A65" s="118"/>
      <c r="B65" s="117" t="s">
        <v>35</v>
      </c>
      <c r="C65" s="117">
        <v>60</v>
      </c>
      <c r="D65" s="9">
        <v>1</v>
      </c>
      <c r="E65" s="9"/>
      <c r="F65" s="9"/>
      <c r="G65" s="9">
        <v>1</v>
      </c>
      <c r="H65" s="9"/>
      <c r="I65" s="9">
        <v>1</v>
      </c>
      <c r="J65" s="9"/>
      <c r="K65" s="34">
        <f t="shared" si="15"/>
        <v>3</v>
      </c>
      <c r="L65" s="116"/>
      <c r="M65" s="113">
        <f>L65*K66</f>
        <v>0</v>
      </c>
    </row>
    <row r="66" spans="1:13">
      <c r="A66" s="118"/>
      <c r="B66" s="117"/>
      <c r="C66" s="117"/>
      <c r="D66" s="35">
        <f>D65*C65</f>
        <v>60</v>
      </c>
      <c r="E66" s="35">
        <f>E65*C65</f>
        <v>0</v>
      </c>
      <c r="F66" s="35">
        <f>F65*C65</f>
        <v>0</v>
      </c>
      <c r="G66" s="35">
        <f>G65*C65</f>
        <v>60</v>
      </c>
      <c r="H66" s="35">
        <f>H65*C65</f>
        <v>0</v>
      </c>
      <c r="I66" s="35">
        <f>I65*C65</f>
        <v>60</v>
      </c>
      <c r="J66" s="35">
        <f>J65*C65</f>
        <v>0</v>
      </c>
      <c r="K66" s="34">
        <f t="shared" si="15"/>
        <v>180</v>
      </c>
      <c r="L66" s="116"/>
      <c r="M66" s="113"/>
    </row>
    <row r="67" spans="1:13">
      <c r="A67" s="118"/>
      <c r="B67" s="10"/>
      <c r="C67" s="11"/>
      <c r="D67" s="12">
        <f t="shared" ref="D67:I67" si="19">D64+D66</f>
        <v>7.5</v>
      </c>
      <c r="E67" s="12">
        <f t="shared" si="19"/>
        <v>0.75</v>
      </c>
      <c r="F67" s="12">
        <f t="shared" si="19"/>
        <v>7.75</v>
      </c>
      <c r="G67" s="12">
        <f t="shared" si="19"/>
        <v>0.14999999999986358</v>
      </c>
      <c r="H67" s="12">
        <f t="shared" si="19"/>
        <v>0.59999999999990905</v>
      </c>
      <c r="I67" s="12">
        <f t="shared" si="19"/>
        <v>-0.45000000000004547</v>
      </c>
      <c r="J67" s="12">
        <f>J64+J66</f>
        <v>0.5</v>
      </c>
      <c r="K67" s="34">
        <f t="shared" si="15"/>
        <v>16.799999999999727</v>
      </c>
      <c r="L67" s="116"/>
      <c r="M67" s="113"/>
    </row>
    <row r="68" spans="1:13">
      <c r="A68" s="118"/>
      <c r="B68" s="114" t="s">
        <v>16</v>
      </c>
      <c r="C68" s="115"/>
      <c r="D68" s="19">
        <f t="shared" ref="D68:I68" si="20">D57+D60+D63+D66</f>
        <v>60</v>
      </c>
      <c r="E68" s="19">
        <f t="shared" si="20"/>
        <v>321</v>
      </c>
      <c r="F68" s="19">
        <f t="shared" si="20"/>
        <v>1000</v>
      </c>
      <c r="G68" s="19">
        <f t="shared" si="20"/>
        <v>1719</v>
      </c>
      <c r="H68" s="19">
        <f t="shared" si="20"/>
        <v>1164</v>
      </c>
      <c r="I68" s="19">
        <f t="shared" si="20"/>
        <v>555</v>
      </c>
      <c r="J68" s="19"/>
      <c r="K68" s="19">
        <f>K57+K60+K63+K66</f>
        <v>4956</v>
      </c>
      <c r="L68" s="13">
        <f>M68/K68</f>
        <v>0</v>
      </c>
      <c r="M68" s="14">
        <f>SUM(M56:M67)</f>
        <v>0</v>
      </c>
    </row>
    <row r="69" spans="1:13">
      <c r="K69" s="15" t="s">
        <v>15</v>
      </c>
      <c r="L69" s="16">
        <f>M69/G49</f>
        <v>1</v>
      </c>
      <c r="M69" s="17">
        <f>G49-M68</f>
        <v>5080.3200000000006</v>
      </c>
    </row>
    <row r="70" spans="1:13">
      <c r="A70" s="93" t="s">
        <v>14</v>
      </c>
      <c r="B70" s="93"/>
      <c r="C70" s="94"/>
      <c r="D70" s="95" t="s">
        <v>91</v>
      </c>
      <c r="E70" s="96"/>
      <c r="F70" s="99" t="s">
        <v>12</v>
      </c>
      <c r="G70" s="1" t="s">
        <v>13</v>
      </c>
      <c r="H70" s="36" t="s">
        <v>87</v>
      </c>
      <c r="I70" s="2"/>
      <c r="J70" s="2"/>
      <c r="K70" s="2"/>
      <c r="L70" s="101" t="s">
        <v>81</v>
      </c>
      <c r="M70" s="102" t="s">
        <v>174</v>
      </c>
    </row>
    <row r="71" spans="1:13">
      <c r="A71" s="93"/>
      <c r="B71" s="93"/>
      <c r="C71" s="94"/>
      <c r="D71" s="97"/>
      <c r="E71" s="98"/>
      <c r="F71" s="100"/>
      <c r="G71" s="20">
        <v>1.08</v>
      </c>
      <c r="H71" s="36">
        <v>8.3000000000000001E-3</v>
      </c>
      <c r="I71" s="2"/>
      <c r="J71" s="2"/>
      <c r="K71" s="2"/>
      <c r="L71" s="101"/>
      <c r="M71" s="103"/>
    </row>
    <row r="72" spans="1:13">
      <c r="A72" s="105" t="s">
        <v>179</v>
      </c>
      <c r="B72" s="105"/>
      <c r="C72" s="106"/>
      <c r="D72" s="107">
        <f>K76</f>
        <v>1645</v>
      </c>
      <c r="E72" s="108"/>
      <c r="F72" s="36" t="s">
        <v>10</v>
      </c>
      <c r="G72" s="18">
        <f>K76*G71</f>
        <v>1776.6000000000001</v>
      </c>
      <c r="H72" s="21"/>
      <c r="I72" s="18"/>
      <c r="J72" s="18"/>
      <c r="K72" s="18"/>
      <c r="L72" s="111" t="s">
        <v>47</v>
      </c>
      <c r="M72" s="103"/>
    </row>
    <row r="73" spans="1:13">
      <c r="A73" s="105"/>
      <c r="B73" s="105"/>
      <c r="C73" s="106"/>
      <c r="D73" s="109"/>
      <c r="E73" s="110"/>
      <c r="F73" s="4"/>
      <c r="G73" s="4"/>
      <c r="H73" s="37"/>
      <c r="I73" s="5"/>
      <c r="J73" s="5"/>
      <c r="K73" s="5"/>
      <c r="L73" s="112"/>
      <c r="M73" s="104"/>
    </row>
    <row r="74" spans="1:13">
      <c r="A74" s="88" t="s">
        <v>0</v>
      </c>
      <c r="B74" s="88" t="s">
        <v>1</v>
      </c>
      <c r="C74" s="88"/>
      <c r="D74" s="88"/>
      <c r="E74" s="88"/>
      <c r="F74" s="88"/>
      <c r="G74" s="88"/>
      <c r="H74" s="88"/>
      <c r="I74" s="34"/>
      <c r="J74" s="34"/>
      <c r="K74" s="88" t="s">
        <v>2</v>
      </c>
      <c r="L74" s="89" t="s">
        <v>11</v>
      </c>
      <c r="M74" s="91" t="s">
        <v>10</v>
      </c>
    </row>
    <row r="75" spans="1:13">
      <c r="A75" s="88"/>
      <c r="B75" s="88"/>
      <c r="C75" s="88"/>
      <c r="D75" s="6" t="s">
        <v>95</v>
      </c>
      <c r="E75" s="6" t="s">
        <v>24</v>
      </c>
      <c r="F75" s="6" t="s">
        <v>25</v>
      </c>
      <c r="G75" s="6" t="s">
        <v>26</v>
      </c>
      <c r="H75" s="6" t="s">
        <v>27</v>
      </c>
      <c r="I75" s="6" t="s">
        <v>28</v>
      </c>
      <c r="J75" s="6" t="s">
        <v>29</v>
      </c>
      <c r="K75" s="88"/>
      <c r="L75" s="90"/>
      <c r="M75" s="92"/>
    </row>
    <row r="76" spans="1:13">
      <c r="A76" s="118" t="s">
        <v>84</v>
      </c>
      <c r="B76" s="34" t="s">
        <v>3</v>
      </c>
      <c r="C76" s="88" t="s">
        <v>6</v>
      </c>
      <c r="D76" s="9">
        <v>25</v>
      </c>
      <c r="E76" s="9">
        <v>80</v>
      </c>
      <c r="F76" s="9">
        <v>402</v>
      </c>
      <c r="G76" s="9">
        <v>558</v>
      </c>
      <c r="H76" s="9">
        <v>366</v>
      </c>
      <c r="I76" s="9">
        <v>152</v>
      </c>
      <c r="J76" s="9">
        <v>62</v>
      </c>
      <c r="K76" s="34">
        <f>SUM(D76:J76)</f>
        <v>1645</v>
      </c>
      <c r="L76" s="88"/>
      <c r="M76" s="119"/>
    </row>
    <row r="77" spans="1:13">
      <c r="A77" s="118"/>
      <c r="B77" s="27">
        <v>1.06</v>
      </c>
      <c r="C77" s="88"/>
      <c r="D77" s="34">
        <f>D76*$B$77</f>
        <v>26.5</v>
      </c>
      <c r="E77" s="34">
        <f t="shared" ref="E77:J77" si="21">E76*$B$77</f>
        <v>84.800000000000011</v>
      </c>
      <c r="F77" s="34">
        <f t="shared" si="21"/>
        <v>426.12</v>
      </c>
      <c r="G77" s="34">
        <f t="shared" si="21"/>
        <v>591.48</v>
      </c>
      <c r="H77" s="34">
        <f t="shared" si="21"/>
        <v>387.96000000000004</v>
      </c>
      <c r="I77" s="34">
        <f t="shared" si="21"/>
        <v>161.12</v>
      </c>
      <c r="J77" s="34">
        <f t="shared" si="21"/>
        <v>65.72</v>
      </c>
      <c r="K77" s="34">
        <f t="shared" ref="K77:K90" si="22">SUM(D77:J77)</f>
        <v>1743.7</v>
      </c>
      <c r="L77" s="88"/>
      <c r="M77" s="119"/>
    </row>
    <row r="78" spans="1:13">
      <c r="A78" s="118"/>
      <c r="B78" s="34" t="s">
        <v>89</v>
      </c>
      <c r="C78" s="88"/>
      <c r="D78" s="7">
        <f>D76/K76*100</f>
        <v>1.5197568389057752</v>
      </c>
      <c r="E78" s="7">
        <f>E76/K76*100</f>
        <v>4.86322188449848</v>
      </c>
      <c r="F78" s="7">
        <f>F76/K76*100</f>
        <v>24.437689969604865</v>
      </c>
      <c r="G78" s="7">
        <f>G76/K76*100</f>
        <v>33.920972644376903</v>
      </c>
      <c r="H78" s="7">
        <f>H76/K76*100</f>
        <v>22.249240121580545</v>
      </c>
      <c r="I78" s="7">
        <f>I76/K76*100</f>
        <v>9.2401215805471129</v>
      </c>
      <c r="J78" s="7">
        <f>J76/K76*100</f>
        <v>3.768996960486322</v>
      </c>
      <c r="K78" s="34">
        <f t="shared" si="22"/>
        <v>100</v>
      </c>
      <c r="L78" s="88"/>
      <c r="M78" s="119"/>
    </row>
    <row r="79" spans="1:13">
      <c r="A79" s="118"/>
      <c r="B79" s="117" t="s">
        <v>4</v>
      </c>
      <c r="C79" s="117">
        <v>68</v>
      </c>
      <c r="D79" s="9"/>
      <c r="E79" s="9">
        <v>1</v>
      </c>
      <c r="F79" s="9">
        <v>2</v>
      </c>
      <c r="G79" s="9">
        <v>3</v>
      </c>
      <c r="H79" s="9">
        <v>2</v>
      </c>
      <c r="I79" s="9">
        <v>1</v>
      </c>
      <c r="J79" s="9">
        <v>1</v>
      </c>
      <c r="K79" s="34">
        <f t="shared" si="22"/>
        <v>10</v>
      </c>
      <c r="L79" s="116"/>
      <c r="M79" s="113">
        <f>L79*K80</f>
        <v>0</v>
      </c>
    </row>
    <row r="80" spans="1:13">
      <c r="A80" s="118"/>
      <c r="B80" s="117"/>
      <c r="C80" s="117"/>
      <c r="D80" s="35">
        <f>D79*C79</f>
        <v>0</v>
      </c>
      <c r="E80" s="35">
        <f>E79*C79</f>
        <v>68</v>
      </c>
      <c r="F80" s="35">
        <f>C79*F79</f>
        <v>136</v>
      </c>
      <c r="G80" s="35">
        <f>G79*C79</f>
        <v>204</v>
      </c>
      <c r="H80" s="35">
        <f>H79*C79</f>
        <v>136</v>
      </c>
      <c r="I80" s="35">
        <f>I79*C79</f>
        <v>68</v>
      </c>
      <c r="J80" s="35">
        <f>J79*C79</f>
        <v>68</v>
      </c>
      <c r="K80" s="34">
        <f t="shared" si="22"/>
        <v>680</v>
      </c>
      <c r="L80" s="116"/>
      <c r="M80" s="113"/>
    </row>
    <row r="81" spans="1:13">
      <c r="A81" s="118"/>
      <c r="B81" s="10"/>
      <c r="C81" s="11"/>
      <c r="D81" s="12">
        <f t="shared" ref="D81:F81" si="23">D80-D77</f>
        <v>-26.5</v>
      </c>
      <c r="E81" s="12">
        <f t="shared" si="23"/>
        <v>-16.800000000000011</v>
      </c>
      <c r="F81" s="12">
        <f t="shared" si="23"/>
        <v>-290.12</v>
      </c>
      <c r="G81" s="12">
        <f>G80-G77</f>
        <v>-387.48</v>
      </c>
      <c r="H81" s="12">
        <f>H80-H77</f>
        <v>-251.96000000000004</v>
      </c>
      <c r="I81" s="12">
        <f>I80-I77</f>
        <v>-93.12</v>
      </c>
      <c r="J81" s="12">
        <f>J80-J77</f>
        <v>2.2800000000000011</v>
      </c>
      <c r="K81" s="34">
        <f t="shared" si="22"/>
        <v>-1063.7</v>
      </c>
      <c r="L81" s="116"/>
      <c r="M81" s="113"/>
    </row>
    <row r="82" spans="1:13">
      <c r="A82" s="118"/>
      <c r="B82" s="117" t="s">
        <v>5</v>
      </c>
      <c r="C82" s="117">
        <v>97</v>
      </c>
      <c r="D82" s="9"/>
      <c r="E82" s="9"/>
      <c r="F82" s="9">
        <v>3</v>
      </c>
      <c r="G82" s="9">
        <v>4</v>
      </c>
      <c r="H82" s="9">
        <v>2</v>
      </c>
      <c r="I82" s="9">
        <v>1</v>
      </c>
      <c r="J82" s="9"/>
      <c r="K82" s="34">
        <f t="shared" si="22"/>
        <v>10</v>
      </c>
      <c r="L82" s="116"/>
      <c r="M82" s="113">
        <f>L82*K83</f>
        <v>0</v>
      </c>
    </row>
    <row r="83" spans="1:13">
      <c r="A83" s="118"/>
      <c r="B83" s="117"/>
      <c r="C83" s="117"/>
      <c r="D83" s="35">
        <f>D82*C82</f>
        <v>0</v>
      </c>
      <c r="E83" s="35">
        <f>E82*C82</f>
        <v>0</v>
      </c>
      <c r="F83" s="35">
        <f>F82*C82</f>
        <v>291</v>
      </c>
      <c r="G83" s="35">
        <f>G82*C82</f>
        <v>388</v>
      </c>
      <c r="H83" s="35">
        <f>H82*C82</f>
        <v>194</v>
      </c>
      <c r="I83" s="35">
        <f>I82*C82</f>
        <v>97</v>
      </c>
      <c r="J83" s="35">
        <f>J82*C82</f>
        <v>0</v>
      </c>
      <c r="K83" s="34">
        <f t="shared" si="22"/>
        <v>970</v>
      </c>
      <c r="L83" s="116"/>
      <c r="M83" s="113"/>
    </row>
    <row r="84" spans="1:13">
      <c r="A84" s="118"/>
      <c r="B84" s="10"/>
      <c r="C84" s="11"/>
      <c r="D84" s="12">
        <f t="shared" ref="D84:I84" si="24">D81+D83</f>
        <v>-26.5</v>
      </c>
      <c r="E84" s="12">
        <f t="shared" si="24"/>
        <v>-16.800000000000011</v>
      </c>
      <c r="F84" s="12">
        <f t="shared" si="24"/>
        <v>0.87999999999999545</v>
      </c>
      <c r="G84" s="12">
        <f t="shared" si="24"/>
        <v>0.51999999999998181</v>
      </c>
      <c r="H84" s="12">
        <f t="shared" si="24"/>
        <v>-57.960000000000036</v>
      </c>
      <c r="I84" s="12">
        <f t="shared" si="24"/>
        <v>3.8799999999999955</v>
      </c>
      <c r="J84" s="12">
        <f>J81+J83</f>
        <v>2.2800000000000011</v>
      </c>
      <c r="K84" s="34">
        <f t="shared" si="22"/>
        <v>-93.700000000000074</v>
      </c>
      <c r="L84" s="116"/>
      <c r="M84" s="113"/>
    </row>
    <row r="85" spans="1:13">
      <c r="A85" s="118"/>
      <c r="B85" s="117" t="s">
        <v>34</v>
      </c>
      <c r="C85" s="117">
        <v>29</v>
      </c>
      <c r="D85" s="9">
        <v>1</v>
      </c>
      <c r="E85" s="9">
        <v>1</v>
      </c>
      <c r="F85" s="9"/>
      <c r="G85" s="9"/>
      <c r="H85" s="9">
        <v>2</v>
      </c>
      <c r="I85" s="9"/>
      <c r="J85" s="9"/>
      <c r="K85" s="34">
        <f t="shared" si="22"/>
        <v>4</v>
      </c>
      <c r="L85" s="116"/>
      <c r="M85" s="113">
        <f>L85*K86</f>
        <v>0</v>
      </c>
    </row>
    <row r="86" spans="1:13">
      <c r="A86" s="118"/>
      <c r="B86" s="117"/>
      <c r="C86" s="117"/>
      <c r="D86" s="35">
        <f>D85*C85</f>
        <v>29</v>
      </c>
      <c r="E86" s="35">
        <f>E85*C85</f>
        <v>29</v>
      </c>
      <c r="F86" s="35">
        <f>F85*C85</f>
        <v>0</v>
      </c>
      <c r="G86" s="35">
        <f>G85*C85</f>
        <v>0</v>
      </c>
      <c r="H86" s="35">
        <f>H85*C85</f>
        <v>58</v>
      </c>
      <c r="I86" s="35">
        <f>I85*C85</f>
        <v>0</v>
      </c>
      <c r="J86" s="35">
        <f>J85*C85</f>
        <v>0</v>
      </c>
      <c r="K86" s="34">
        <f t="shared" si="22"/>
        <v>116</v>
      </c>
      <c r="L86" s="116"/>
      <c r="M86" s="113"/>
    </row>
    <row r="87" spans="1:13">
      <c r="A87" s="118"/>
      <c r="B87" s="10"/>
      <c r="C87" s="11"/>
      <c r="D87" s="12">
        <f t="shared" ref="D87:I87" si="25">D84+D86</f>
        <v>2.5</v>
      </c>
      <c r="E87" s="12">
        <f t="shared" si="25"/>
        <v>12.199999999999989</v>
      </c>
      <c r="F87" s="12">
        <f t="shared" si="25"/>
        <v>0.87999999999999545</v>
      </c>
      <c r="G87" s="12">
        <f t="shared" si="25"/>
        <v>0.51999999999998181</v>
      </c>
      <c r="H87" s="12">
        <f t="shared" si="25"/>
        <v>3.999999999996362E-2</v>
      </c>
      <c r="I87" s="12">
        <f t="shared" si="25"/>
        <v>3.8799999999999955</v>
      </c>
      <c r="J87" s="12">
        <f>J84+J86</f>
        <v>2.2800000000000011</v>
      </c>
      <c r="K87" s="34">
        <f t="shared" si="22"/>
        <v>22.299999999999926</v>
      </c>
      <c r="L87" s="116"/>
      <c r="M87" s="113"/>
    </row>
    <row r="88" spans="1:13">
      <c r="A88" s="118"/>
      <c r="B88" s="117" t="s">
        <v>35</v>
      </c>
      <c r="C88" s="117"/>
      <c r="D88" s="9"/>
      <c r="E88" s="9"/>
      <c r="F88" s="9"/>
      <c r="G88" s="9"/>
      <c r="H88" s="9"/>
      <c r="I88" s="9"/>
      <c r="J88" s="9"/>
      <c r="K88" s="34">
        <f t="shared" si="22"/>
        <v>0</v>
      </c>
      <c r="L88" s="116"/>
      <c r="M88" s="113">
        <f>L88*K89</f>
        <v>0</v>
      </c>
    </row>
    <row r="89" spans="1:13">
      <c r="A89" s="118"/>
      <c r="B89" s="117"/>
      <c r="C89" s="117"/>
      <c r="D89" s="35">
        <f>D88*C88</f>
        <v>0</v>
      </c>
      <c r="E89" s="35">
        <f>E88*C88</f>
        <v>0</v>
      </c>
      <c r="F89" s="35">
        <f>F88*C88</f>
        <v>0</v>
      </c>
      <c r="G89" s="35">
        <f>G88*C88</f>
        <v>0</v>
      </c>
      <c r="H89" s="35">
        <f>H88*C88</f>
        <v>0</v>
      </c>
      <c r="I89" s="35">
        <f>I88*C88</f>
        <v>0</v>
      </c>
      <c r="J89" s="35">
        <f>J88*C88</f>
        <v>0</v>
      </c>
      <c r="K89" s="34">
        <f t="shared" si="22"/>
        <v>0</v>
      </c>
      <c r="L89" s="116"/>
      <c r="M89" s="113"/>
    </row>
    <row r="90" spans="1:13">
      <c r="A90" s="118"/>
      <c r="B90" s="10"/>
      <c r="C90" s="11"/>
      <c r="D90" s="12">
        <f t="shared" ref="D90:I90" si="26">D87+D89</f>
        <v>2.5</v>
      </c>
      <c r="E90" s="12">
        <f t="shared" si="26"/>
        <v>12.199999999999989</v>
      </c>
      <c r="F90" s="12">
        <f t="shared" si="26"/>
        <v>0.87999999999999545</v>
      </c>
      <c r="G90" s="12">
        <f t="shared" si="26"/>
        <v>0.51999999999998181</v>
      </c>
      <c r="H90" s="12">
        <f t="shared" si="26"/>
        <v>3.999999999996362E-2</v>
      </c>
      <c r="I90" s="12">
        <f t="shared" si="26"/>
        <v>3.8799999999999955</v>
      </c>
      <c r="J90" s="12">
        <f>J87+J89</f>
        <v>2.2800000000000011</v>
      </c>
      <c r="K90" s="34">
        <f t="shared" si="22"/>
        <v>22.299999999999926</v>
      </c>
      <c r="L90" s="116"/>
      <c r="M90" s="113"/>
    </row>
    <row r="91" spans="1:13">
      <c r="A91" s="118"/>
      <c r="B91" s="114" t="s">
        <v>16</v>
      </c>
      <c r="C91" s="115"/>
      <c r="D91" s="19">
        <f t="shared" ref="D91:I91" si="27">D80+D83+D86+D89</f>
        <v>29</v>
      </c>
      <c r="E91" s="19">
        <f t="shared" si="27"/>
        <v>97</v>
      </c>
      <c r="F91" s="19">
        <f t="shared" si="27"/>
        <v>427</v>
      </c>
      <c r="G91" s="19">
        <f t="shared" si="27"/>
        <v>592</v>
      </c>
      <c r="H91" s="19">
        <f t="shared" si="27"/>
        <v>388</v>
      </c>
      <c r="I91" s="19">
        <f t="shared" si="27"/>
        <v>165</v>
      </c>
      <c r="J91" s="19"/>
      <c r="K91" s="19">
        <f>K80+K83+K86+K89</f>
        <v>1766</v>
      </c>
      <c r="L91" s="13">
        <f>M91/K91</f>
        <v>0</v>
      </c>
      <c r="M91" s="14">
        <f>SUM(M79:M90)</f>
        <v>0</v>
      </c>
    </row>
    <row r="92" spans="1:13">
      <c r="K92" s="15" t="s">
        <v>15</v>
      </c>
      <c r="L92" s="16">
        <f>M92/G72</f>
        <v>1</v>
      </c>
      <c r="M92" s="17">
        <f>G72-M91</f>
        <v>1776.6000000000001</v>
      </c>
    </row>
    <row r="93" spans="1:13">
      <c r="A93" s="93" t="s">
        <v>14</v>
      </c>
      <c r="B93" s="93"/>
      <c r="C93" s="94"/>
      <c r="D93" s="95" t="s">
        <v>91</v>
      </c>
      <c r="E93" s="96"/>
      <c r="F93" s="99" t="s">
        <v>12</v>
      </c>
      <c r="G93" s="1" t="s">
        <v>13</v>
      </c>
      <c r="H93" s="36" t="s">
        <v>87</v>
      </c>
      <c r="I93" s="2"/>
      <c r="J93" s="2"/>
      <c r="K93" s="2"/>
      <c r="L93" s="101" t="s">
        <v>81</v>
      </c>
      <c r="M93" s="102" t="s">
        <v>174</v>
      </c>
    </row>
    <row r="94" spans="1:13">
      <c r="A94" s="93"/>
      <c r="B94" s="93"/>
      <c r="C94" s="94"/>
      <c r="D94" s="97"/>
      <c r="E94" s="98"/>
      <c r="F94" s="100"/>
      <c r="G94" s="20">
        <v>1.08</v>
      </c>
      <c r="H94" s="36">
        <v>8.3000000000000001E-3</v>
      </c>
      <c r="I94" s="2"/>
      <c r="J94" s="2"/>
      <c r="K94" s="2"/>
      <c r="L94" s="101"/>
      <c r="M94" s="103"/>
    </row>
    <row r="95" spans="1:13">
      <c r="A95" s="105" t="s">
        <v>179</v>
      </c>
      <c r="B95" s="105"/>
      <c r="C95" s="106"/>
      <c r="D95" s="107">
        <f>K99</f>
        <v>4128</v>
      </c>
      <c r="E95" s="108"/>
      <c r="F95" s="36" t="s">
        <v>10</v>
      </c>
      <c r="G95" s="18">
        <f>K99*G94</f>
        <v>4458.2400000000007</v>
      </c>
      <c r="H95" s="21"/>
      <c r="I95" s="18"/>
      <c r="J95" s="18"/>
      <c r="K95" s="18"/>
      <c r="L95" s="111" t="s">
        <v>47</v>
      </c>
      <c r="M95" s="103"/>
    </row>
    <row r="96" spans="1:13">
      <c r="A96" s="105"/>
      <c r="B96" s="105"/>
      <c r="C96" s="106"/>
      <c r="D96" s="109"/>
      <c r="E96" s="110"/>
      <c r="F96" s="4"/>
      <c r="G96" s="4"/>
      <c r="H96" s="37"/>
      <c r="I96" s="5"/>
      <c r="J96" s="5"/>
      <c r="K96" s="5"/>
      <c r="L96" s="112"/>
      <c r="M96" s="104"/>
    </row>
    <row r="97" spans="1:13">
      <c r="A97" s="88" t="s">
        <v>0</v>
      </c>
      <c r="B97" s="88" t="s">
        <v>1</v>
      </c>
      <c r="C97" s="88"/>
      <c r="D97" s="88"/>
      <c r="E97" s="88"/>
      <c r="F97" s="88"/>
      <c r="G97" s="88"/>
      <c r="H97" s="88"/>
      <c r="I97" s="34"/>
      <c r="J97" s="34"/>
      <c r="K97" s="88" t="s">
        <v>2</v>
      </c>
      <c r="L97" s="89" t="s">
        <v>11</v>
      </c>
      <c r="M97" s="91" t="s">
        <v>10</v>
      </c>
    </row>
    <row r="98" spans="1:13">
      <c r="A98" s="88"/>
      <c r="B98" s="88"/>
      <c r="C98" s="88"/>
      <c r="D98" s="6" t="s">
        <v>95</v>
      </c>
      <c r="E98" s="6" t="s">
        <v>24</v>
      </c>
      <c r="F98" s="6" t="s">
        <v>25</v>
      </c>
      <c r="G98" s="6" t="s">
        <v>26</v>
      </c>
      <c r="H98" s="6" t="s">
        <v>27</v>
      </c>
      <c r="I98" s="6" t="s">
        <v>28</v>
      </c>
      <c r="J98" s="6" t="s">
        <v>29</v>
      </c>
      <c r="K98" s="88"/>
      <c r="L98" s="90"/>
      <c r="M98" s="92"/>
    </row>
    <row r="99" spans="1:13">
      <c r="A99" s="118" t="s">
        <v>180</v>
      </c>
      <c r="B99" s="34" t="s">
        <v>3</v>
      </c>
      <c r="C99" s="88" t="s">
        <v>6</v>
      </c>
      <c r="D99" s="9">
        <v>51</v>
      </c>
      <c r="E99" s="9">
        <v>290</v>
      </c>
      <c r="F99" s="9">
        <v>1123</v>
      </c>
      <c r="G99" s="9">
        <v>1354</v>
      </c>
      <c r="H99" s="9">
        <v>817</v>
      </c>
      <c r="I99" s="9">
        <v>357</v>
      </c>
      <c r="J99" s="9">
        <v>136</v>
      </c>
      <c r="K99" s="34">
        <f>SUM(D99:J99)</f>
        <v>4128</v>
      </c>
      <c r="L99" s="88"/>
      <c r="M99" s="119"/>
    </row>
    <row r="100" spans="1:13">
      <c r="A100" s="118"/>
      <c r="B100" s="27">
        <v>1.05</v>
      </c>
      <c r="C100" s="88"/>
      <c r="D100" s="34">
        <f>D99*$B$100</f>
        <v>53.550000000000004</v>
      </c>
      <c r="E100" s="34">
        <f t="shared" ref="E100:J100" si="28">E99*$B$100</f>
        <v>304.5</v>
      </c>
      <c r="F100" s="34">
        <f t="shared" si="28"/>
        <v>1179.1500000000001</v>
      </c>
      <c r="G100" s="34">
        <f t="shared" si="28"/>
        <v>1421.7</v>
      </c>
      <c r="H100" s="34">
        <f t="shared" si="28"/>
        <v>857.85</v>
      </c>
      <c r="I100" s="34">
        <f t="shared" si="28"/>
        <v>374.85</v>
      </c>
      <c r="J100" s="34">
        <f t="shared" si="28"/>
        <v>142.80000000000001</v>
      </c>
      <c r="K100" s="34">
        <f t="shared" ref="K100:K113" si="29">SUM(D100:J100)</f>
        <v>4334.4000000000005</v>
      </c>
      <c r="L100" s="88"/>
      <c r="M100" s="119"/>
    </row>
    <row r="101" spans="1:13">
      <c r="A101" s="118"/>
      <c r="B101" s="34" t="s">
        <v>88</v>
      </c>
      <c r="C101" s="88"/>
      <c r="D101" s="7">
        <f>D99/K99*100</f>
        <v>1.2354651162790697</v>
      </c>
      <c r="E101" s="7">
        <f>E99/K99*100</f>
        <v>7.025193798449612</v>
      </c>
      <c r="F101" s="7">
        <f>F99/K99*100</f>
        <v>27.204457364341085</v>
      </c>
      <c r="G101" s="7">
        <f>G99/K99*100</f>
        <v>32.800387596899228</v>
      </c>
      <c r="H101" s="7">
        <f>H99/K99*100</f>
        <v>19.791666666666664</v>
      </c>
      <c r="I101" s="7">
        <f>I99/K99*100</f>
        <v>8.6482558139534884</v>
      </c>
      <c r="J101" s="7">
        <f>J99/K99*100</f>
        <v>3.2945736434108532</v>
      </c>
      <c r="K101" s="34">
        <f t="shared" si="29"/>
        <v>99.999999999999986</v>
      </c>
      <c r="L101" s="88"/>
      <c r="M101" s="119"/>
    </row>
    <row r="102" spans="1:13">
      <c r="A102" s="118"/>
      <c r="B102" s="117" t="s">
        <v>4</v>
      </c>
      <c r="C102" s="117">
        <v>143</v>
      </c>
      <c r="D102" s="9"/>
      <c r="E102" s="9">
        <v>1</v>
      </c>
      <c r="F102" s="9">
        <v>2</v>
      </c>
      <c r="G102" s="9">
        <v>3</v>
      </c>
      <c r="H102" s="9">
        <v>2</v>
      </c>
      <c r="I102" s="9">
        <v>1</v>
      </c>
      <c r="J102" s="9">
        <v>1</v>
      </c>
      <c r="K102" s="34">
        <f t="shared" si="29"/>
        <v>10</v>
      </c>
      <c r="L102" s="116"/>
      <c r="M102" s="113">
        <f>L102*K103</f>
        <v>0</v>
      </c>
    </row>
    <row r="103" spans="1:13">
      <c r="A103" s="118"/>
      <c r="B103" s="117"/>
      <c r="C103" s="117"/>
      <c r="D103" s="35">
        <f>D102*C102</f>
        <v>0</v>
      </c>
      <c r="E103" s="35">
        <f>E102*C102</f>
        <v>143</v>
      </c>
      <c r="F103" s="35">
        <f>C102*F102</f>
        <v>286</v>
      </c>
      <c r="G103" s="35">
        <f>G102*C102</f>
        <v>429</v>
      </c>
      <c r="H103" s="35">
        <f>H102*C102</f>
        <v>286</v>
      </c>
      <c r="I103" s="35">
        <f>I102*C102</f>
        <v>143</v>
      </c>
      <c r="J103" s="35">
        <f>J102*C102</f>
        <v>143</v>
      </c>
      <c r="K103" s="34">
        <f t="shared" si="29"/>
        <v>1430</v>
      </c>
      <c r="L103" s="116"/>
      <c r="M103" s="113"/>
    </row>
    <row r="104" spans="1:13">
      <c r="A104" s="118"/>
      <c r="B104" s="10"/>
      <c r="C104" s="11"/>
      <c r="D104" s="12">
        <f t="shared" ref="D104:F104" si="30">D103-D100</f>
        <v>-53.550000000000004</v>
      </c>
      <c r="E104" s="12">
        <f t="shared" si="30"/>
        <v>-161.5</v>
      </c>
      <c r="F104" s="12">
        <f t="shared" si="30"/>
        <v>-893.15000000000009</v>
      </c>
      <c r="G104" s="12">
        <f>G103-G100</f>
        <v>-992.7</v>
      </c>
      <c r="H104" s="12">
        <f>H103-H100</f>
        <v>-571.85</v>
      </c>
      <c r="I104" s="12">
        <f>I103-I100</f>
        <v>-231.85000000000002</v>
      </c>
      <c r="J104" s="12">
        <f>J103-J100</f>
        <v>0.19999999999998863</v>
      </c>
      <c r="K104" s="34">
        <f t="shared" si="29"/>
        <v>-2904.4</v>
      </c>
      <c r="L104" s="116"/>
      <c r="M104" s="113"/>
    </row>
    <row r="105" spans="1:13">
      <c r="A105" s="118"/>
      <c r="B105" s="117" t="s">
        <v>5</v>
      </c>
      <c r="C105" s="117"/>
      <c r="D105" s="9"/>
      <c r="E105" s="9"/>
      <c r="F105" s="9">
        <v>3</v>
      </c>
      <c r="G105" s="9">
        <v>4</v>
      </c>
      <c r="H105" s="9">
        <v>2</v>
      </c>
      <c r="I105" s="9">
        <v>1</v>
      </c>
      <c r="J105" s="9"/>
      <c r="K105" s="34">
        <f t="shared" si="29"/>
        <v>10</v>
      </c>
      <c r="L105" s="116"/>
      <c r="M105" s="113">
        <f>L105*K106</f>
        <v>0</v>
      </c>
    </row>
    <row r="106" spans="1:13">
      <c r="A106" s="118"/>
      <c r="B106" s="117"/>
      <c r="C106" s="117"/>
      <c r="D106" s="35">
        <f>D105*C105</f>
        <v>0</v>
      </c>
      <c r="E106" s="35">
        <f>E105*C105</f>
        <v>0</v>
      </c>
      <c r="F106" s="35">
        <f>F105*C105</f>
        <v>0</v>
      </c>
      <c r="G106" s="35">
        <f>G105*C105</f>
        <v>0</v>
      </c>
      <c r="H106" s="35">
        <f>H105*C105</f>
        <v>0</v>
      </c>
      <c r="I106" s="35">
        <f>I105*C105</f>
        <v>0</v>
      </c>
      <c r="J106" s="35">
        <f>J105*C105</f>
        <v>0</v>
      </c>
      <c r="K106" s="34">
        <f t="shared" si="29"/>
        <v>0</v>
      </c>
      <c r="L106" s="116"/>
      <c r="M106" s="113"/>
    </row>
    <row r="107" spans="1:13">
      <c r="A107" s="118"/>
      <c r="B107" s="10"/>
      <c r="C107" s="11"/>
      <c r="D107" s="12">
        <f t="shared" ref="D107:I107" si="31">D104+D106</f>
        <v>-53.550000000000004</v>
      </c>
      <c r="E107" s="12">
        <f t="shared" si="31"/>
        <v>-161.5</v>
      </c>
      <c r="F107" s="12">
        <f t="shared" si="31"/>
        <v>-893.15000000000009</v>
      </c>
      <c r="G107" s="12">
        <f t="shared" si="31"/>
        <v>-992.7</v>
      </c>
      <c r="H107" s="12">
        <f t="shared" si="31"/>
        <v>-571.85</v>
      </c>
      <c r="I107" s="12">
        <f t="shared" si="31"/>
        <v>-231.85000000000002</v>
      </c>
      <c r="J107" s="12">
        <f>J104+J106</f>
        <v>0.19999999999998863</v>
      </c>
      <c r="K107" s="34">
        <f t="shared" si="29"/>
        <v>-2904.4</v>
      </c>
      <c r="L107" s="116"/>
      <c r="M107" s="113"/>
    </row>
    <row r="108" spans="1:13">
      <c r="A108" s="118"/>
      <c r="B108" s="117" t="s">
        <v>34</v>
      </c>
      <c r="C108" s="117"/>
      <c r="D108" s="9">
        <v>1</v>
      </c>
      <c r="E108" s="9">
        <v>1</v>
      </c>
      <c r="F108" s="9"/>
      <c r="G108" s="9"/>
      <c r="H108" s="9">
        <v>2</v>
      </c>
      <c r="I108" s="9"/>
      <c r="J108" s="9"/>
      <c r="K108" s="34">
        <f t="shared" si="29"/>
        <v>4</v>
      </c>
      <c r="L108" s="116"/>
      <c r="M108" s="113">
        <f>L108*K109</f>
        <v>0</v>
      </c>
    </row>
    <row r="109" spans="1:13">
      <c r="A109" s="118"/>
      <c r="B109" s="117"/>
      <c r="C109" s="117"/>
      <c r="D109" s="35">
        <f>D108*C108</f>
        <v>0</v>
      </c>
      <c r="E109" s="35">
        <f>E108*C108</f>
        <v>0</v>
      </c>
      <c r="F109" s="35">
        <f>F108*C108</f>
        <v>0</v>
      </c>
      <c r="G109" s="35">
        <f>G108*C108</f>
        <v>0</v>
      </c>
      <c r="H109" s="35">
        <f>H108*C108</f>
        <v>0</v>
      </c>
      <c r="I109" s="35">
        <f>I108*C108</f>
        <v>0</v>
      </c>
      <c r="J109" s="35">
        <f>J108*C108</f>
        <v>0</v>
      </c>
      <c r="K109" s="34">
        <f t="shared" si="29"/>
        <v>0</v>
      </c>
      <c r="L109" s="116"/>
      <c r="M109" s="113"/>
    </row>
    <row r="110" spans="1:13">
      <c r="A110" s="118"/>
      <c r="B110" s="10"/>
      <c r="C110" s="11"/>
      <c r="D110" s="12">
        <f t="shared" ref="D110:I110" si="32">D107+D109</f>
        <v>-53.550000000000004</v>
      </c>
      <c r="E110" s="12">
        <f t="shared" si="32"/>
        <v>-161.5</v>
      </c>
      <c r="F110" s="12">
        <f t="shared" si="32"/>
        <v>-893.15000000000009</v>
      </c>
      <c r="G110" s="12">
        <f t="shared" si="32"/>
        <v>-992.7</v>
      </c>
      <c r="H110" s="12">
        <f t="shared" si="32"/>
        <v>-571.85</v>
      </c>
      <c r="I110" s="12">
        <f t="shared" si="32"/>
        <v>-231.85000000000002</v>
      </c>
      <c r="J110" s="12">
        <f>J107+J109</f>
        <v>0.19999999999998863</v>
      </c>
      <c r="K110" s="34">
        <f t="shared" si="29"/>
        <v>-2904.4</v>
      </c>
      <c r="L110" s="116"/>
      <c r="M110" s="113"/>
    </row>
    <row r="111" spans="1:13">
      <c r="A111" s="118"/>
      <c r="B111" s="117" t="s">
        <v>35</v>
      </c>
      <c r="C111" s="117"/>
      <c r="D111" s="9"/>
      <c r="E111" s="9"/>
      <c r="F111" s="9"/>
      <c r="G111" s="9"/>
      <c r="H111" s="9"/>
      <c r="I111" s="9"/>
      <c r="J111" s="9"/>
      <c r="K111" s="34">
        <f t="shared" si="29"/>
        <v>0</v>
      </c>
      <c r="L111" s="116"/>
      <c r="M111" s="113">
        <f>L111*K112</f>
        <v>0</v>
      </c>
    </row>
    <row r="112" spans="1:13">
      <c r="A112" s="118"/>
      <c r="B112" s="117"/>
      <c r="C112" s="117"/>
      <c r="D112" s="35">
        <f>D111*C111</f>
        <v>0</v>
      </c>
      <c r="E112" s="35">
        <f>E111*C111</f>
        <v>0</v>
      </c>
      <c r="F112" s="35">
        <f>F111*C111</f>
        <v>0</v>
      </c>
      <c r="G112" s="35">
        <f>G111*C111</f>
        <v>0</v>
      </c>
      <c r="H112" s="35">
        <f>H111*C111</f>
        <v>0</v>
      </c>
      <c r="I112" s="35">
        <f>I111*C111</f>
        <v>0</v>
      </c>
      <c r="J112" s="35">
        <f>J111*C111</f>
        <v>0</v>
      </c>
      <c r="K112" s="34">
        <f t="shared" si="29"/>
        <v>0</v>
      </c>
      <c r="L112" s="116"/>
      <c r="M112" s="113"/>
    </row>
    <row r="113" spans="1:13">
      <c r="A113" s="118"/>
      <c r="B113" s="10"/>
      <c r="C113" s="11"/>
      <c r="D113" s="12">
        <f t="shared" ref="D113:I113" si="33">D110+D112</f>
        <v>-53.550000000000004</v>
      </c>
      <c r="E113" s="12">
        <f t="shared" si="33"/>
        <v>-161.5</v>
      </c>
      <c r="F113" s="12">
        <f t="shared" si="33"/>
        <v>-893.15000000000009</v>
      </c>
      <c r="G113" s="12">
        <f t="shared" si="33"/>
        <v>-992.7</v>
      </c>
      <c r="H113" s="12">
        <f t="shared" si="33"/>
        <v>-571.85</v>
      </c>
      <c r="I113" s="12">
        <f t="shared" si="33"/>
        <v>-231.85000000000002</v>
      </c>
      <c r="J113" s="12">
        <f>J110+J112</f>
        <v>0.19999999999998863</v>
      </c>
      <c r="K113" s="34">
        <f t="shared" si="29"/>
        <v>-2904.4</v>
      </c>
      <c r="L113" s="116"/>
      <c r="M113" s="113"/>
    </row>
    <row r="114" spans="1:13">
      <c r="A114" s="118"/>
      <c r="B114" s="114" t="s">
        <v>16</v>
      </c>
      <c r="C114" s="115"/>
      <c r="D114" s="19">
        <f t="shared" ref="D114:I114" si="34">D103+D106+D109+D112</f>
        <v>0</v>
      </c>
      <c r="E114" s="19">
        <f t="shared" si="34"/>
        <v>143</v>
      </c>
      <c r="F114" s="19">
        <f t="shared" si="34"/>
        <v>286</v>
      </c>
      <c r="G114" s="19">
        <f t="shared" si="34"/>
        <v>429</v>
      </c>
      <c r="H114" s="19">
        <f t="shared" si="34"/>
        <v>286</v>
      </c>
      <c r="I114" s="19">
        <f t="shared" si="34"/>
        <v>143</v>
      </c>
      <c r="J114" s="19"/>
      <c r="K114" s="19">
        <f>K103+K106+K109+K112</f>
        <v>1430</v>
      </c>
      <c r="L114" s="13">
        <f>M114/K114</f>
        <v>0</v>
      </c>
      <c r="M114" s="14">
        <f>SUM(M102:M113)</f>
        <v>0</v>
      </c>
    </row>
    <row r="115" spans="1:13">
      <c r="K115" s="15" t="s">
        <v>15</v>
      </c>
      <c r="L115" s="16">
        <f>M115/G95</f>
        <v>1</v>
      </c>
      <c r="M115" s="17">
        <f>G95-M114</f>
        <v>4458.2400000000007</v>
      </c>
    </row>
  </sheetData>
  <mergeCells count="175">
    <mergeCell ref="A1:C2"/>
    <mergeCell ref="D1:E2"/>
    <mergeCell ref="F1:F2"/>
    <mergeCell ref="L1:L2"/>
    <mergeCell ref="M5:M6"/>
    <mergeCell ref="M1:M4"/>
    <mergeCell ref="A3:C4"/>
    <mergeCell ref="D3:E4"/>
    <mergeCell ref="L3:L4"/>
    <mergeCell ref="A5:A6"/>
    <mergeCell ref="B5:C6"/>
    <mergeCell ref="D5:H5"/>
    <mergeCell ref="K5:K6"/>
    <mergeCell ref="L5:L6"/>
    <mergeCell ref="C10:C11"/>
    <mergeCell ref="L10:L12"/>
    <mergeCell ref="M13:M15"/>
    <mergeCell ref="B13:B14"/>
    <mergeCell ref="C13:C14"/>
    <mergeCell ref="L13:L15"/>
    <mergeCell ref="A7:A22"/>
    <mergeCell ref="C7:C9"/>
    <mergeCell ref="B16:B17"/>
    <mergeCell ref="C16:C17"/>
    <mergeCell ref="L16:L18"/>
    <mergeCell ref="M16:M18"/>
    <mergeCell ref="L7:L9"/>
    <mergeCell ref="M7:M9"/>
    <mergeCell ref="B10:B11"/>
    <mergeCell ref="M10:M12"/>
    <mergeCell ref="B19:B20"/>
    <mergeCell ref="C19:C20"/>
    <mergeCell ref="A24:C25"/>
    <mergeCell ref="D24:E25"/>
    <mergeCell ref="F24:F25"/>
    <mergeCell ref="L24:L25"/>
    <mergeCell ref="M24:M27"/>
    <mergeCell ref="A26:C27"/>
    <mergeCell ref="D26:E27"/>
    <mergeCell ref="L26:L27"/>
    <mergeCell ref="L19:L21"/>
    <mergeCell ref="M19:M21"/>
    <mergeCell ref="B22:C22"/>
    <mergeCell ref="M28:M29"/>
    <mergeCell ref="A30:A45"/>
    <mergeCell ref="C30:C32"/>
    <mergeCell ref="L30:L32"/>
    <mergeCell ref="M30:M32"/>
    <mergeCell ref="B33:B34"/>
    <mergeCell ref="C33:C34"/>
    <mergeCell ref="L33:L35"/>
    <mergeCell ref="M33:M35"/>
    <mergeCell ref="B36:B37"/>
    <mergeCell ref="C36:C37"/>
    <mergeCell ref="L36:L38"/>
    <mergeCell ref="M36:M38"/>
    <mergeCell ref="B39:B40"/>
    <mergeCell ref="C39:C40"/>
    <mergeCell ref="L39:L41"/>
    <mergeCell ref="A28:A29"/>
    <mergeCell ref="B28:C29"/>
    <mergeCell ref="D28:H28"/>
    <mergeCell ref="K28:K29"/>
    <mergeCell ref="L28:L29"/>
    <mergeCell ref="B45:C45"/>
    <mergeCell ref="A47:C48"/>
    <mergeCell ref="D47:E48"/>
    <mergeCell ref="F47:F48"/>
    <mergeCell ref="L47:L48"/>
    <mergeCell ref="M39:M41"/>
    <mergeCell ref="B42:B43"/>
    <mergeCell ref="C42:C43"/>
    <mergeCell ref="L42:L44"/>
    <mergeCell ref="M42:M44"/>
    <mergeCell ref="M59:M61"/>
    <mergeCell ref="B62:B63"/>
    <mergeCell ref="C62:C63"/>
    <mergeCell ref="L62:L64"/>
    <mergeCell ref="M62:M64"/>
    <mergeCell ref="M47:M50"/>
    <mergeCell ref="A49:C50"/>
    <mergeCell ref="D49:E50"/>
    <mergeCell ref="L49:L50"/>
    <mergeCell ref="A51:A52"/>
    <mergeCell ref="B51:C52"/>
    <mergeCell ref="D51:H51"/>
    <mergeCell ref="K51:K52"/>
    <mergeCell ref="L51:L52"/>
    <mergeCell ref="M51:M52"/>
    <mergeCell ref="A70:C71"/>
    <mergeCell ref="D70:E71"/>
    <mergeCell ref="F70:F71"/>
    <mergeCell ref="L70:L71"/>
    <mergeCell ref="M70:M73"/>
    <mergeCell ref="A72:C73"/>
    <mergeCell ref="D72:E73"/>
    <mergeCell ref="L72:L73"/>
    <mergeCell ref="B65:B66"/>
    <mergeCell ref="C65:C66"/>
    <mergeCell ref="L65:L67"/>
    <mergeCell ref="M65:M67"/>
    <mergeCell ref="B68:C68"/>
    <mergeCell ref="A53:A68"/>
    <mergeCell ref="C53:C55"/>
    <mergeCell ref="L53:L55"/>
    <mergeCell ref="M53:M55"/>
    <mergeCell ref="B56:B57"/>
    <mergeCell ref="C56:C57"/>
    <mergeCell ref="L56:L58"/>
    <mergeCell ref="M56:M58"/>
    <mergeCell ref="B59:B60"/>
    <mergeCell ref="C59:C60"/>
    <mergeCell ref="L59:L61"/>
    <mergeCell ref="M74:M75"/>
    <mergeCell ref="A76:A91"/>
    <mergeCell ref="C76:C78"/>
    <mergeCell ref="L76:L78"/>
    <mergeCell ref="M76:M78"/>
    <mergeCell ref="B79:B80"/>
    <mergeCell ref="C79:C80"/>
    <mergeCell ref="L79:L81"/>
    <mergeCell ref="M79:M81"/>
    <mergeCell ref="B82:B83"/>
    <mergeCell ref="C82:C83"/>
    <mergeCell ref="L82:L84"/>
    <mergeCell ref="M82:M84"/>
    <mergeCell ref="B85:B86"/>
    <mergeCell ref="C85:C86"/>
    <mergeCell ref="L85:L87"/>
    <mergeCell ref="A74:A75"/>
    <mergeCell ref="B74:C75"/>
    <mergeCell ref="D74:H74"/>
    <mergeCell ref="K74:K75"/>
    <mergeCell ref="L74:L75"/>
    <mergeCell ref="B91:C91"/>
    <mergeCell ref="A93:C94"/>
    <mergeCell ref="D93:E94"/>
    <mergeCell ref="F93:F94"/>
    <mergeCell ref="L93:L94"/>
    <mergeCell ref="M85:M87"/>
    <mergeCell ref="B88:B89"/>
    <mergeCell ref="C88:C89"/>
    <mergeCell ref="L88:L90"/>
    <mergeCell ref="M88:M90"/>
    <mergeCell ref="M93:M96"/>
    <mergeCell ref="A95:C96"/>
    <mergeCell ref="D95:E96"/>
    <mergeCell ref="L95:L96"/>
    <mergeCell ref="A97:A98"/>
    <mergeCell ref="B97:C98"/>
    <mergeCell ref="D97:H97"/>
    <mergeCell ref="K97:K98"/>
    <mergeCell ref="L97:L98"/>
    <mergeCell ref="M97:M98"/>
    <mergeCell ref="B111:B112"/>
    <mergeCell ref="C111:C112"/>
    <mergeCell ref="L111:L113"/>
    <mergeCell ref="M111:M113"/>
    <mergeCell ref="B114:C114"/>
    <mergeCell ref="A99:A114"/>
    <mergeCell ref="C99:C101"/>
    <mergeCell ref="L99:L101"/>
    <mergeCell ref="M99:M101"/>
    <mergeCell ref="B102:B103"/>
    <mergeCell ref="C102:C103"/>
    <mergeCell ref="L102:L104"/>
    <mergeCell ref="M102:M104"/>
    <mergeCell ref="B105:B106"/>
    <mergeCell ref="C105:C106"/>
    <mergeCell ref="L105:L107"/>
    <mergeCell ref="M105:M107"/>
    <mergeCell ref="B108:B109"/>
    <mergeCell ref="C108:C109"/>
    <mergeCell ref="L108:L110"/>
    <mergeCell ref="M108:M110"/>
  </mergeCells>
  <phoneticPr fontId="3" type="noConversion"/>
  <pageMargins left="1.06" right="0.23622047244094491" top="0.38" bottom="0.25" header="0.82677165354330717" footer="0.25"/>
  <pageSetup paperSize="9" scale="50" fitToHeight="0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5"/>
  <sheetViews>
    <sheetView topLeftCell="A323" workbookViewId="0">
      <selection activeCell="A348" sqref="A348"/>
    </sheetView>
  </sheetViews>
  <sheetFormatPr defaultRowHeight="15"/>
  <cols>
    <col min="1" max="1" width="21.7109375" customWidth="1"/>
  </cols>
  <sheetData>
    <row r="1" spans="1:17" ht="26.25">
      <c r="A1" s="122" t="s">
        <v>20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</row>
    <row r="2" spans="1:17">
      <c r="A2" s="124" t="s">
        <v>21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</row>
    <row r="3" spans="1:17" ht="15.75" thickBot="1">
      <c r="A3" s="124" t="s">
        <v>92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</row>
    <row r="4" spans="1:17" ht="15.75" thickBot="1">
      <c r="A4" s="120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</row>
    <row r="5" spans="1:17" ht="15.75" thickBot="1">
      <c r="A5" s="40"/>
      <c r="B5" s="40" t="s">
        <v>22</v>
      </c>
      <c r="C5" s="40" t="s">
        <v>93</v>
      </c>
      <c r="D5" s="40" t="s">
        <v>94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</row>
    <row r="6" spans="1:17" ht="15.75" thickBot="1">
      <c r="A6" s="41" t="s">
        <v>23</v>
      </c>
      <c r="B6" s="41" t="s">
        <v>95</v>
      </c>
      <c r="C6" s="41" t="s">
        <v>24</v>
      </c>
      <c r="D6" s="41" t="s">
        <v>25</v>
      </c>
      <c r="E6" s="41" t="s">
        <v>26</v>
      </c>
      <c r="F6" s="41" t="s">
        <v>27</v>
      </c>
      <c r="G6" s="41" t="s">
        <v>28</v>
      </c>
      <c r="H6" s="41" t="s">
        <v>29</v>
      </c>
      <c r="I6" s="41" t="s">
        <v>36</v>
      </c>
      <c r="J6" s="41" t="s">
        <v>37</v>
      </c>
      <c r="K6" s="41" t="s">
        <v>38</v>
      </c>
      <c r="L6" s="41" t="s">
        <v>39</v>
      </c>
      <c r="M6" s="41" t="s">
        <v>40</v>
      </c>
      <c r="N6" s="41" t="s">
        <v>41</v>
      </c>
      <c r="O6" s="41" t="s">
        <v>42</v>
      </c>
      <c r="P6" s="41" t="s">
        <v>43</v>
      </c>
      <c r="Q6" s="41" t="s">
        <v>30</v>
      </c>
    </row>
    <row r="7" spans="1:17" ht="15.75" thickBot="1">
      <c r="A7" s="42" t="s">
        <v>45</v>
      </c>
      <c r="B7" s="43">
        <v>0</v>
      </c>
      <c r="C7" s="43">
        <v>12</v>
      </c>
      <c r="D7" s="43">
        <v>5</v>
      </c>
      <c r="E7" s="43">
        <v>47</v>
      </c>
      <c r="F7" s="43">
        <v>3</v>
      </c>
      <c r="G7" s="43">
        <v>25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92</v>
      </c>
    </row>
    <row r="8" spans="1:17" ht="15.75" thickBot="1">
      <c r="A8" s="44" t="s">
        <v>30</v>
      </c>
      <c r="B8" s="45">
        <v>0</v>
      </c>
      <c r="C8" s="45">
        <v>12</v>
      </c>
      <c r="D8" s="45">
        <v>5</v>
      </c>
      <c r="E8" s="45">
        <v>47</v>
      </c>
      <c r="F8" s="45">
        <v>3</v>
      </c>
      <c r="G8" s="45">
        <v>25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92</v>
      </c>
    </row>
    <row r="9" spans="1:17" ht="15.75" thickBot="1">
      <c r="A9" s="120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</row>
    <row r="10" spans="1:17" ht="15.75" thickBot="1">
      <c r="A10" s="40"/>
      <c r="B10" s="40" t="s">
        <v>22</v>
      </c>
      <c r="C10" s="40" t="s">
        <v>96</v>
      </c>
      <c r="D10" s="40" t="s">
        <v>97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5.75" thickBot="1">
      <c r="A11" s="41" t="s">
        <v>23</v>
      </c>
      <c r="B11" s="41" t="s">
        <v>95</v>
      </c>
      <c r="C11" s="41" t="s">
        <v>24</v>
      </c>
      <c r="D11" s="41" t="s">
        <v>25</v>
      </c>
      <c r="E11" s="41" t="s">
        <v>26</v>
      </c>
      <c r="F11" s="41" t="s">
        <v>27</v>
      </c>
      <c r="G11" s="41" t="s">
        <v>28</v>
      </c>
      <c r="H11" s="41" t="s">
        <v>29</v>
      </c>
      <c r="I11" s="41" t="s">
        <v>36</v>
      </c>
      <c r="J11" s="41" t="s">
        <v>37</v>
      </c>
      <c r="K11" s="41" t="s">
        <v>38</v>
      </c>
      <c r="L11" s="41" t="s">
        <v>39</v>
      </c>
      <c r="M11" s="41" t="s">
        <v>40</v>
      </c>
      <c r="N11" s="41" t="s">
        <v>41</v>
      </c>
      <c r="O11" s="41" t="s">
        <v>42</v>
      </c>
      <c r="P11" s="41" t="s">
        <v>43</v>
      </c>
      <c r="Q11" s="41" t="s">
        <v>30</v>
      </c>
    </row>
    <row r="12" spans="1:17" ht="15.75" thickBot="1">
      <c r="A12" s="42" t="s">
        <v>45</v>
      </c>
      <c r="B12" s="43">
        <v>0</v>
      </c>
      <c r="C12" s="43">
        <v>10</v>
      </c>
      <c r="D12" s="43">
        <v>42</v>
      </c>
      <c r="E12" s="43">
        <v>49</v>
      </c>
      <c r="F12" s="43">
        <v>38</v>
      </c>
      <c r="G12" s="43">
        <v>17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156</v>
      </c>
    </row>
    <row r="13" spans="1:17" ht="15.75" thickBot="1">
      <c r="A13" s="44" t="s">
        <v>30</v>
      </c>
      <c r="B13" s="45">
        <v>0</v>
      </c>
      <c r="C13" s="45">
        <v>10</v>
      </c>
      <c r="D13" s="45">
        <v>42</v>
      </c>
      <c r="E13" s="45">
        <v>49</v>
      </c>
      <c r="F13" s="45">
        <v>38</v>
      </c>
      <c r="G13" s="45">
        <v>17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156</v>
      </c>
    </row>
    <row r="14" spans="1:17" ht="15.75" thickBot="1">
      <c r="A14" s="120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</row>
    <row r="15" spans="1:17" ht="15.75" thickBot="1">
      <c r="A15" s="40"/>
      <c r="B15" s="40" t="s">
        <v>22</v>
      </c>
      <c r="C15" s="40" t="s">
        <v>98</v>
      </c>
      <c r="D15" s="40" t="s">
        <v>97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</row>
    <row r="16" spans="1:17" ht="15.75" thickBot="1">
      <c r="A16" s="41" t="s">
        <v>23</v>
      </c>
      <c r="B16" s="41" t="s">
        <v>95</v>
      </c>
      <c r="C16" s="41" t="s">
        <v>24</v>
      </c>
      <c r="D16" s="41" t="s">
        <v>25</v>
      </c>
      <c r="E16" s="41" t="s">
        <v>26</v>
      </c>
      <c r="F16" s="41" t="s">
        <v>27</v>
      </c>
      <c r="G16" s="41" t="s">
        <v>28</v>
      </c>
      <c r="H16" s="41" t="s">
        <v>29</v>
      </c>
      <c r="I16" s="41" t="s">
        <v>36</v>
      </c>
      <c r="J16" s="41" t="s">
        <v>37</v>
      </c>
      <c r="K16" s="41" t="s">
        <v>38</v>
      </c>
      <c r="L16" s="41" t="s">
        <v>39</v>
      </c>
      <c r="M16" s="41" t="s">
        <v>40</v>
      </c>
      <c r="N16" s="41" t="s">
        <v>41</v>
      </c>
      <c r="O16" s="41" t="s">
        <v>42</v>
      </c>
      <c r="P16" s="41" t="s">
        <v>43</v>
      </c>
      <c r="Q16" s="41" t="s">
        <v>30</v>
      </c>
    </row>
    <row r="17" spans="1:17" ht="15.75" thickBot="1">
      <c r="A17" s="42" t="s">
        <v>45</v>
      </c>
      <c r="B17" s="43">
        <v>0</v>
      </c>
      <c r="C17" s="43">
        <v>0</v>
      </c>
      <c r="D17" s="43">
        <v>0</v>
      </c>
      <c r="E17" s="43">
        <v>0</v>
      </c>
      <c r="F17" s="43">
        <v>0</v>
      </c>
      <c r="G17" s="43">
        <v>2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2</v>
      </c>
    </row>
    <row r="18" spans="1:17" ht="15.75" thickBot="1">
      <c r="A18" s="44" t="s">
        <v>30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2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2</v>
      </c>
    </row>
    <row r="19" spans="1:17" ht="15.75" thickBot="1">
      <c r="A19" s="120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</row>
    <row r="20" spans="1:17" ht="15.75" thickBot="1">
      <c r="A20" s="46" t="s">
        <v>30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</row>
    <row r="21" spans="1:17" ht="15.75" thickBot="1">
      <c r="A21" s="48" t="s">
        <v>23</v>
      </c>
      <c r="B21" s="48" t="s">
        <v>95</v>
      </c>
      <c r="C21" s="48" t="s">
        <v>24</v>
      </c>
      <c r="D21" s="48" t="s">
        <v>25</v>
      </c>
      <c r="E21" s="48" t="s">
        <v>26</v>
      </c>
      <c r="F21" s="48" t="s">
        <v>27</v>
      </c>
      <c r="G21" s="48" t="s">
        <v>28</v>
      </c>
      <c r="H21" s="48" t="s">
        <v>29</v>
      </c>
      <c r="I21" s="48" t="s">
        <v>36</v>
      </c>
      <c r="J21" s="48" t="s">
        <v>37</v>
      </c>
      <c r="K21" s="48" t="s">
        <v>38</v>
      </c>
      <c r="L21" s="48" t="s">
        <v>39</v>
      </c>
      <c r="M21" s="48" t="s">
        <v>40</v>
      </c>
      <c r="N21" s="48" t="s">
        <v>41</v>
      </c>
      <c r="O21" s="48" t="s">
        <v>42</v>
      </c>
      <c r="P21" s="48" t="s">
        <v>43</v>
      </c>
      <c r="Q21" s="48" t="s">
        <v>30</v>
      </c>
    </row>
    <row r="22" spans="1:17" ht="15.75" thickBot="1">
      <c r="A22" s="47" t="s">
        <v>45</v>
      </c>
      <c r="B22" s="49">
        <v>0</v>
      </c>
      <c r="C22" s="49">
        <v>22</v>
      </c>
      <c r="D22" s="49">
        <v>47</v>
      </c>
      <c r="E22" s="49">
        <v>96</v>
      </c>
      <c r="F22" s="49">
        <v>41</v>
      </c>
      <c r="G22" s="49">
        <v>44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250</v>
      </c>
    </row>
    <row r="23" spans="1:17" ht="15.75" thickBot="1">
      <c r="A23" s="50" t="s">
        <v>30</v>
      </c>
      <c r="B23" s="51">
        <v>0</v>
      </c>
      <c r="C23" s="51">
        <v>22</v>
      </c>
      <c r="D23" s="51">
        <v>47</v>
      </c>
      <c r="E23" s="51">
        <v>96</v>
      </c>
      <c r="F23" s="51">
        <v>41</v>
      </c>
      <c r="G23" s="51">
        <v>44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250</v>
      </c>
    </row>
    <row r="24" spans="1:17" ht="15.75" thickBot="1">
      <c r="A24" s="120"/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</row>
    <row r="25" spans="1:17" ht="15.75" thickBot="1">
      <c r="A25" s="40"/>
      <c r="B25" s="40" t="s">
        <v>22</v>
      </c>
      <c r="C25" s="40" t="s">
        <v>99</v>
      </c>
      <c r="D25" s="40" t="s">
        <v>100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</row>
    <row r="26" spans="1:17" ht="15.75" thickBot="1">
      <c r="A26" s="41" t="s">
        <v>23</v>
      </c>
      <c r="B26" s="41" t="s">
        <v>95</v>
      </c>
      <c r="C26" s="41" t="s">
        <v>24</v>
      </c>
      <c r="D26" s="41" t="s">
        <v>25</v>
      </c>
      <c r="E26" s="41" t="s">
        <v>26</v>
      </c>
      <c r="F26" s="41" t="s">
        <v>27</v>
      </c>
      <c r="G26" s="41" t="s">
        <v>28</v>
      </c>
      <c r="H26" s="41" t="s">
        <v>29</v>
      </c>
      <c r="I26" s="41" t="s">
        <v>36</v>
      </c>
      <c r="J26" s="41" t="s">
        <v>37</v>
      </c>
      <c r="K26" s="41" t="s">
        <v>38</v>
      </c>
      <c r="L26" s="41" t="s">
        <v>39</v>
      </c>
      <c r="M26" s="41" t="s">
        <v>40</v>
      </c>
      <c r="N26" s="41" t="s">
        <v>41</v>
      </c>
      <c r="O26" s="41" t="s">
        <v>42</v>
      </c>
      <c r="P26" s="41" t="s">
        <v>43</v>
      </c>
      <c r="Q26" s="41" t="s">
        <v>30</v>
      </c>
    </row>
    <row r="27" spans="1:17">
      <c r="A27" s="52" t="s">
        <v>44</v>
      </c>
      <c r="B27" s="53">
        <v>0</v>
      </c>
      <c r="C27" s="53">
        <v>28</v>
      </c>
      <c r="D27" s="53">
        <v>37</v>
      </c>
      <c r="E27" s="53">
        <v>49</v>
      </c>
      <c r="F27" s="53">
        <v>40</v>
      </c>
      <c r="G27" s="53">
        <v>45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199</v>
      </c>
    </row>
    <row r="28" spans="1:17" ht="15.75" thickBot="1">
      <c r="A28" s="54" t="s">
        <v>45</v>
      </c>
      <c r="B28" s="55">
        <v>0</v>
      </c>
      <c r="C28" s="55">
        <v>28</v>
      </c>
      <c r="D28" s="55">
        <v>21</v>
      </c>
      <c r="E28" s="55">
        <v>59</v>
      </c>
      <c r="F28" s="55">
        <v>15</v>
      </c>
      <c r="G28" s="55">
        <v>26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149</v>
      </c>
    </row>
    <row r="29" spans="1:17" ht="15.75" thickBot="1">
      <c r="A29" s="44" t="s">
        <v>30</v>
      </c>
      <c r="B29" s="45">
        <v>0</v>
      </c>
      <c r="C29" s="45">
        <v>56</v>
      </c>
      <c r="D29" s="45">
        <v>58</v>
      </c>
      <c r="E29" s="45">
        <v>108</v>
      </c>
      <c r="F29" s="45">
        <v>55</v>
      </c>
      <c r="G29" s="45">
        <v>71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348</v>
      </c>
    </row>
    <row r="30" spans="1:17" ht="15.75" thickBot="1">
      <c r="A30" s="120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</row>
    <row r="31" spans="1:17" ht="15.75" thickBot="1">
      <c r="A31" s="40"/>
      <c r="B31" s="40" t="s">
        <v>22</v>
      </c>
      <c r="C31" s="40" t="s">
        <v>101</v>
      </c>
      <c r="D31" s="40" t="s">
        <v>94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</row>
    <row r="32" spans="1:17" ht="15.75" thickBot="1">
      <c r="A32" s="41" t="s">
        <v>23</v>
      </c>
      <c r="B32" s="41" t="s">
        <v>95</v>
      </c>
      <c r="C32" s="41" t="s">
        <v>24</v>
      </c>
      <c r="D32" s="41" t="s">
        <v>25</v>
      </c>
      <c r="E32" s="41" t="s">
        <v>26</v>
      </c>
      <c r="F32" s="41" t="s">
        <v>27</v>
      </c>
      <c r="G32" s="41" t="s">
        <v>28</v>
      </c>
      <c r="H32" s="41" t="s">
        <v>29</v>
      </c>
      <c r="I32" s="41" t="s">
        <v>36</v>
      </c>
      <c r="J32" s="41" t="s">
        <v>37</v>
      </c>
      <c r="K32" s="41" t="s">
        <v>38</v>
      </c>
      <c r="L32" s="41" t="s">
        <v>39</v>
      </c>
      <c r="M32" s="41" t="s">
        <v>40</v>
      </c>
      <c r="N32" s="41" t="s">
        <v>41</v>
      </c>
      <c r="O32" s="41" t="s">
        <v>42</v>
      </c>
      <c r="P32" s="41" t="s">
        <v>43</v>
      </c>
      <c r="Q32" s="41" t="s">
        <v>30</v>
      </c>
    </row>
    <row r="33" spans="1:17">
      <c r="A33" s="52" t="s">
        <v>44</v>
      </c>
      <c r="B33" s="53">
        <v>0</v>
      </c>
      <c r="C33" s="53">
        <v>47</v>
      </c>
      <c r="D33" s="53">
        <v>72</v>
      </c>
      <c r="E33" s="53">
        <v>77</v>
      </c>
      <c r="F33" s="53">
        <v>79</v>
      </c>
      <c r="G33" s="53">
        <v>58</v>
      </c>
      <c r="H33" s="53">
        <v>0</v>
      </c>
      <c r="I33" s="53">
        <v>0</v>
      </c>
      <c r="J33" s="53">
        <v>0</v>
      </c>
      <c r="K33" s="53">
        <v>0</v>
      </c>
      <c r="L33" s="53">
        <v>0</v>
      </c>
      <c r="M33" s="53">
        <v>0</v>
      </c>
      <c r="N33" s="53">
        <v>0</v>
      </c>
      <c r="O33" s="53">
        <v>0</v>
      </c>
      <c r="P33" s="53">
        <v>0</v>
      </c>
      <c r="Q33" s="53">
        <v>333</v>
      </c>
    </row>
    <row r="34" spans="1:17" ht="15.75" thickBot="1">
      <c r="A34" s="54" t="s">
        <v>45</v>
      </c>
      <c r="B34" s="55">
        <v>0</v>
      </c>
      <c r="C34" s="55">
        <v>37</v>
      </c>
      <c r="D34" s="55">
        <v>67</v>
      </c>
      <c r="E34" s="55">
        <v>71</v>
      </c>
      <c r="F34" s="55">
        <v>56</v>
      </c>
      <c r="G34" s="55">
        <v>26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257</v>
      </c>
    </row>
    <row r="35" spans="1:17" ht="15.75" thickBot="1">
      <c r="A35" s="44" t="s">
        <v>30</v>
      </c>
      <c r="B35" s="45">
        <v>0</v>
      </c>
      <c r="C35" s="45">
        <v>84</v>
      </c>
      <c r="D35" s="45">
        <v>139</v>
      </c>
      <c r="E35" s="45">
        <v>148</v>
      </c>
      <c r="F35" s="45">
        <v>135</v>
      </c>
      <c r="G35" s="45">
        <v>84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590</v>
      </c>
    </row>
    <row r="36" spans="1:17" ht="15.75" thickBot="1">
      <c r="A36" s="120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</row>
    <row r="37" spans="1:17" ht="15.75" thickBot="1">
      <c r="A37" s="40"/>
      <c r="B37" s="40" t="s">
        <v>22</v>
      </c>
      <c r="C37" s="40" t="s">
        <v>102</v>
      </c>
      <c r="D37" s="40" t="s">
        <v>94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</row>
    <row r="38" spans="1:17" ht="15.75" thickBot="1">
      <c r="A38" s="41" t="s">
        <v>23</v>
      </c>
      <c r="B38" s="41" t="s">
        <v>95</v>
      </c>
      <c r="C38" s="41" t="s">
        <v>24</v>
      </c>
      <c r="D38" s="41" t="s">
        <v>25</v>
      </c>
      <c r="E38" s="41" t="s">
        <v>26</v>
      </c>
      <c r="F38" s="41" t="s">
        <v>27</v>
      </c>
      <c r="G38" s="41" t="s">
        <v>28</v>
      </c>
      <c r="H38" s="41" t="s">
        <v>29</v>
      </c>
      <c r="I38" s="41" t="s">
        <v>36</v>
      </c>
      <c r="J38" s="41" t="s">
        <v>37</v>
      </c>
      <c r="K38" s="41" t="s">
        <v>38</v>
      </c>
      <c r="L38" s="41" t="s">
        <v>39</v>
      </c>
      <c r="M38" s="41" t="s">
        <v>40</v>
      </c>
      <c r="N38" s="41" t="s">
        <v>41</v>
      </c>
      <c r="O38" s="41" t="s">
        <v>42</v>
      </c>
      <c r="P38" s="41" t="s">
        <v>43</v>
      </c>
      <c r="Q38" s="41" t="s">
        <v>30</v>
      </c>
    </row>
    <row r="39" spans="1:17">
      <c r="A39" s="52" t="s">
        <v>44</v>
      </c>
      <c r="B39" s="53">
        <v>0</v>
      </c>
      <c r="C39" s="53">
        <v>10</v>
      </c>
      <c r="D39" s="53">
        <v>48</v>
      </c>
      <c r="E39" s="53">
        <v>56</v>
      </c>
      <c r="F39" s="53">
        <v>20</v>
      </c>
      <c r="G39" s="53">
        <v>34</v>
      </c>
      <c r="H39" s="53">
        <v>0</v>
      </c>
      <c r="I39" s="53">
        <v>0</v>
      </c>
      <c r="J39" s="53">
        <v>0</v>
      </c>
      <c r="K39" s="53">
        <v>0</v>
      </c>
      <c r="L39" s="53">
        <v>0</v>
      </c>
      <c r="M39" s="53">
        <v>0</v>
      </c>
      <c r="N39" s="53">
        <v>0</v>
      </c>
      <c r="O39" s="53">
        <v>0</v>
      </c>
      <c r="P39" s="53">
        <v>0</v>
      </c>
      <c r="Q39" s="53">
        <v>168</v>
      </c>
    </row>
    <row r="40" spans="1:17" ht="15.75" thickBot="1">
      <c r="A40" s="54" t="s">
        <v>45</v>
      </c>
      <c r="B40" s="55">
        <v>0</v>
      </c>
      <c r="C40" s="55">
        <v>0</v>
      </c>
      <c r="D40" s="55">
        <v>0</v>
      </c>
      <c r="E40" s="55">
        <v>0</v>
      </c>
      <c r="F40" s="55">
        <v>0</v>
      </c>
      <c r="G40" s="55">
        <v>6</v>
      </c>
      <c r="H40" s="55">
        <v>0</v>
      </c>
      <c r="I40" s="55">
        <v>0</v>
      </c>
      <c r="J40" s="55">
        <v>0</v>
      </c>
      <c r="K40" s="55">
        <v>0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6</v>
      </c>
    </row>
    <row r="41" spans="1:17" ht="15.75" thickBot="1">
      <c r="A41" s="44" t="s">
        <v>30</v>
      </c>
      <c r="B41" s="45">
        <v>0</v>
      </c>
      <c r="C41" s="45">
        <v>10</v>
      </c>
      <c r="D41" s="45">
        <v>48</v>
      </c>
      <c r="E41" s="45">
        <v>56</v>
      </c>
      <c r="F41" s="45">
        <v>20</v>
      </c>
      <c r="G41" s="45">
        <v>40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174</v>
      </c>
    </row>
    <row r="42" spans="1:17" ht="15.75" thickBot="1">
      <c r="A42" s="120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</row>
    <row r="43" spans="1:17" ht="15.75" thickBot="1">
      <c r="A43" s="46" t="s">
        <v>30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</row>
    <row r="44" spans="1:17" ht="15.75" thickBot="1">
      <c r="A44" s="48" t="s">
        <v>23</v>
      </c>
      <c r="B44" s="48" t="s">
        <v>95</v>
      </c>
      <c r="C44" s="48" t="s">
        <v>24</v>
      </c>
      <c r="D44" s="48" t="s">
        <v>25</v>
      </c>
      <c r="E44" s="48" t="s">
        <v>26</v>
      </c>
      <c r="F44" s="48" t="s">
        <v>27</v>
      </c>
      <c r="G44" s="48" t="s">
        <v>28</v>
      </c>
      <c r="H44" s="48" t="s">
        <v>29</v>
      </c>
      <c r="I44" s="48" t="s">
        <v>36</v>
      </c>
      <c r="J44" s="48" t="s">
        <v>37</v>
      </c>
      <c r="K44" s="48" t="s">
        <v>38</v>
      </c>
      <c r="L44" s="48" t="s">
        <v>39</v>
      </c>
      <c r="M44" s="48" t="s">
        <v>40</v>
      </c>
      <c r="N44" s="48" t="s">
        <v>41</v>
      </c>
      <c r="O44" s="48" t="s">
        <v>42</v>
      </c>
      <c r="P44" s="48" t="s">
        <v>43</v>
      </c>
      <c r="Q44" s="48" t="s">
        <v>30</v>
      </c>
    </row>
    <row r="45" spans="1:17">
      <c r="A45" s="56" t="s">
        <v>44</v>
      </c>
      <c r="B45" s="57">
        <v>0</v>
      </c>
      <c r="C45" s="57">
        <v>85</v>
      </c>
      <c r="D45" s="57">
        <v>157</v>
      </c>
      <c r="E45" s="57">
        <v>182</v>
      </c>
      <c r="F45" s="57">
        <v>139</v>
      </c>
      <c r="G45" s="57">
        <v>137</v>
      </c>
      <c r="H45" s="57">
        <v>0</v>
      </c>
      <c r="I45" s="57">
        <v>0</v>
      </c>
      <c r="J45" s="57">
        <v>0</v>
      </c>
      <c r="K45" s="57">
        <v>0</v>
      </c>
      <c r="L45" s="57">
        <v>0</v>
      </c>
      <c r="M45" s="57">
        <v>0</v>
      </c>
      <c r="N45" s="57">
        <v>0</v>
      </c>
      <c r="O45" s="57">
        <v>0</v>
      </c>
      <c r="P45" s="57">
        <v>0</v>
      </c>
      <c r="Q45" s="57">
        <v>700</v>
      </c>
    </row>
    <row r="46" spans="1:17" ht="15.75" thickBot="1">
      <c r="A46" s="58" t="s">
        <v>45</v>
      </c>
      <c r="B46" s="59">
        <v>0</v>
      </c>
      <c r="C46" s="59">
        <v>65</v>
      </c>
      <c r="D46" s="59">
        <v>88</v>
      </c>
      <c r="E46" s="59">
        <v>130</v>
      </c>
      <c r="F46" s="59">
        <v>71</v>
      </c>
      <c r="G46" s="59">
        <v>58</v>
      </c>
      <c r="H46" s="59">
        <v>0</v>
      </c>
      <c r="I46" s="59">
        <v>0</v>
      </c>
      <c r="J46" s="59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412</v>
      </c>
    </row>
    <row r="47" spans="1:17" ht="15.75" thickBot="1">
      <c r="A47" s="50" t="s">
        <v>30</v>
      </c>
      <c r="B47" s="51">
        <v>0</v>
      </c>
      <c r="C47" s="51">
        <v>150</v>
      </c>
      <c r="D47" s="51">
        <v>245</v>
      </c>
      <c r="E47" s="51">
        <v>312</v>
      </c>
      <c r="F47" s="51">
        <v>210</v>
      </c>
      <c r="G47" s="51">
        <v>195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1112</v>
      </c>
    </row>
    <row r="48" spans="1:17" ht="15.75" thickBot="1">
      <c r="A48" s="120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</row>
    <row r="49" spans="1:17" ht="15.75" thickBot="1">
      <c r="A49" s="40"/>
      <c r="B49" s="40" t="s">
        <v>22</v>
      </c>
      <c r="C49" s="40" t="s">
        <v>103</v>
      </c>
      <c r="D49" s="40" t="s">
        <v>104</v>
      </c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</row>
    <row r="50" spans="1:17" ht="15.75" thickBot="1">
      <c r="A50" s="41" t="s">
        <v>23</v>
      </c>
      <c r="B50" s="41" t="s">
        <v>95</v>
      </c>
      <c r="C50" s="41" t="s">
        <v>24</v>
      </c>
      <c r="D50" s="41" t="s">
        <v>25</v>
      </c>
      <c r="E50" s="41" t="s">
        <v>26</v>
      </c>
      <c r="F50" s="41" t="s">
        <v>27</v>
      </c>
      <c r="G50" s="41" t="s">
        <v>28</v>
      </c>
      <c r="H50" s="41" t="s">
        <v>29</v>
      </c>
      <c r="I50" s="41" t="s">
        <v>36</v>
      </c>
      <c r="J50" s="41" t="s">
        <v>37</v>
      </c>
      <c r="K50" s="41" t="s">
        <v>38</v>
      </c>
      <c r="L50" s="41" t="s">
        <v>39</v>
      </c>
      <c r="M50" s="41" t="s">
        <v>40</v>
      </c>
      <c r="N50" s="41" t="s">
        <v>41</v>
      </c>
      <c r="O50" s="41" t="s">
        <v>42</v>
      </c>
      <c r="P50" s="41" t="s">
        <v>43</v>
      </c>
      <c r="Q50" s="41" t="s">
        <v>30</v>
      </c>
    </row>
    <row r="51" spans="1:17">
      <c r="A51" s="52" t="s">
        <v>44</v>
      </c>
      <c r="B51" s="53">
        <v>12</v>
      </c>
      <c r="C51" s="53">
        <v>0</v>
      </c>
      <c r="D51" s="53">
        <v>47</v>
      </c>
      <c r="E51" s="53">
        <v>226</v>
      </c>
      <c r="F51" s="53">
        <v>182</v>
      </c>
      <c r="G51" s="53">
        <v>79</v>
      </c>
      <c r="H51" s="53">
        <v>31</v>
      </c>
      <c r="I51" s="53">
        <v>0</v>
      </c>
      <c r="J51" s="53">
        <v>35</v>
      </c>
      <c r="K51" s="53">
        <v>27</v>
      </c>
      <c r="L51" s="53">
        <v>4</v>
      </c>
      <c r="M51" s="53">
        <v>30</v>
      </c>
      <c r="N51" s="53">
        <v>62</v>
      </c>
      <c r="O51" s="53">
        <v>49</v>
      </c>
      <c r="P51" s="53">
        <v>30</v>
      </c>
      <c r="Q51" s="53">
        <v>814</v>
      </c>
    </row>
    <row r="52" spans="1:17" ht="15.75" thickBot="1">
      <c r="A52" s="54" t="s">
        <v>45</v>
      </c>
      <c r="B52" s="55">
        <v>13</v>
      </c>
      <c r="C52" s="55">
        <v>0</v>
      </c>
      <c r="D52" s="55">
        <v>0</v>
      </c>
      <c r="E52" s="55">
        <v>37</v>
      </c>
      <c r="F52" s="55">
        <v>193</v>
      </c>
      <c r="G52" s="55">
        <v>93</v>
      </c>
      <c r="H52" s="55">
        <v>36</v>
      </c>
      <c r="I52" s="55">
        <v>0</v>
      </c>
      <c r="J52" s="55">
        <v>33</v>
      </c>
      <c r="K52" s="55">
        <v>27</v>
      </c>
      <c r="L52" s="55">
        <v>0</v>
      </c>
      <c r="M52" s="55">
        <v>35</v>
      </c>
      <c r="N52" s="55">
        <v>72</v>
      </c>
      <c r="O52" s="55">
        <v>57</v>
      </c>
      <c r="P52" s="55">
        <v>35</v>
      </c>
      <c r="Q52" s="55">
        <v>631</v>
      </c>
    </row>
    <row r="53" spans="1:17" ht="15.75" thickBot="1">
      <c r="A53" s="44" t="s">
        <v>30</v>
      </c>
      <c r="B53" s="45">
        <v>25</v>
      </c>
      <c r="C53" s="45">
        <v>0</v>
      </c>
      <c r="D53" s="45">
        <v>47</v>
      </c>
      <c r="E53" s="45">
        <v>263</v>
      </c>
      <c r="F53" s="45">
        <v>375</v>
      </c>
      <c r="G53" s="45">
        <v>172</v>
      </c>
      <c r="H53" s="45">
        <v>67</v>
      </c>
      <c r="I53" s="45">
        <v>0</v>
      </c>
      <c r="J53" s="45">
        <v>68</v>
      </c>
      <c r="K53" s="45">
        <v>54</v>
      </c>
      <c r="L53" s="45">
        <v>4</v>
      </c>
      <c r="M53" s="45">
        <v>65</v>
      </c>
      <c r="N53" s="45">
        <v>134</v>
      </c>
      <c r="O53" s="45">
        <v>106</v>
      </c>
      <c r="P53" s="45">
        <v>65</v>
      </c>
      <c r="Q53" s="45">
        <v>1445</v>
      </c>
    </row>
    <row r="54" spans="1:17" ht="15.75" thickBot="1">
      <c r="A54" s="120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</row>
    <row r="55" spans="1:17" ht="15.75" thickBot="1">
      <c r="A55" s="40"/>
      <c r="B55" s="40" t="s">
        <v>22</v>
      </c>
      <c r="C55" s="40" t="s">
        <v>105</v>
      </c>
      <c r="D55" s="40" t="s">
        <v>106</v>
      </c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</row>
    <row r="56" spans="1:17" ht="15.75" thickBot="1">
      <c r="A56" s="41" t="s">
        <v>23</v>
      </c>
      <c r="B56" s="41" t="s">
        <v>95</v>
      </c>
      <c r="C56" s="41" t="s">
        <v>24</v>
      </c>
      <c r="D56" s="41" t="s">
        <v>25</v>
      </c>
      <c r="E56" s="41" t="s">
        <v>26</v>
      </c>
      <c r="F56" s="41" t="s">
        <v>27</v>
      </c>
      <c r="G56" s="41" t="s">
        <v>28</v>
      </c>
      <c r="H56" s="41" t="s">
        <v>29</v>
      </c>
      <c r="I56" s="41" t="s">
        <v>36</v>
      </c>
      <c r="J56" s="41" t="s">
        <v>37</v>
      </c>
      <c r="K56" s="41" t="s">
        <v>38</v>
      </c>
      <c r="L56" s="41" t="s">
        <v>39</v>
      </c>
      <c r="M56" s="41" t="s">
        <v>40</v>
      </c>
      <c r="N56" s="41" t="s">
        <v>41</v>
      </c>
      <c r="O56" s="41" t="s">
        <v>42</v>
      </c>
      <c r="P56" s="41" t="s">
        <v>43</v>
      </c>
      <c r="Q56" s="41" t="s">
        <v>30</v>
      </c>
    </row>
    <row r="57" spans="1:17">
      <c r="A57" s="52" t="s">
        <v>44</v>
      </c>
      <c r="B57" s="53">
        <v>8</v>
      </c>
      <c r="C57" s="53">
        <v>0</v>
      </c>
      <c r="D57" s="53">
        <v>34</v>
      </c>
      <c r="E57" s="53">
        <v>164</v>
      </c>
      <c r="F57" s="53">
        <v>132</v>
      </c>
      <c r="G57" s="53">
        <v>58</v>
      </c>
      <c r="H57" s="53">
        <v>22</v>
      </c>
      <c r="I57" s="53">
        <v>0</v>
      </c>
      <c r="J57" s="53">
        <v>26</v>
      </c>
      <c r="K57" s="53">
        <v>20</v>
      </c>
      <c r="L57" s="53">
        <v>3</v>
      </c>
      <c r="M57" s="53">
        <v>21</v>
      </c>
      <c r="N57" s="53">
        <v>45</v>
      </c>
      <c r="O57" s="53">
        <v>35</v>
      </c>
      <c r="P57" s="53">
        <v>22</v>
      </c>
      <c r="Q57" s="53">
        <v>590</v>
      </c>
    </row>
    <row r="58" spans="1:17" ht="15.75" thickBot="1">
      <c r="A58" s="54" t="s">
        <v>45</v>
      </c>
      <c r="B58" s="55">
        <v>10</v>
      </c>
      <c r="C58" s="55">
        <v>0</v>
      </c>
      <c r="D58" s="55">
        <v>0</v>
      </c>
      <c r="E58" s="55">
        <v>27</v>
      </c>
      <c r="F58" s="55">
        <v>140</v>
      </c>
      <c r="G58" s="55">
        <v>67</v>
      </c>
      <c r="H58" s="55">
        <v>26</v>
      </c>
      <c r="I58" s="55">
        <v>0</v>
      </c>
      <c r="J58" s="55">
        <v>24</v>
      </c>
      <c r="K58" s="55">
        <v>20</v>
      </c>
      <c r="L58" s="55">
        <v>0</v>
      </c>
      <c r="M58" s="55">
        <v>25</v>
      </c>
      <c r="N58" s="55">
        <v>53</v>
      </c>
      <c r="O58" s="55">
        <v>41</v>
      </c>
      <c r="P58" s="55">
        <v>26</v>
      </c>
      <c r="Q58" s="55">
        <v>459</v>
      </c>
    </row>
    <row r="59" spans="1:17" ht="15.75" thickBot="1">
      <c r="A59" s="44" t="s">
        <v>30</v>
      </c>
      <c r="B59" s="45">
        <v>18</v>
      </c>
      <c r="C59" s="45">
        <v>0</v>
      </c>
      <c r="D59" s="45">
        <v>34</v>
      </c>
      <c r="E59" s="45">
        <v>191</v>
      </c>
      <c r="F59" s="45">
        <v>272</v>
      </c>
      <c r="G59" s="45">
        <v>125</v>
      </c>
      <c r="H59" s="45">
        <v>48</v>
      </c>
      <c r="I59" s="45">
        <v>0</v>
      </c>
      <c r="J59" s="45">
        <v>50</v>
      </c>
      <c r="K59" s="45">
        <v>40</v>
      </c>
      <c r="L59" s="45">
        <v>3</v>
      </c>
      <c r="M59" s="45">
        <v>46</v>
      </c>
      <c r="N59" s="45">
        <v>98</v>
      </c>
      <c r="O59" s="45">
        <v>76</v>
      </c>
      <c r="P59" s="45">
        <v>48</v>
      </c>
      <c r="Q59" s="45">
        <v>1049</v>
      </c>
    </row>
    <row r="60" spans="1:17" ht="15.75" thickBot="1">
      <c r="A60" s="120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</row>
    <row r="61" spans="1:17" ht="15.75" thickBot="1">
      <c r="A61" s="46" t="s">
        <v>30</v>
      </c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</row>
    <row r="62" spans="1:17" ht="15.75" thickBot="1">
      <c r="A62" s="48" t="s">
        <v>23</v>
      </c>
      <c r="B62" s="48" t="s">
        <v>95</v>
      </c>
      <c r="C62" s="48" t="s">
        <v>24</v>
      </c>
      <c r="D62" s="48" t="s">
        <v>25</v>
      </c>
      <c r="E62" s="48" t="s">
        <v>26</v>
      </c>
      <c r="F62" s="48" t="s">
        <v>27</v>
      </c>
      <c r="G62" s="48" t="s">
        <v>28</v>
      </c>
      <c r="H62" s="48" t="s">
        <v>29</v>
      </c>
      <c r="I62" s="48" t="s">
        <v>36</v>
      </c>
      <c r="J62" s="48" t="s">
        <v>37</v>
      </c>
      <c r="K62" s="48" t="s">
        <v>38</v>
      </c>
      <c r="L62" s="48" t="s">
        <v>39</v>
      </c>
      <c r="M62" s="48" t="s">
        <v>40</v>
      </c>
      <c r="N62" s="48" t="s">
        <v>41</v>
      </c>
      <c r="O62" s="48" t="s">
        <v>42</v>
      </c>
      <c r="P62" s="48" t="s">
        <v>43</v>
      </c>
      <c r="Q62" s="48" t="s">
        <v>30</v>
      </c>
    </row>
    <row r="63" spans="1:17">
      <c r="A63" s="56" t="s">
        <v>44</v>
      </c>
      <c r="B63" s="57">
        <v>20</v>
      </c>
      <c r="C63" s="57">
        <v>0</v>
      </c>
      <c r="D63" s="57">
        <v>81</v>
      </c>
      <c r="E63" s="57">
        <v>390</v>
      </c>
      <c r="F63" s="57">
        <v>314</v>
      </c>
      <c r="G63" s="57">
        <v>137</v>
      </c>
      <c r="H63" s="57">
        <v>53</v>
      </c>
      <c r="I63" s="57">
        <v>0</v>
      </c>
      <c r="J63" s="57">
        <v>61</v>
      </c>
      <c r="K63" s="57">
        <v>47</v>
      </c>
      <c r="L63" s="57">
        <v>7</v>
      </c>
      <c r="M63" s="57">
        <v>51</v>
      </c>
      <c r="N63" s="57">
        <v>107</v>
      </c>
      <c r="O63" s="57">
        <v>84</v>
      </c>
      <c r="P63" s="57">
        <v>52</v>
      </c>
      <c r="Q63" s="57">
        <v>1404</v>
      </c>
    </row>
    <row r="64" spans="1:17" ht="15.75" thickBot="1">
      <c r="A64" s="58" t="s">
        <v>45</v>
      </c>
      <c r="B64" s="59">
        <v>23</v>
      </c>
      <c r="C64" s="59">
        <v>0</v>
      </c>
      <c r="D64" s="59">
        <v>0</v>
      </c>
      <c r="E64" s="59">
        <v>64</v>
      </c>
      <c r="F64" s="59">
        <v>333</v>
      </c>
      <c r="G64" s="59">
        <v>160</v>
      </c>
      <c r="H64" s="59">
        <v>62</v>
      </c>
      <c r="I64" s="59">
        <v>0</v>
      </c>
      <c r="J64" s="59">
        <v>57</v>
      </c>
      <c r="K64" s="59">
        <v>47</v>
      </c>
      <c r="L64" s="59">
        <v>0</v>
      </c>
      <c r="M64" s="59">
        <v>60</v>
      </c>
      <c r="N64" s="59">
        <v>125</v>
      </c>
      <c r="O64" s="59">
        <v>98</v>
      </c>
      <c r="P64" s="59">
        <v>61</v>
      </c>
      <c r="Q64" s="59">
        <v>1090</v>
      </c>
    </row>
    <row r="65" spans="1:17" ht="15.75" thickBot="1">
      <c r="A65" s="50" t="s">
        <v>30</v>
      </c>
      <c r="B65" s="51">
        <v>43</v>
      </c>
      <c r="C65" s="51">
        <v>0</v>
      </c>
      <c r="D65" s="51">
        <v>81</v>
      </c>
      <c r="E65" s="51">
        <v>454</v>
      </c>
      <c r="F65" s="51">
        <v>647</v>
      </c>
      <c r="G65" s="51">
        <v>297</v>
      </c>
      <c r="H65" s="51">
        <v>115</v>
      </c>
      <c r="I65" s="51">
        <v>0</v>
      </c>
      <c r="J65" s="51">
        <v>118</v>
      </c>
      <c r="K65" s="51">
        <v>94</v>
      </c>
      <c r="L65" s="51">
        <v>7</v>
      </c>
      <c r="M65" s="51">
        <v>111</v>
      </c>
      <c r="N65" s="51">
        <v>232</v>
      </c>
      <c r="O65" s="51">
        <v>182</v>
      </c>
      <c r="P65" s="51">
        <v>113</v>
      </c>
      <c r="Q65" s="51">
        <v>2494</v>
      </c>
    </row>
    <row r="66" spans="1:17" ht="15.75" thickBot="1">
      <c r="A66" s="120"/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</row>
    <row r="67" spans="1:17" ht="15.75" thickBot="1">
      <c r="A67" s="40"/>
      <c r="B67" s="40" t="s">
        <v>22</v>
      </c>
      <c r="C67" s="40" t="s">
        <v>107</v>
      </c>
      <c r="D67" s="40" t="s">
        <v>104</v>
      </c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</row>
    <row r="68" spans="1:17" ht="15.75" thickBot="1">
      <c r="A68" s="41" t="s">
        <v>23</v>
      </c>
      <c r="B68" s="41" t="s">
        <v>95</v>
      </c>
      <c r="C68" s="41" t="s">
        <v>24</v>
      </c>
      <c r="D68" s="41" t="s">
        <v>25</v>
      </c>
      <c r="E68" s="41" t="s">
        <v>26</v>
      </c>
      <c r="F68" s="41" t="s">
        <v>27</v>
      </c>
      <c r="G68" s="41" t="s">
        <v>28</v>
      </c>
      <c r="H68" s="41" t="s">
        <v>29</v>
      </c>
      <c r="I68" s="41" t="s">
        <v>36</v>
      </c>
      <c r="J68" s="41" t="s">
        <v>37</v>
      </c>
      <c r="K68" s="41" t="s">
        <v>38</v>
      </c>
      <c r="L68" s="41" t="s">
        <v>39</v>
      </c>
      <c r="M68" s="41" t="s">
        <v>40</v>
      </c>
      <c r="N68" s="41" t="s">
        <v>41</v>
      </c>
      <c r="O68" s="41" t="s">
        <v>42</v>
      </c>
      <c r="P68" s="41" t="s">
        <v>43</v>
      </c>
      <c r="Q68" s="41" t="s">
        <v>30</v>
      </c>
    </row>
    <row r="69" spans="1:17" ht="15.75" thickBot="1">
      <c r="A69" s="42" t="s">
        <v>72</v>
      </c>
      <c r="B69" s="43">
        <v>5</v>
      </c>
      <c r="C69" s="43">
        <v>0</v>
      </c>
      <c r="D69" s="43">
        <v>48</v>
      </c>
      <c r="E69" s="43">
        <v>88</v>
      </c>
      <c r="F69" s="43">
        <v>68</v>
      </c>
      <c r="G69" s="43">
        <v>27</v>
      </c>
      <c r="H69" s="43">
        <v>12</v>
      </c>
      <c r="I69" s="43">
        <v>0</v>
      </c>
      <c r="J69" s="43">
        <v>6</v>
      </c>
      <c r="K69" s="43">
        <v>7</v>
      </c>
      <c r="L69" s="43">
        <v>0</v>
      </c>
      <c r="M69" s="43">
        <v>9</v>
      </c>
      <c r="N69" s="43">
        <v>19</v>
      </c>
      <c r="O69" s="43">
        <v>19</v>
      </c>
      <c r="P69" s="43">
        <v>12</v>
      </c>
      <c r="Q69" s="43">
        <v>320</v>
      </c>
    </row>
    <row r="70" spans="1:17" ht="15.75" thickBot="1">
      <c r="A70" s="44" t="s">
        <v>30</v>
      </c>
      <c r="B70" s="45">
        <v>5</v>
      </c>
      <c r="C70" s="45">
        <v>0</v>
      </c>
      <c r="D70" s="45">
        <v>48</v>
      </c>
      <c r="E70" s="45">
        <v>88</v>
      </c>
      <c r="F70" s="45">
        <v>68</v>
      </c>
      <c r="G70" s="45">
        <v>27</v>
      </c>
      <c r="H70" s="45">
        <v>12</v>
      </c>
      <c r="I70" s="45">
        <v>0</v>
      </c>
      <c r="J70" s="45">
        <v>6</v>
      </c>
      <c r="K70" s="45">
        <v>7</v>
      </c>
      <c r="L70" s="45">
        <v>0</v>
      </c>
      <c r="M70" s="45">
        <v>9</v>
      </c>
      <c r="N70" s="45">
        <v>19</v>
      </c>
      <c r="O70" s="45">
        <v>19</v>
      </c>
      <c r="P70" s="45">
        <v>12</v>
      </c>
      <c r="Q70" s="45">
        <v>320</v>
      </c>
    </row>
    <row r="71" spans="1:17" ht="15.75" thickBot="1">
      <c r="A71" s="120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</row>
    <row r="72" spans="1:17" ht="15.75" thickBot="1">
      <c r="A72" s="40"/>
      <c r="B72" s="40" t="s">
        <v>22</v>
      </c>
      <c r="C72" s="40" t="s">
        <v>108</v>
      </c>
      <c r="D72" s="40" t="s">
        <v>106</v>
      </c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</row>
    <row r="73" spans="1:17" ht="15.75" thickBot="1">
      <c r="A73" s="41" t="s">
        <v>23</v>
      </c>
      <c r="B73" s="41" t="s">
        <v>95</v>
      </c>
      <c r="C73" s="41" t="s">
        <v>24</v>
      </c>
      <c r="D73" s="41" t="s">
        <v>25</v>
      </c>
      <c r="E73" s="41" t="s">
        <v>26</v>
      </c>
      <c r="F73" s="41" t="s">
        <v>27</v>
      </c>
      <c r="G73" s="41" t="s">
        <v>28</v>
      </c>
      <c r="H73" s="41" t="s">
        <v>29</v>
      </c>
      <c r="I73" s="41" t="s">
        <v>36</v>
      </c>
      <c r="J73" s="41" t="s">
        <v>37</v>
      </c>
      <c r="K73" s="41" t="s">
        <v>38</v>
      </c>
      <c r="L73" s="41" t="s">
        <v>39</v>
      </c>
      <c r="M73" s="41" t="s">
        <v>40</v>
      </c>
      <c r="N73" s="41" t="s">
        <v>41</v>
      </c>
      <c r="O73" s="41" t="s">
        <v>42</v>
      </c>
      <c r="P73" s="41" t="s">
        <v>43</v>
      </c>
      <c r="Q73" s="41" t="s">
        <v>30</v>
      </c>
    </row>
    <row r="74" spans="1:17" ht="15.75" thickBot="1">
      <c r="A74" s="42" t="s">
        <v>72</v>
      </c>
      <c r="B74" s="43">
        <v>3</v>
      </c>
      <c r="C74" s="43">
        <v>0</v>
      </c>
      <c r="D74" s="43">
        <v>34</v>
      </c>
      <c r="E74" s="43">
        <v>64</v>
      </c>
      <c r="F74" s="43">
        <v>49</v>
      </c>
      <c r="G74" s="43">
        <v>19</v>
      </c>
      <c r="H74" s="43">
        <v>9</v>
      </c>
      <c r="I74" s="43">
        <v>0</v>
      </c>
      <c r="J74" s="43">
        <v>4</v>
      </c>
      <c r="K74" s="43">
        <v>5</v>
      </c>
      <c r="L74" s="43">
        <v>0</v>
      </c>
      <c r="M74" s="43">
        <v>6</v>
      </c>
      <c r="N74" s="43">
        <v>14</v>
      </c>
      <c r="O74" s="43">
        <v>14</v>
      </c>
      <c r="P74" s="43">
        <v>9</v>
      </c>
      <c r="Q74" s="43">
        <v>230</v>
      </c>
    </row>
    <row r="75" spans="1:17" ht="15.75" thickBot="1">
      <c r="A75" s="44" t="s">
        <v>30</v>
      </c>
      <c r="B75" s="45">
        <v>3</v>
      </c>
      <c r="C75" s="45">
        <v>0</v>
      </c>
      <c r="D75" s="45">
        <v>34</v>
      </c>
      <c r="E75" s="45">
        <v>64</v>
      </c>
      <c r="F75" s="45">
        <v>49</v>
      </c>
      <c r="G75" s="45">
        <v>19</v>
      </c>
      <c r="H75" s="45">
        <v>9</v>
      </c>
      <c r="I75" s="45">
        <v>0</v>
      </c>
      <c r="J75" s="45">
        <v>4</v>
      </c>
      <c r="K75" s="45">
        <v>5</v>
      </c>
      <c r="L75" s="45">
        <v>0</v>
      </c>
      <c r="M75" s="45">
        <v>6</v>
      </c>
      <c r="N75" s="45">
        <v>14</v>
      </c>
      <c r="O75" s="45">
        <v>14</v>
      </c>
      <c r="P75" s="45">
        <v>9</v>
      </c>
      <c r="Q75" s="45">
        <v>230</v>
      </c>
    </row>
    <row r="76" spans="1:17" ht="15.75" thickBot="1">
      <c r="A76" s="120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</row>
    <row r="77" spans="1:17" ht="15.75" thickBot="1">
      <c r="A77" s="46" t="s">
        <v>30</v>
      </c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</row>
    <row r="78" spans="1:17" ht="15.75" thickBot="1">
      <c r="A78" s="48" t="s">
        <v>23</v>
      </c>
      <c r="B78" s="48" t="s">
        <v>95</v>
      </c>
      <c r="C78" s="48" t="s">
        <v>24</v>
      </c>
      <c r="D78" s="48" t="s">
        <v>25</v>
      </c>
      <c r="E78" s="48" t="s">
        <v>26</v>
      </c>
      <c r="F78" s="48" t="s">
        <v>27</v>
      </c>
      <c r="G78" s="48" t="s">
        <v>28</v>
      </c>
      <c r="H78" s="48" t="s">
        <v>29</v>
      </c>
      <c r="I78" s="48" t="s">
        <v>36</v>
      </c>
      <c r="J78" s="48" t="s">
        <v>37</v>
      </c>
      <c r="K78" s="48" t="s">
        <v>38</v>
      </c>
      <c r="L78" s="48" t="s">
        <v>39</v>
      </c>
      <c r="M78" s="48" t="s">
        <v>40</v>
      </c>
      <c r="N78" s="48" t="s">
        <v>41</v>
      </c>
      <c r="O78" s="48" t="s">
        <v>42</v>
      </c>
      <c r="P78" s="48" t="s">
        <v>43</v>
      </c>
      <c r="Q78" s="48" t="s">
        <v>30</v>
      </c>
    </row>
    <row r="79" spans="1:17" ht="15.75" thickBot="1">
      <c r="A79" s="47" t="s">
        <v>72</v>
      </c>
      <c r="B79" s="49">
        <v>8</v>
      </c>
      <c r="C79" s="49">
        <v>0</v>
      </c>
      <c r="D79" s="49">
        <v>82</v>
      </c>
      <c r="E79" s="49">
        <v>152</v>
      </c>
      <c r="F79" s="49">
        <v>117</v>
      </c>
      <c r="G79" s="49">
        <v>46</v>
      </c>
      <c r="H79" s="49">
        <v>21</v>
      </c>
      <c r="I79" s="49">
        <v>0</v>
      </c>
      <c r="J79" s="49">
        <v>10</v>
      </c>
      <c r="K79" s="49">
        <v>12</v>
      </c>
      <c r="L79" s="49">
        <v>0</v>
      </c>
      <c r="M79" s="49">
        <v>15</v>
      </c>
      <c r="N79" s="49">
        <v>33</v>
      </c>
      <c r="O79" s="49">
        <v>33</v>
      </c>
      <c r="P79" s="49">
        <v>21</v>
      </c>
      <c r="Q79" s="49">
        <v>550</v>
      </c>
    </row>
    <row r="80" spans="1:17" ht="15.75" thickBot="1">
      <c r="A80" s="50" t="s">
        <v>30</v>
      </c>
      <c r="B80" s="51">
        <v>8</v>
      </c>
      <c r="C80" s="51">
        <v>0</v>
      </c>
      <c r="D80" s="51">
        <v>82</v>
      </c>
      <c r="E80" s="51">
        <v>152</v>
      </c>
      <c r="F80" s="51">
        <v>117</v>
      </c>
      <c r="G80" s="51">
        <v>46</v>
      </c>
      <c r="H80" s="51">
        <v>21</v>
      </c>
      <c r="I80" s="51">
        <v>0</v>
      </c>
      <c r="J80" s="51">
        <v>10</v>
      </c>
      <c r="K80" s="51">
        <v>12</v>
      </c>
      <c r="L80" s="51">
        <v>0</v>
      </c>
      <c r="M80" s="51">
        <v>15</v>
      </c>
      <c r="N80" s="51">
        <v>33</v>
      </c>
      <c r="O80" s="51">
        <v>33</v>
      </c>
      <c r="P80" s="51">
        <v>21</v>
      </c>
      <c r="Q80" s="51">
        <v>550</v>
      </c>
    </row>
    <row r="81" spans="1:17" ht="15.75" thickBot="1">
      <c r="A81" s="120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</row>
    <row r="82" spans="1:17" ht="15.75" thickBot="1">
      <c r="A82" s="40"/>
      <c r="B82" s="40" t="s">
        <v>22</v>
      </c>
      <c r="C82" s="40" t="s">
        <v>109</v>
      </c>
      <c r="D82" s="40" t="s">
        <v>104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</row>
    <row r="83" spans="1:17" ht="15.75" thickBot="1">
      <c r="A83" s="41" t="s">
        <v>23</v>
      </c>
      <c r="B83" s="41" t="s">
        <v>95</v>
      </c>
      <c r="C83" s="41" t="s">
        <v>24</v>
      </c>
      <c r="D83" s="41" t="s">
        <v>25</v>
      </c>
      <c r="E83" s="41" t="s">
        <v>26</v>
      </c>
      <c r="F83" s="41" t="s">
        <v>27</v>
      </c>
      <c r="G83" s="41" t="s">
        <v>28</v>
      </c>
      <c r="H83" s="41" t="s">
        <v>29</v>
      </c>
      <c r="I83" s="41" t="s">
        <v>36</v>
      </c>
      <c r="J83" s="41" t="s">
        <v>37</v>
      </c>
      <c r="K83" s="41" t="s">
        <v>38</v>
      </c>
      <c r="L83" s="41" t="s">
        <v>39</v>
      </c>
      <c r="M83" s="41" t="s">
        <v>40</v>
      </c>
      <c r="N83" s="41" t="s">
        <v>41</v>
      </c>
      <c r="O83" s="41" t="s">
        <v>42</v>
      </c>
      <c r="P83" s="41" t="s">
        <v>43</v>
      </c>
      <c r="Q83" s="41" t="s">
        <v>30</v>
      </c>
    </row>
    <row r="84" spans="1:17" ht="15.75" thickBot="1">
      <c r="A84" s="42" t="s">
        <v>48</v>
      </c>
      <c r="B84" s="43">
        <v>14</v>
      </c>
      <c r="C84" s="43">
        <v>0</v>
      </c>
      <c r="D84" s="43">
        <v>262</v>
      </c>
      <c r="E84" s="43">
        <v>368</v>
      </c>
      <c r="F84" s="43">
        <v>224</v>
      </c>
      <c r="G84" s="43">
        <v>55</v>
      </c>
      <c r="H84" s="43">
        <v>0</v>
      </c>
      <c r="I84" s="43">
        <v>0</v>
      </c>
      <c r="J84" s="43">
        <v>6</v>
      </c>
      <c r="K84" s="43">
        <v>0</v>
      </c>
      <c r="L84" s="43">
        <v>0</v>
      </c>
      <c r="M84" s="43">
        <v>9</v>
      </c>
      <c r="N84" s="43">
        <v>0</v>
      </c>
      <c r="O84" s="43">
        <v>0</v>
      </c>
      <c r="P84" s="43">
        <v>0</v>
      </c>
      <c r="Q84" s="43">
        <v>938</v>
      </c>
    </row>
    <row r="85" spans="1:17" ht="15.75" thickBot="1">
      <c r="A85" s="44" t="s">
        <v>30</v>
      </c>
      <c r="B85" s="45">
        <v>14</v>
      </c>
      <c r="C85" s="45">
        <v>0</v>
      </c>
      <c r="D85" s="45">
        <v>262</v>
      </c>
      <c r="E85" s="45">
        <v>368</v>
      </c>
      <c r="F85" s="45">
        <v>224</v>
      </c>
      <c r="G85" s="45">
        <v>55</v>
      </c>
      <c r="H85" s="45">
        <v>0</v>
      </c>
      <c r="I85" s="45">
        <v>0</v>
      </c>
      <c r="J85" s="45">
        <v>6</v>
      </c>
      <c r="K85" s="45">
        <v>0</v>
      </c>
      <c r="L85" s="45">
        <v>0</v>
      </c>
      <c r="M85" s="45">
        <v>9</v>
      </c>
      <c r="N85" s="45">
        <v>0</v>
      </c>
      <c r="O85" s="45">
        <v>0</v>
      </c>
      <c r="P85" s="45">
        <v>0</v>
      </c>
      <c r="Q85" s="45">
        <v>938</v>
      </c>
    </row>
    <row r="86" spans="1:17" ht="15.75" thickBot="1">
      <c r="A86" s="120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</row>
    <row r="87" spans="1:17" ht="15.75" thickBot="1">
      <c r="A87" s="40"/>
      <c r="B87" s="40" t="s">
        <v>22</v>
      </c>
      <c r="C87" s="40" t="s">
        <v>110</v>
      </c>
      <c r="D87" s="40" t="s">
        <v>106</v>
      </c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</row>
    <row r="88" spans="1:17" ht="15.75" thickBot="1">
      <c r="A88" s="41" t="s">
        <v>23</v>
      </c>
      <c r="B88" s="41" t="s">
        <v>95</v>
      </c>
      <c r="C88" s="41" t="s">
        <v>24</v>
      </c>
      <c r="D88" s="41" t="s">
        <v>25</v>
      </c>
      <c r="E88" s="41" t="s">
        <v>26</v>
      </c>
      <c r="F88" s="41" t="s">
        <v>27</v>
      </c>
      <c r="G88" s="41" t="s">
        <v>28</v>
      </c>
      <c r="H88" s="41" t="s">
        <v>29</v>
      </c>
      <c r="I88" s="41" t="s">
        <v>36</v>
      </c>
      <c r="J88" s="41" t="s">
        <v>37</v>
      </c>
      <c r="K88" s="41" t="s">
        <v>38</v>
      </c>
      <c r="L88" s="41" t="s">
        <v>39</v>
      </c>
      <c r="M88" s="41" t="s">
        <v>40</v>
      </c>
      <c r="N88" s="41" t="s">
        <v>41</v>
      </c>
      <c r="O88" s="41" t="s">
        <v>42</v>
      </c>
      <c r="P88" s="41" t="s">
        <v>43</v>
      </c>
      <c r="Q88" s="41" t="s">
        <v>30</v>
      </c>
    </row>
    <row r="89" spans="1:17" ht="15.75" thickBot="1">
      <c r="A89" s="42" t="s">
        <v>48</v>
      </c>
      <c r="B89" s="43">
        <v>11</v>
      </c>
      <c r="C89" s="43">
        <v>0</v>
      </c>
      <c r="D89" s="43">
        <v>189</v>
      </c>
      <c r="E89" s="43">
        <v>266</v>
      </c>
      <c r="F89" s="43">
        <v>163</v>
      </c>
      <c r="G89" s="43">
        <v>40</v>
      </c>
      <c r="H89" s="43">
        <v>0</v>
      </c>
      <c r="I89" s="43">
        <v>0</v>
      </c>
      <c r="J89" s="43">
        <v>4</v>
      </c>
      <c r="K89" s="43">
        <v>0</v>
      </c>
      <c r="L89" s="43">
        <v>0</v>
      </c>
      <c r="M89" s="43">
        <v>6</v>
      </c>
      <c r="N89" s="43">
        <v>0</v>
      </c>
      <c r="O89" s="43">
        <v>0</v>
      </c>
      <c r="P89" s="43">
        <v>0</v>
      </c>
      <c r="Q89" s="43">
        <v>679</v>
      </c>
    </row>
    <row r="90" spans="1:17" ht="15.75" thickBot="1">
      <c r="A90" s="44" t="s">
        <v>30</v>
      </c>
      <c r="B90" s="45">
        <v>11</v>
      </c>
      <c r="C90" s="45">
        <v>0</v>
      </c>
      <c r="D90" s="45">
        <v>189</v>
      </c>
      <c r="E90" s="45">
        <v>266</v>
      </c>
      <c r="F90" s="45">
        <v>163</v>
      </c>
      <c r="G90" s="45">
        <v>40</v>
      </c>
      <c r="H90" s="45">
        <v>0</v>
      </c>
      <c r="I90" s="45">
        <v>0</v>
      </c>
      <c r="J90" s="45">
        <v>4</v>
      </c>
      <c r="K90" s="45">
        <v>0</v>
      </c>
      <c r="L90" s="45">
        <v>0</v>
      </c>
      <c r="M90" s="45">
        <v>6</v>
      </c>
      <c r="N90" s="45">
        <v>0</v>
      </c>
      <c r="O90" s="45">
        <v>0</v>
      </c>
      <c r="P90" s="45">
        <v>0</v>
      </c>
      <c r="Q90" s="45">
        <v>679</v>
      </c>
    </row>
    <row r="91" spans="1:17" ht="15.75" thickBot="1">
      <c r="A91" s="120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</row>
    <row r="92" spans="1:17" ht="15.75" thickBot="1">
      <c r="A92" s="46" t="s">
        <v>30</v>
      </c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</row>
    <row r="93" spans="1:17" ht="15.75" thickBot="1">
      <c r="A93" s="48" t="s">
        <v>23</v>
      </c>
      <c r="B93" s="48" t="s">
        <v>95</v>
      </c>
      <c r="C93" s="48" t="s">
        <v>24</v>
      </c>
      <c r="D93" s="48" t="s">
        <v>25</v>
      </c>
      <c r="E93" s="48" t="s">
        <v>26</v>
      </c>
      <c r="F93" s="48" t="s">
        <v>27</v>
      </c>
      <c r="G93" s="48" t="s">
        <v>28</v>
      </c>
      <c r="H93" s="48" t="s">
        <v>29</v>
      </c>
      <c r="I93" s="48" t="s">
        <v>36</v>
      </c>
      <c r="J93" s="48" t="s">
        <v>37</v>
      </c>
      <c r="K93" s="48" t="s">
        <v>38</v>
      </c>
      <c r="L93" s="48" t="s">
        <v>39</v>
      </c>
      <c r="M93" s="48" t="s">
        <v>40</v>
      </c>
      <c r="N93" s="48" t="s">
        <v>41</v>
      </c>
      <c r="O93" s="48" t="s">
        <v>42</v>
      </c>
      <c r="P93" s="48" t="s">
        <v>43</v>
      </c>
      <c r="Q93" s="48" t="s">
        <v>30</v>
      </c>
    </row>
    <row r="94" spans="1:17" ht="15.75" thickBot="1">
      <c r="A94" s="47" t="s">
        <v>48</v>
      </c>
      <c r="B94" s="49">
        <v>25</v>
      </c>
      <c r="C94" s="49">
        <v>0</v>
      </c>
      <c r="D94" s="49">
        <v>451</v>
      </c>
      <c r="E94" s="49">
        <v>634</v>
      </c>
      <c r="F94" s="49">
        <v>387</v>
      </c>
      <c r="G94" s="49">
        <v>95</v>
      </c>
      <c r="H94" s="49">
        <v>0</v>
      </c>
      <c r="I94" s="49">
        <v>0</v>
      </c>
      <c r="J94" s="49">
        <v>10</v>
      </c>
      <c r="K94" s="49">
        <v>0</v>
      </c>
      <c r="L94" s="49">
        <v>0</v>
      </c>
      <c r="M94" s="49">
        <v>15</v>
      </c>
      <c r="N94" s="49">
        <v>0</v>
      </c>
      <c r="O94" s="49">
        <v>0</v>
      </c>
      <c r="P94" s="49">
        <v>0</v>
      </c>
      <c r="Q94" s="49">
        <v>1617</v>
      </c>
    </row>
    <row r="95" spans="1:17" ht="15.75" thickBot="1">
      <c r="A95" s="50" t="s">
        <v>30</v>
      </c>
      <c r="B95" s="51">
        <v>25</v>
      </c>
      <c r="C95" s="51">
        <v>0</v>
      </c>
      <c r="D95" s="51">
        <v>451</v>
      </c>
      <c r="E95" s="51">
        <v>634</v>
      </c>
      <c r="F95" s="51">
        <v>387</v>
      </c>
      <c r="G95" s="51">
        <v>95</v>
      </c>
      <c r="H95" s="51">
        <v>0</v>
      </c>
      <c r="I95" s="51">
        <v>0</v>
      </c>
      <c r="J95" s="51">
        <v>10</v>
      </c>
      <c r="K95" s="51">
        <v>0</v>
      </c>
      <c r="L95" s="51">
        <v>0</v>
      </c>
      <c r="M95" s="51">
        <v>15</v>
      </c>
      <c r="N95" s="51">
        <v>0</v>
      </c>
      <c r="O95" s="51">
        <v>0</v>
      </c>
      <c r="P95" s="51">
        <v>0</v>
      </c>
      <c r="Q95" s="51">
        <v>1617</v>
      </c>
    </row>
    <row r="96" spans="1:17" ht="15.75" thickBot="1">
      <c r="A96" s="120"/>
      <c r="B96" s="121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</row>
    <row r="97" spans="1:17" ht="15.75" thickBot="1">
      <c r="A97" s="40"/>
      <c r="B97" s="40" t="s">
        <v>33</v>
      </c>
      <c r="C97" s="40" t="s">
        <v>111</v>
      </c>
      <c r="D97" s="40" t="s">
        <v>112</v>
      </c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</row>
    <row r="98" spans="1:17" ht="15.75" thickBot="1">
      <c r="A98" s="41" t="s">
        <v>23</v>
      </c>
      <c r="B98" s="41" t="s">
        <v>95</v>
      </c>
      <c r="C98" s="41" t="s">
        <v>24</v>
      </c>
      <c r="D98" s="41" t="s">
        <v>25</v>
      </c>
      <c r="E98" s="41" t="s">
        <v>26</v>
      </c>
      <c r="F98" s="41" t="s">
        <v>27</v>
      </c>
      <c r="G98" s="41" t="s">
        <v>28</v>
      </c>
      <c r="H98" s="41" t="s">
        <v>29</v>
      </c>
      <c r="I98" s="41" t="s">
        <v>36</v>
      </c>
      <c r="J98" s="41" t="s">
        <v>37</v>
      </c>
      <c r="K98" s="41" t="s">
        <v>38</v>
      </c>
      <c r="L98" s="41" t="s">
        <v>39</v>
      </c>
      <c r="M98" s="41" t="s">
        <v>40</v>
      </c>
      <c r="N98" s="41" t="s">
        <v>41</v>
      </c>
      <c r="O98" s="41" t="s">
        <v>42</v>
      </c>
      <c r="P98" s="41" t="s">
        <v>43</v>
      </c>
      <c r="Q98" s="41" t="s">
        <v>30</v>
      </c>
    </row>
    <row r="99" spans="1:17">
      <c r="A99" s="52" t="s">
        <v>44</v>
      </c>
      <c r="B99" s="53">
        <v>0</v>
      </c>
      <c r="C99" s="53">
        <v>25</v>
      </c>
      <c r="D99" s="53">
        <v>51</v>
      </c>
      <c r="E99" s="53">
        <v>24</v>
      </c>
      <c r="F99" s="53">
        <v>12</v>
      </c>
      <c r="G99" s="53">
        <v>8</v>
      </c>
      <c r="H99" s="53">
        <v>0</v>
      </c>
      <c r="I99" s="53">
        <v>0</v>
      </c>
      <c r="J99" s="53">
        <v>0</v>
      </c>
      <c r="K99" s="53">
        <v>0</v>
      </c>
      <c r="L99" s="53">
        <v>0</v>
      </c>
      <c r="M99" s="53">
        <v>0</v>
      </c>
      <c r="N99" s="53">
        <v>0</v>
      </c>
      <c r="O99" s="53">
        <v>0</v>
      </c>
      <c r="P99" s="53">
        <v>0</v>
      </c>
      <c r="Q99" s="53">
        <v>120</v>
      </c>
    </row>
    <row r="100" spans="1:17" ht="15.75" thickBot="1">
      <c r="A100" s="54" t="s">
        <v>45</v>
      </c>
      <c r="B100" s="55">
        <v>0</v>
      </c>
      <c r="C100" s="55">
        <v>31</v>
      </c>
      <c r="D100" s="55">
        <v>63</v>
      </c>
      <c r="E100" s="55">
        <v>30</v>
      </c>
      <c r="F100" s="55">
        <v>15</v>
      </c>
      <c r="G100" s="55">
        <v>11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150</v>
      </c>
    </row>
    <row r="101" spans="1:17" ht="15.75" thickBot="1">
      <c r="A101" s="44" t="s">
        <v>30</v>
      </c>
      <c r="B101" s="45">
        <v>0</v>
      </c>
      <c r="C101" s="45">
        <v>56</v>
      </c>
      <c r="D101" s="45">
        <v>114</v>
      </c>
      <c r="E101" s="45">
        <v>54</v>
      </c>
      <c r="F101" s="45">
        <v>27</v>
      </c>
      <c r="G101" s="45">
        <v>19</v>
      </c>
      <c r="H101" s="45">
        <v>0</v>
      </c>
      <c r="I101" s="45">
        <v>0</v>
      </c>
      <c r="J101" s="45">
        <v>0</v>
      </c>
      <c r="K101" s="45">
        <v>0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270</v>
      </c>
    </row>
    <row r="102" spans="1:17" ht="15.75" thickBot="1">
      <c r="A102" s="120"/>
      <c r="B102" s="121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</row>
    <row r="103" spans="1:17" ht="15.75" thickBot="1">
      <c r="A103" s="40"/>
      <c r="B103" s="40" t="s">
        <v>33</v>
      </c>
      <c r="C103" s="40" t="s">
        <v>113</v>
      </c>
      <c r="D103" s="40" t="s">
        <v>112</v>
      </c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</row>
    <row r="104" spans="1:17" ht="15.75" thickBot="1">
      <c r="A104" s="41" t="s">
        <v>23</v>
      </c>
      <c r="B104" s="41" t="s">
        <v>95</v>
      </c>
      <c r="C104" s="41" t="s">
        <v>24</v>
      </c>
      <c r="D104" s="41" t="s">
        <v>25</v>
      </c>
      <c r="E104" s="41" t="s">
        <v>26</v>
      </c>
      <c r="F104" s="41" t="s">
        <v>27</v>
      </c>
      <c r="G104" s="41" t="s">
        <v>28</v>
      </c>
      <c r="H104" s="41" t="s">
        <v>29</v>
      </c>
      <c r="I104" s="41" t="s">
        <v>36</v>
      </c>
      <c r="J104" s="41" t="s">
        <v>37</v>
      </c>
      <c r="K104" s="41" t="s">
        <v>38</v>
      </c>
      <c r="L104" s="41" t="s">
        <v>39</v>
      </c>
      <c r="M104" s="41" t="s">
        <v>40</v>
      </c>
      <c r="N104" s="41" t="s">
        <v>41</v>
      </c>
      <c r="O104" s="41" t="s">
        <v>42</v>
      </c>
      <c r="P104" s="41" t="s">
        <v>43</v>
      </c>
      <c r="Q104" s="41" t="s">
        <v>30</v>
      </c>
    </row>
    <row r="105" spans="1:17" ht="15.75" thickBot="1">
      <c r="A105" s="42" t="s">
        <v>48</v>
      </c>
      <c r="B105" s="43">
        <v>0</v>
      </c>
      <c r="C105" s="43">
        <v>11</v>
      </c>
      <c r="D105" s="43">
        <v>21</v>
      </c>
      <c r="E105" s="43">
        <v>10</v>
      </c>
      <c r="F105" s="43">
        <v>5</v>
      </c>
      <c r="G105" s="43">
        <v>3</v>
      </c>
      <c r="H105" s="43">
        <v>0</v>
      </c>
      <c r="I105" s="43">
        <v>0</v>
      </c>
      <c r="J105" s="43">
        <v>0</v>
      </c>
      <c r="K105" s="43">
        <v>0</v>
      </c>
      <c r="L105" s="43">
        <v>0</v>
      </c>
      <c r="M105" s="43">
        <v>0</v>
      </c>
      <c r="N105" s="43">
        <v>0</v>
      </c>
      <c r="O105" s="43">
        <v>0</v>
      </c>
      <c r="P105" s="43">
        <v>0</v>
      </c>
      <c r="Q105" s="43">
        <v>50</v>
      </c>
    </row>
    <row r="106" spans="1:17" ht="15.75" thickBot="1">
      <c r="A106" s="44" t="s">
        <v>30</v>
      </c>
      <c r="B106" s="45">
        <v>0</v>
      </c>
      <c r="C106" s="45">
        <v>11</v>
      </c>
      <c r="D106" s="45">
        <v>21</v>
      </c>
      <c r="E106" s="45">
        <v>10</v>
      </c>
      <c r="F106" s="45">
        <v>5</v>
      </c>
      <c r="G106" s="45">
        <v>3</v>
      </c>
      <c r="H106" s="45">
        <v>0</v>
      </c>
      <c r="I106" s="45">
        <v>0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50</v>
      </c>
    </row>
    <row r="107" spans="1:17" ht="15.75" thickBot="1">
      <c r="A107" s="120"/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</row>
    <row r="108" spans="1:17" ht="15.75" thickBot="1">
      <c r="A108" s="40"/>
      <c r="B108" s="40" t="s">
        <v>46</v>
      </c>
      <c r="C108" s="40" t="s">
        <v>114</v>
      </c>
      <c r="D108" s="40" t="s">
        <v>106</v>
      </c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</row>
    <row r="109" spans="1:17" ht="15.75" thickBot="1">
      <c r="A109" s="41" t="s">
        <v>23</v>
      </c>
      <c r="B109" s="41" t="s">
        <v>95</v>
      </c>
      <c r="C109" s="41" t="s">
        <v>24</v>
      </c>
      <c r="D109" s="41" t="s">
        <v>25</v>
      </c>
      <c r="E109" s="41" t="s">
        <v>26</v>
      </c>
      <c r="F109" s="41" t="s">
        <v>27</v>
      </c>
      <c r="G109" s="41" t="s">
        <v>28</v>
      </c>
      <c r="H109" s="41" t="s">
        <v>29</v>
      </c>
      <c r="I109" s="41" t="s">
        <v>36</v>
      </c>
      <c r="J109" s="41" t="s">
        <v>37</v>
      </c>
      <c r="K109" s="41" t="s">
        <v>38</v>
      </c>
      <c r="L109" s="41" t="s">
        <v>39</v>
      </c>
      <c r="M109" s="41" t="s">
        <v>40</v>
      </c>
      <c r="N109" s="41" t="s">
        <v>41</v>
      </c>
      <c r="O109" s="41" t="s">
        <v>42</v>
      </c>
      <c r="P109" s="41" t="s">
        <v>43</v>
      </c>
      <c r="Q109" s="41" t="s">
        <v>30</v>
      </c>
    </row>
    <row r="110" spans="1:17" ht="15.75" thickBot="1">
      <c r="A110" s="42" t="s">
        <v>44</v>
      </c>
      <c r="B110" s="43">
        <v>0</v>
      </c>
      <c r="C110" s="43">
        <v>38</v>
      </c>
      <c r="D110" s="43">
        <v>43</v>
      </c>
      <c r="E110" s="43">
        <v>77</v>
      </c>
      <c r="F110" s="43">
        <v>28</v>
      </c>
      <c r="G110" s="43">
        <v>14</v>
      </c>
      <c r="H110" s="43">
        <v>0</v>
      </c>
      <c r="I110" s="43">
        <v>0</v>
      </c>
      <c r="J110" s="43">
        <v>0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3">
        <v>200</v>
      </c>
    </row>
    <row r="111" spans="1:17" ht="15.75" thickBot="1">
      <c r="A111" s="44" t="s">
        <v>30</v>
      </c>
      <c r="B111" s="45">
        <v>0</v>
      </c>
      <c r="C111" s="45">
        <v>38</v>
      </c>
      <c r="D111" s="45">
        <v>43</v>
      </c>
      <c r="E111" s="45">
        <v>77</v>
      </c>
      <c r="F111" s="45">
        <v>28</v>
      </c>
      <c r="G111" s="45">
        <v>14</v>
      </c>
      <c r="H111" s="45">
        <v>0</v>
      </c>
      <c r="I111" s="45">
        <v>0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200</v>
      </c>
    </row>
    <row r="112" spans="1:17" ht="15.75" thickBot="1">
      <c r="A112" s="120"/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</row>
    <row r="113" spans="1:17" ht="15.75" thickBot="1">
      <c r="A113" s="40"/>
      <c r="B113" s="40" t="s">
        <v>46</v>
      </c>
      <c r="C113" s="40" t="s">
        <v>115</v>
      </c>
      <c r="D113" s="40" t="s">
        <v>106</v>
      </c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</row>
    <row r="114" spans="1:17" ht="15.75" thickBot="1">
      <c r="A114" s="41" t="s">
        <v>23</v>
      </c>
      <c r="B114" s="41" t="s">
        <v>95</v>
      </c>
      <c r="C114" s="41" t="s">
        <v>24</v>
      </c>
      <c r="D114" s="41" t="s">
        <v>25</v>
      </c>
      <c r="E114" s="41" t="s">
        <v>26</v>
      </c>
      <c r="F114" s="41" t="s">
        <v>27</v>
      </c>
      <c r="G114" s="41" t="s">
        <v>28</v>
      </c>
      <c r="H114" s="41" t="s">
        <v>29</v>
      </c>
      <c r="I114" s="41" t="s">
        <v>36</v>
      </c>
      <c r="J114" s="41" t="s">
        <v>37</v>
      </c>
      <c r="K114" s="41" t="s">
        <v>38</v>
      </c>
      <c r="L114" s="41" t="s">
        <v>39</v>
      </c>
      <c r="M114" s="41" t="s">
        <v>40</v>
      </c>
      <c r="N114" s="41" t="s">
        <v>41</v>
      </c>
      <c r="O114" s="41" t="s">
        <v>42</v>
      </c>
      <c r="P114" s="41" t="s">
        <v>43</v>
      </c>
      <c r="Q114" s="41" t="s">
        <v>30</v>
      </c>
    </row>
    <row r="115" spans="1:17">
      <c r="A115" s="52" t="s">
        <v>44</v>
      </c>
      <c r="B115" s="53">
        <v>3</v>
      </c>
      <c r="C115" s="53">
        <v>0</v>
      </c>
      <c r="D115" s="53">
        <v>6</v>
      </c>
      <c r="E115" s="53">
        <v>28</v>
      </c>
      <c r="F115" s="53">
        <v>26</v>
      </c>
      <c r="G115" s="53">
        <v>5</v>
      </c>
      <c r="H115" s="53">
        <v>5</v>
      </c>
      <c r="I115" s="53">
        <v>5</v>
      </c>
      <c r="J115" s="53">
        <v>10</v>
      </c>
      <c r="K115" s="53">
        <v>8</v>
      </c>
      <c r="L115" s="53">
        <v>3</v>
      </c>
      <c r="M115" s="53">
        <v>9</v>
      </c>
      <c r="N115" s="53">
        <v>18</v>
      </c>
      <c r="O115" s="53">
        <v>14</v>
      </c>
      <c r="P115" s="53">
        <v>9</v>
      </c>
      <c r="Q115" s="53">
        <v>149</v>
      </c>
    </row>
    <row r="116" spans="1:17" ht="15.75" thickBot="1">
      <c r="A116" s="54" t="s">
        <v>45</v>
      </c>
      <c r="B116" s="55">
        <v>4</v>
      </c>
      <c r="C116" s="55">
        <v>0</v>
      </c>
      <c r="D116" s="55">
        <v>0</v>
      </c>
      <c r="E116" s="55">
        <v>0</v>
      </c>
      <c r="F116" s="55">
        <v>0</v>
      </c>
      <c r="G116" s="55">
        <v>0</v>
      </c>
      <c r="H116" s="55">
        <v>0</v>
      </c>
      <c r="I116" s="55">
        <v>6</v>
      </c>
      <c r="J116" s="55">
        <v>12</v>
      </c>
      <c r="K116" s="55">
        <v>9</v>
      </c>
      <c r="L116" s="55">
        <v>3</v>
      </c>
      <c r="M116" s="55">
        <v>10</v>
      </c>
      <c r="N116" s="55">
        <v>21</v>
      </c>
      <c r="O116" s="55">
        <v>16</v>
      </c>
      <c r="P116" s="55">
        <v>10</v>
      </c>
      <c r="Q116" s="55">
        <v>91</v>
      </c>
    </row>
    <row r="117" spans="1:17" ht="15.75" thickBot="1">
      <c r="A117" s="44" t="s">
        <v>30</v>
      </c>
      <c r="B117" s="45">
        <v>7</v>
      </c>
      <c r="C117" s="45">
        <v>0</v>
      </c>
      <c r="D117" s="45">
        <v>6</v>
      </c>
      <c r="E117" s="45">
        <v>28</v>
      </c>
      <c r="F117" s="45">
        <v>26</v>
      </c>
      <c r="G117" s="45">
        <v>5</v>
      </c>
      <c r="H117" s="45">
        <v>5</v>
      </c>
      <c r="I117" s="45">
        <v>11</v>
      </c>
      <c r="J117" s="45">
        <v>22</v>
      </c>
      <c r="K117" s="45">
        <v>17</v>
      </c>
      <c r="L117" s="45">
        <v>6</v>
      </c>
      <c r="M117" s="45">
        <v>19</v>
      </c>
      <c r="N117" s="45">
        <v>39</v>
      </c>
      <c r="O117" s="45">
        <v>30</v>
      </c>
      <c r="P117" s="45">
        <v>19</v>
      </c>
      <c r="Q117" s="45">
        <v>240</v>
      </c>
    </row>
    <row r="118" spans="1:17" ht="15.75" thickBot="1">
      <c r="A118" s="120"/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</row>
    <row r="119" spans="1:17" ht="15.75" thickBot="1">
      <c r="A119" s="40"/>
      <c r="B119" s="40" t="s">
        <v>46</v>
      </c>
      <c r="C119" s="40" t="s">
        <v>116</v>
      </c>
      <c r="D119" s="40" t="s">
        <v>106</v>
      </c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</row>
    <row r="120" spans="1:17" ht="15.75" thickBot="1">
      <c r="A120" s="41" t="s">
        <v>23</v>
      </c>
      <c r="B120" s="41" t="s">
        <v>95</v>
      </c>
      <c r="C120" s="41" t="s">
        <v>24</v>
      </c>
      <c r="D120" s="41" t="s">
        <v>25</v>
      </c>
      <c r="E120" s="41" t="s">
        <v>26</v>
      </c>
      <c r="F120" s="41" t="s">
        <v>27</v>
      </c>
      <c r="G120" s="41" t="s">
        <v>28</v>
      </c>
      <c r="H120" s="41" t="s">
        <v>29</v>
      </c>
      <c r="I120" s="41" t="s">
        <v>36</v>
      </c>
      <c r="J120" s="41" t="s">
        <v>37</v>
      </c>
      <c r="K120" s="41" t="s">
        <v>38</v>
      </c>
      <c r="L120" s="41" t="s">
        <v>39</v>
      </c>
      <c r="M120" s="41" t="s">
        <v>40</v>
      </c>
      <c r="N120" s="41" t="s">
        <v>41</v>
      </c>
      <c r="O120" s="41" t="s">
        <v>42</v>
      </c>
      <c r="P120" s="41" t="s">
        <v>43</v>
      </c>
      <c r="Q120" s="41" t="s">
        <v>30</v>
      </c>
    </row>
    <row r="121" spans="1:17" ht="15.75" thickBot="1">
      <c r="A121" s="42" t="s">
        <v>72</v>
      </c>
      <c r="B121" s="43">
        <v>1</v>
      </c>
      <c r="C121" s="43">
        <v>0</v>
      </c>
      <c r="D121" s="43">
        <v>6</v>
      </c>
      <c r="E121" s="43">
        <v>11</v>
      </c>
      <c r="F121" s="43">
        <v>8</v>
      </c>
      <c r="G121" s="43">
        <v>2</v>
      </c>
      <c r="H121" s="43">
        <v>1</v>
      </c>
      <c r="I121" s="43">
        <v>2</v>
      </c>
      <c r="J121" s="43">
        <v>3</v>
      </c>
      <c r="K121" s="43">
        <v>2</v>
      </c>
      <c r="L121" s="43">
        <v>1</v>
      </c>
      <c r="M121" s="43">
        <v>2</v>
      </c>
      <c r="N121" s="43">
        <v>5</v>
      </c>
      <c r="O121" s="43">
        <v>4</v>
      </c>
      <c r="P121" s="43">
        <v>2</v>
      </c>
      <c r="Q121" s="43">
        <v>50</v>
      </c>
    </row>
    <row r="122" spans="1:17" ht="15.75" thickBot="1">
      <c r="A122" s="44" t="s">
        <v>30</v>
      </c>
      <c r="B122" s="45">
        <v>1</v>
      </c>
      <c r="C122" s="45">
        <v>0</v>
      </c>
      <c r="D122" s="45">
        <v>6</v>
      </c>
      <c r="E122" s="45">
        <v>11</v>
      </c>
      <c r="F122" s="45">
        <v>8</v>
      </c>
      <c r="G122" s="45">
        <v>2</v>
      </c>
      <c r="H122" s="45">
        <v>1</v>
      </c>
      <c r="I122" s="45">
        <v>2</v>
      </c>
      <c r="J122" s="45">
        <v>3</v>
      </c>
      <c r="K122" s="45">
        <v>2</v>
      </c>
      <c r="L122" s="45">
        <v>1</v>
      </c>
      <c r="M122" s="45">
        <v>2</v>
      </c>
      <c r="N122" s="45">
        <v>5</v>
      </c>
      <c r="O122" s="45">
        <v>4</v>
      </c>
      <c r="P122" s="45">
        <v>2</v>
      </c>
      <c r="Q122" s="45">
        <v>50</v>
      </c>
    </row>
    <row r="123" spans="1:17" ht="15.75" thickBot="1">
      <c r="A123" s="120"/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</row>
    <row r="124" spans="1:17" ht="15.75" thickBot="1">
      <c r="A124" s="40"/>
      <c r="B124" s="40" t="s">
        <v>46</v>
      </c>
      <c r="C124" s="40" t="s">
        <v>117</v>
      </c>
      <c r="D124" s="40" t="s">
        <v>106</v>
      </c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</row>
    <row r="125" spans="1:17" ht="15.75" thickBot="1">
      <c r="A125" s="41" t="s">
        <v>23</v>
      </c>
      <c r="B125" s="41" t="s">
        <v>95</v>
      </c>
      <c r="C125" s="41" t="s">
        <v>24</v>
      </c>
      <c r="D125" s="41" t="s">
        <v>25</v>
      </c>
      <c r="E125" s="41" t="s">
        <v>26</v>
      </c>
      <c r="F125" s="41" t="s">
        <v>27</v>
      </c>
      <c r="G125" s="41" t="s">
        <v>28</v>
      </c>
      <c r="H125" s="41" t="s">
        <v>29</v>
      </c>
      <c r="I125" s="41" t="s">
        <v>36</v>
      </c>
      <c r="J125" s="41" t="s">
        <v>37</v>
      </c>
      <c r="K125" s="41" t="s">
        <v>38</v>
      </c>
      <c r="L125" s="41" t="s">
        <v>39</v>
      </c>
      <c r="M125" s="41" t="s">
        <v>40</v>
      </c>
      <c r="N125" s="41" t="s">
        <v>41</v>
      </c>
      <c r="O125" s="41" t="s">
        <v>42</v>
      </c>
      <c r="P125" s="41" t="s">
        <v>43</v>
      </c>
      <c r="Q125" s="41" t="s">
        <v>30</v>
      </c>
    </row>
    <row r="126" spans="1:17" ht="15.75" thickBot="1">
      <c r="A126" s="42" t="s">
        <v>48</v>
      </c>
      <c r="B126" s="43">
        <v>2</v>
      </c>
      <c r="C126" s="43">
        <v>0</v>
      </c>
      <c r="D126" s="43">
        <v>0</v>
      </c>
      <c r="E126" s="43">
        <v>0</v>
      </c>
      <c r="F126" s="43">
        <v>8</v>
      </c>
      <c r="G126" s="43">
        <v>0</v>
      </c>
      <c r="H126" s="43">
        <v>3</v>
      </c>
      <c r="I126" s="43">
        <v>3</v>
      </c>
      <c r="J126" s="43">
        <v>5</v>
      </c>
      <c r="K126" s="43">
        <v>4</v>
      </c>
      <c r="L126" s="43">
        <v>1</v>
      </c>
      <c r="M126" s="43">
        <v>4</v>
      </c>
      <c r="N126" s="43">
        <v>9</v>
      </c>
      <c r="O126" s="43">
        <v>7</v>
      </c>
      <c r="P126" s="43">
        <v>4</v>
      </c>
      <c r="Q126" s="43">
        <v>50</v>
      </c>
    </row>
    <row r="127" spans="1:17" ht="15.75" thickBot="1">
      <c r="A127" s="44" t="s">
        <v>30</v>
      </c>
      <c r="B127" s="45">
        <v>2</v>
      </c>
      <c r="C127" s="45">
        <v>0</v>
      </c>
      <c r="D127" s="45">
        <v>0</v>
      </c>
      <c r="E127" s="45">
        <v>0</v>
      </c>
      <c r="F127" s="45">
        <v>8</v>
      </c>
      <c r="G127" s="45">
        <v>0</v>
      </c>
      <c r="H127" s="45">
        <v>3</v>
      </c>
      <c r="I127" s="45">
        <v>3</v>
      </c>
      <c r="J127" s="45">
        <v>5</v>
      </c>
      <c r="K127" s="45">
        <v>4</v>
      </c>
      <c r="L127" s="45">
        <v>1</v>
      </c>
      <c r="M127" s="45">
        <v>4</v>
      </c>
      <c r="N127" s="45">
        <v>9</v>
      </c>
      <c r="O127" s="45">
        <v>7</v>
      </c>
      <c r="P127" s="45">
        <v>4</v>
      </c>
      <c r="Q127" s="45">
        <v>50</v>
      </c>
    </row>
    <row r="128" spans="1:17" ht="15.75" thickBot="1">
      <c r="A128" s="120"/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</row>
    <row r="129" spans="1:17" ht="15.75" thickBot="1">
      <c r="A129" s="40"/>
      <c r="B129" s="40" t="s">
        <v>22</v>
      </c>
      <c r="C129" s="40" t="s">
        <v>118</v>
      </c>
      <c r="D129" s="40" t="s">
        <v>119</v>
      </c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</row>
    <row r="130" spans="1:17" ht="15.75" thickBot="1">
      <c r="A130" s="41" t="s">
        <v>23</v>
      </c>
      <c r="B130" s="41" t="s">
        <v>95</v>
      </c>
      <c r="C130" s="41" t="s">
        <v>24</v>
      </c>
      <c r="D130" s="41" t="s">
        <v>25</v>
      </c>
      <c r="E130" s="41" t="s">
        <v>26</v>
      </c>
      <c r="F130" s="41" t="s">
        <v>27</v>
      </c>
      <c r="G130" s="41" t="s">
        <v>28</v>
      </c>
      <c r="H130" s="41" t="s">
        <v>29</v>
      </c>
      <c r="I130" s="41" t="s">
        <v>36</v>
      </c>
      <c r="J130" s="41" t="s">
        <v>37</v>
      </c>
      <c r="K130" s="41" t="s">
        <v>38</v>
      </c>
      <c r="L130" s="41" t="s">
        <v>39</v>
      </c>
      <c r="M130" s="41" t="s">
        <v>40</v>
      </c>
      <c r="N130" s="41" t="s">
        <v>41</v>
      </c>
      <c r="O130" s="41" t="s">
        <v>42</v>
      </c>
      <c r="P130" s="41" t="s">
        <v>43</v>
      </c>
      <c r="Q130" s="41" t="s">
        <v>30</v>
      </c>
    </row>
    <row r="131" spans="1:17" ht="15.75" thickBot="1">
      <c r="A131" s="42" t="s">
        <v>72</v>
      </c>
      <c r="B131" s="43">
        <v>9</v>
      </c>
      <c r="C131" s="43">
        <v>45</v>
      </c>
      <c r="D131" s="43">
        <v>173</v>
      </c>
      <c r="E131" s="43">
        <v>217</v>
      </c>
      <c r="F131" s="43">
        <v>133</v>
      </c>
      <c r="G131" s="43">
        <v>58</v>
      </c>
      <c r="H131" s="43">
        <v>23</v>
      </c>
      <c r="I131" s="43">
        <v>13</v>
      </c>
      <c r="J131" s="43">
        <v>26</v>
      </c>
      <c r="K131" s="43">
        <v>20</v>
      </c>
      <c r="L131" s="43">
        <v>8</v>
      </c>
      <c r="M131" s="43">
        <v>21</v>
      </c>
      <c r="N131" s="43">
        <v>45</v>
      </c>
      <c r="O131" s="43">
        <v>35</v>
      </c>
      <c r="P131" s="43">
        <v>22</v>
      </c>
      <c r="Q131" s="43">
        <v>848</v>
      </c>
    </row>
    <row r="132" spans="1:17" ht="15.75" thickBot="1">
      <c r="A132" s="44" t="s">
        <v>30</v>
      </c>
      <c r="B132" s="45">
        <v>9</v>
      </c>
      <c r="C132" s="45">
        <v>45</v>
      </c>
      <c r="D132" s="45">
        <v>173</v>
      </c>
      <c r="E132" s="45">
        <v>217</v>
      </c>
      <c r="F132" s="45">
        <v>133</v>
      </c>
      <c r="G132" s="45">
        <v>58</v>
      </c>
      <c r="H132" s="45">
        <v>23</v>
      </c>
      <c r="I132" s="45">
        <v>13</v>
      </c>
      <c r="J132" s="45">
        <v>26</v>
      </c>
      <c r="K132" s="45">
        <v>20</v>
      </c>
      <c r="L132" s="45">
        <v>8</v>
      </c>
      <c r="M132" s="45">
        <v>21</v>
      </c>
      <c r="N132" s="45">
        <v>45</v>
      </c>
      <c r="O132" s="45">
        <v>35</v>
      </c>
      <c r="P132" s="45">
        <v>22</v>
      </c>
      <c r="Q132" s="45">
        <v>848</v>
      </c>
    </row>
    <row r="133" spans="1:17" ht="15.75" thickBot="1">
      <c r="A133" s="120"/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</row>
    <row r="134" spans="1:17" ht="15.75" thickBot="1">
      <c r="A134" s="40"/>
      <c r="B134" s="40" t="s">
        <v>22</v>
      </c>
      <c r="C134" s="40" t="s">
        <v>120</v>
      </c>
      <c r="D134" s="40" t="s">
        <v>121</v>
      </c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</row>
    <row r="135" spans="1:17" ht="15.75" thickBot="1">
      <c r="A135" s="41" t="s">
        <v>23</v>
      </c>
      <c r="B135" s="41" t="s">
        <v>95</v>
      </c>
      <c r="C135" s="41" t="s">
        <v>24</v>
      </c>
      <c r="D135" s="41" t="s">
        <v>25</v>
      </c>
      <c r="E135" s="41" t="s">
        <v>26</v>
      </c>
      <c r="F135" s="41" t="s">
        <v>27</v>
      </c>
      <c r="G135" s="41" t="s">
        <v>28</v>
      </c>
      <c r="H135" s="41" t="s">
        <v>29</v>
      </c>
      <c r="I135" s="41" t="s">
        <v>36</v>
      </c>
      <c r="J135" s="41" t="s">
        <v>37</v>
      </c>
      <c r="K135" s="41" t="s">
        <v>38</v>
      </c>
      <c r="L135" s="41" t="s">
        <v>39</v>
      </c>
      <c r="M135" s="41" t="s">
        <v>40</v>
      </c>
      <c r="N135" s="41" t="s">
        <v>41</v>
      </c>
      <c r="O135" s="41" t="s">
        <v>42</v>
      </c>
      <c r="P135" s="41" t="s">
        <v>43</v>
      </c>
      <c r="Q135" s="41" t="s">
        <v>30</v>
      </c>
    </row>
    <row r="136" spans="1:17" ht="15.75" thickBot="1">
      <c r="A136" s="42" t="s">
        <v>72</v>
      </c>
      <c r="B136" s="43">
        <v>6</v>
      </c>
      <c r="C136" s="43">
        <v>32</v>
      </c>
      <c r="D136" s="43">
        <v>126</v>
      </c>
      <c r="E136" s="43">
        <v>158</v>
      </c>
      <c r="F136" s="43">
        <v>96</v>
      </c>
      <c r="G136" s="43">
        <v>42</v>
      </c>
      <c r="H136" s="43">
        <v>16</v>
      </c>
      <c r="I136" s="43">
        <v>10</v>
      </c>
      <c r="J136" s="43">
        <v>18</v>
      </c>
      <c r="K136" s="43">
        <v>14</v>
      </c>
      <c r="L136" s="43">
        <v>5</v>
      </c>
      <c r="M136" s="43">
        <v>16</v>
      </c>
      <c r="N136" s="43">
        <v>33</v>
      </c>
      <c r="O136" s="43">
        <v>26</v>
      </c>
      <c r="P136" s="43">
        <v>16</v>
      </c>
      <c r="Q136" s="43">
        <v>614</v>
      </c>
    </row>
    <row r="137" spans="1:17" ht="15.75" thickBot="1">
      <c r="A137" s="44" t="s">
        <v>30</v>
      </c>
      <c r="B137" s="45">
        <v>6</v>
      </c>
      <c r="C137" s="45">
        <v>32</v>
      </c>
      <c r="D137" s="45">
        <v>126</v>
      </c>
      <c r="E137" s="45">
        <v>158</v>
      </c>
      <c r="F137" s="45">
        <v>96</v>
      </c>
      <c r="G137" s="45">
        <v>42</v>
      </c>
      <c r="H137" s="45">
        <v>16</v>
      </c>
      <c r="I137" s="45">
        <v>10</v>
      </c>
      <c r="J137" s="45">
        <v>18</v>
      </c>
      <c r="K137" s="45">
        <v>14</v>
      </c>
      <c r="L137" s="45">
        <v>5</v>
      </c>
      <c r="M137" s="45">
        <v>16</v>
      </c>
      <c r="N137" s="45">
        <v>33</v>
      </c>
      <c r="O137" s="45">
        <v>26</v>
      </c>
      <c r="P137" s="45">
        <v>16</v>
      </c>
      <c r="Q137" s="45">
        <v>614</v>
      </c>
    </row>
    <row r="138" spans="1:17" ht="15.75" thickBot="1">
      <c r="A138" s="120"/>
      <c r="B138" s="121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</row>
    <row r="139" spans="1:17" ht="15.75" thickBot="1">
      <c r="A139" s="46" t="s">
        <v>30</v>
      </c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</row>
    <row r="140" spans="1:17" ht="15.75" thickBot="1">
      <c r="A140" s="48" t="s">
        <v>23</v>
      </c>
      <c r="B140" s="48" t="s">
        <v>95</v>
      </c>
      <c r="C140" s="48" t="s">
        <v>24</v>
      </c>
      <c r="D140" s="48" t="s">
        <v>25</v>
      </c>
      <c r="E140" s="48" t="s">
        <v>26</v>
      </c>
      <c r="F140" s="48" t="s">
        <v>27</v>
      </c>
      <c r="G140" s="48" t="s">
        <v>28</v>
      </c>
      <c r="H140" s="48" t="s">
        <v>29</v>
      </c>
      <c r="I140" s="48" t="s">
        <v>36</v>
      </c>
      <c r="J140" s="48" t="s">
        <v>37</v>
      </c>
      <c r="K140" s="48" t="s">
        <v>38</v>
      </c>
      <c r="L140" s="48" t="s">
        <v>39</v>
      </c>
      <c r="M140" s="48" t="s">
        <v>40</v>
      </c>
      <c r="N140" s="48" t="s">
        <v>41</v>
      </c>
      <c r="O140" s="48" t="s">
        <v>42</v>
      </c>
      <c r="P140" s="48" t="s">
        <v>43</v>
      </c>
      <c r="Q140" s="48" t="s">
        <v>30</v>
      </c>
    </row>
    <row r="141" spans="1:17" ht="15.75" thickBot="1">
      <c r="A141" s="47" t="s">
        <v>72</v>
      </c>
      <c r="B141" s="49">
        <v>15</v>
      </c>
      <c r="C141" s="49">
        <v>77</v>
      </c>
      <c r="D141" s="49">
        <v>299</v>
      </c>
      <c r="E141" s="49">
        <v>375</v>
      </c>
      <c r="F141" s="49">
        <v>229</v>
      </c>
      <c r="G141" s="49">
        <v>100</v>
      </c>
      <c r="H141" s="49">
        <v>39</v>
      </c>
      <c r="I141" s="49">
        <v>23</v>
      </c>
      <c r="J141" s="49">
        <v>44</v>
      </c>
      <c r="K141" s="49">
        <v>34</v>
      </c>
      <c r="L141" s="49">
        <v>13</v>
      </c>
      <c r="M141" s="49">
        <v>37</v>
      </c>
      <c r="N141" s="49">
        <v>78</v>
      </c>
      <c r="O141" s="49">
        <v>61</v>
      </c>
      <c r="P141" s="49">
        <v>38</v>
      </c>
      <c r="Q141" s="49">
        <v>1462</v>
      </c>
    </row>
    <row r="142" spans="1:17" ht="15.75" thickBot="1">
      <c r="A142" s="50" t="s">
        <v>30</v>
      </c>
      <c r="B142" s="51">
        <v>15</v>
      </c>
      <c r="C142" s="51">
        <v>77</v>
      </c>
      <c r="D142" s="51">
        <v>299</v>
      </c>
      <c r="E142" s="51">
        <v>375</v>
      </c>
      <c r="F142" s="51">
        <v>229</v>
      </c>
      <c r="G142" s="51">
        <v>100</v>
      </c>
      <c r="H142" s="51">
        <v>39</v>
      </c>
      <c r="I142" s="51">
        <v>23</v>
      </c>
      <c r="J142" s="51">
        <v>44</v>
      </c>
      <c r="K142" s="51">
        <v>34</v>
      </c>
      <c r="L142" s="51">
        <v>13</v>
      </c>
      <c r="M142" s="51">
        <v>37</v>
      </c>
      <c r="N142" s="51">
        <v>78</v>
      </c>
      <c r="O142" s="51">
        <v>61</v>
      </c>
      <c r="P142" s="51">
        <v>38</v>
      </c>
      <c r="Q142" s="51">
        <v>1462</v>
      </c>
    </row>
    <row r="143" spans="1:17" ht="15.75" thickBot="1">
      <c r="A143" s="120"/>
      <c r="B143" s="121"/>
      <c r="C143" s="121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</row>
    <row r="144" spans="1:17" ht="15.75" thickBot="1">
      <c r="A144" s="40"/>
      <c r="B144" s="40" t="s">
        <v>22</v>
      </c>
      <c r="C144" s="40" t="s">
        <v>122</v>
      </c>
      <c r="D144" s="40" t="s">
        <v>119</v>
      </c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</row>
    <row r="145" spans="1:17" ht="15.75" thickBot="1">
      <c r="A145" s="41" t="s">
        <v>23</v>
      </c>
      <c r="B145" s="41" t="s">
        <v>95</v>
      </c>
      <c r="C145" s="41" t="s">
        <v>24</v>
      </c>
      <c r="D145" s="41" t="s">
        <v>25</v>
      </c>
      <c r="E145" s="41" t="s">
        <v>26</v>
      </c>
      <c r="F145" s="41" t="s">
        <v>27</v>
      </c>
      <c r="G145" s="41" t="s">
        <v>28</v>
      </c>
      <c r="H145" s="41" t="s">
        <v>29</v>
      </c>
      <c r="I145" s="41" t="s">
        <v>36</v>
      </c>
      <c r="J145" s="41" t="s">
        <v>37</v>
      </c>
      <c r="K145" s="41" t="s">
        <v>38</v>
      </c>
      <c r="L145" s="41" t="s">
        <v>39</v>
      </c>
      <c r="M145" s="41" t="s">
        <v>40</v>
      </c>
      <c r="N145" s="41" t="s">
        <v>41</v>
      </c>
      <c r="O145" s="41" t="s">
        <v>42</v>
      </c>
      <c r="P145" s="41" t="s">
        <v>43</v>
      </c>
      <c r="Q145" s="41" t="s">
        <v>30</v>
      </c>
    </row>
    <row r="146" spans="1:17">
      <c r="A146" s="52" t="s">
        <v>123</v>
      </c>
      <c r="B146" s="53">
        <v>16</v>
      </c>
      <c r="C146" s="53">
        <v>81</v>
      </c>
      <c r="D146" s="53">
        <v>317</v>
      </c>
      <c r="E146" s="53">
        <v>396</v>
      </c>
      <c r="F146" s="53">
        <v>242</v>
      </c>
      <c r="G146" s="53">
        <v>106</v>
      </c>
      <c r="H146" s="53">
        <v>41</v>
      </c>
      <c r="I146" s="53">
        <v>24</v>
      </c>
      <c r="J146" s="53">
        <v>46</v>
      </c>
      <c r="K146" s="53">
        <v>36</v>
      </c>
      <c r="L146" s="53">
        <v>14</v>
      </c>
      <c r="M146" s="53">
        <v>39</v>
      </c>
      <c r="N146" s="53">
        <v>82</v>
      </c>
      <c r="O146" s="53">
        <v>65</v>
      </c>
      <c r="P146" s="53">
        <v>40</v>
      </c>
      <c r="Q146" s="53">
        <v>1545</v>
      </c>
    </row>
    <row r="147" spans="1:17">
      <c r="A147" s="60" t="s">
        <v>124</v>
      </c>
      <c r="B147" s="61">
        <v>15</v>
      </c>
      <c r="C147" s="61">
        <v>81</v>
      </c>
      <c r="D147" s="61">
        <v>313</v>
      </c>
      <c r="E147" s="61">
        <v>393</v>
      </c>
      <c r="F147" s="61">
        <v>240</v>
      </c>
      <c r="G147" s="61">
        <v>104</v>
      </c>
      <c r="H147" s="61">
        <v>41</v>
      </c>
      <c r="I147" s="61">
        <v>24</v>
      </c>
      <c r="J147" s="61">
        <v>46</v>
      </c>
      <c r="K147" s="61">
        <v>35</v>
      </c>
      <c r="L147" s="61">
        <v>14</v>
      </c>
      <c r="M147" s="61">
        <v>39</v>
      </c>
      <c r="N147" s="61">
        <v>82</v>
      </c>
      <c r="O147" s="61">
        <v>64</v>
      </c>
      <c r="P147" s="61">
        <v>40</v>
      </c>
      <c r="Q147" s="61">
        <v>1531</v>
      </c>
    </row>
    <row r="148" spans="1:17" ht="15.75" thickBot="1">
      <c r="A148" s="54" t="s">
        <v>125</v>
      </c>
      <c r="B148" s="55">
        <v>17</v>
      </c>
      <c r="C148" s="55">
        <v>89</v>
      </c>
      <c r="D148" s="55">
        <v>345</v>
      </c>
      <c r="E148" s="55">
        <v>432</v>
      </c>
      <c r="F148" s="55">
        <v>264</v>
      </c>
      <c r="G148" s="55">
        <v>115</v>
      </c>
      <c r="H148" s="55">
        <v>45</v>
      </c>
      <c r="I148" s="55">
        <v>27</v>
      </c>
      <c r="J148" s="55">
        <v>51</v>
      </c>
      <c r="K148" s="55">
        <v>39</v>
      </c>
      <c r="L148" s="55">
        <v>15</v>
      </c>
      <c r="M148" s="55">
        <v>43</v>
      </c>
      <c r="N148" s="55">
        <v>90</v>
      </c>
      <c r="O148" s="55">
        <v>71</v>
      </c>
      <c r="P148" s="55">
        <v>43</v>
      </c>
      <c r="Q148" s="55">
        <v>1686</v>
      </c>
    </row>
    <row r="149" spans="1:17" ht="15.75" thickBot="1">
      <c r="A149" s="44" t="s">
        <v>30</v>
      </c>
      <c r="B149" s="45">
        <v>48</v>
      </c>
      <c r="C149" s="45">
        <v>251</v>
      </c>
      <c r="D149" s="45">
        <v>975</v>
      </c>
      <c r="E149" s="45">
        <v>1221</v>
      </c>
      <c r="F149" s="45">
        <v>746</v>
      </c>
      <c r="G149" s="45">
        <v>325</v>
      </c>
      <c r="H149" s="45">
        <v>127</v>
      </c>
      <c r="I149" s="45">
        <v>75</v>
      </c>
      <c r="J149" s="45">
        <v>143</v>
      </c>
      <c r="K149" s="45">
        <v>110</v>
      </c>
      <c r="L149" s="45">
        <v>43</v>
      </c>
      <c r="M149" s="45">
        <v>121</v>
      </c>
      <c r="N149" s="45">
        <v>254</v>
      </c>
      <c r="O149" s="45">
        <v>200</v>
      </c>
      <c r="P149" s="45">
        <v>123</v>
      </c>
      <c r="Q149" s="45">
        <v>4762</v>
      </c>
    </row>
    <row r="150" spans="1:17" ht="15.75" thickBot="1">
      <c r="A150" s="120"/>
      <c r="B150" s="121"/>
      <c r="C150" s="121"/>
      <c r="D150" s="121"/>
      <c r="E150" s="121"/>
      <c r="F150" s="121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</row>
    <row r="151" spans="1:17" ht="15.75" thickBot="1">
      <c r="A151" s="40"/>
      <c r="B151" s="40" t="s">
        <v>22</v>
      </c>
      <c r="C151" s="40" t="s">
        <v>126</v>
      </c>
      <c r="D151" s="40" t="s">
        <v>121</v>
      </c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</row>
    <row r="152" spans="1:17" ht="15.75" thickBot="1">
      <c r="A152" s="41" t="s">
        <v>23</v>
      </c>
      <c r="B152" s="41" t="s">
        <v>95</v>
      </c>
      <c r="C152" s="41" t="s">
        <v>24</v>
      </c>
      <c r="D152" s="41" t="s">
        <v>25</v>
      </c>
      <c r="E152" s="41" t="s">
        <v>26</v>
      </c>
      <c r="F152" s="41" t="s">
        <v>27</v>
      </c>
      <c r="G152" s="41" t="s">
        <v>28</v>
      </c>
      <c r="H152" s="41" t="s">
        <v>29</v>
      </c>
      <c r="I152" s="41" t="s">
        <v>36</v>
      </c>
      <c r="J152" s="41" t="s">
        <v>37</v>
      </c>
      <c r="K152" s="41" t="s">
        <v>38</v>
      </c>
      <c r="L152" s="41" t="s">
        <v>39</v>
      </c>
      <c r="M152" s="41" t="s">
        <v>40</v>
      </c>
      <c r="N152" s="41" t="s">
        <v>41</v>
      </c>
      <c r="O152" s="41" t="s">
        <v>42</v>
      </c>
      <c r="P152" s="41" t="s">
        <v>43</v>
      </c>
      <c r="Q152" s="41" t="s">
        <v>30</v>
      </c>
    </row>
    <row r="153" spans="1:17">
      <c r="A153" s="52" t="s">
        <v>123</v>
      </c>
      <c r="B153" s="53">
        <v>11</v>
      </c>
      <c r="C153" s="53">
        <v>59</v>
      </c>
      <c r="D153" s="53">
        <v>229</v>
      </c>
      <c r="E153" s="53">
        <v>287</v>
      </c>
      <c r="F153" s="53">
        <v>175</v>
      </c>
      <c r="G153" s="53">
        <v>76</v>
      </c>
      <c r="H153" s="53">
        <v>30</v>
      </c>
      <c r="I153" s="53">
        <v>18</v>
      </c>
      <c r="J153" s="53">
        <v>34</v>
      </c>
      <c r="K153" s="53">
        <v>26</v>
      </c>
      <c r="L153" s="53">
        <v>10</v>
      </c>
      <c r="M153" s="53">
        <v>29</v>
      </c>
      <c r="N153" s="53">
        <v>60</v>
      </c>
      <c r="O153" s="53">
        <v>47</v>
      </c>
      <c r="P153" s="53">
        <v>29</v>
      </c>
      <c r="Q153" s="53">
        <v>1120</v>
      </c>
    </row>
    <row r="154" spans="1:17">
      <c r="A154" s="60" t="s">
        <v>124</v>
      </c>
      <c r="B154" s="61">
        <v>11</v>
      </c>
      <c r="C154" s="61">
        <v>58</v>
      </c>
      <c r="D154" s="61">
        <v>227</v>
      </c>
      <c r="E154" s="61">
        <v>284</v>
      </c>
      <c r="F154" s="61">
        <v>173</v>
      </c>
      <c r="G154" s="61">
        <v>76</v>
      </c>
      <c r="H154" s="61">
        <v>29</v>
      </c>
      <c r="I154" s="61">
        <v>18</v>
      </c>
      <c r="J154" s="61">
        <v>34</v>
      </c>
      <c r="K154" s="61">
        <v>26</v>
      </c>
      <c r="L154" s="61">
        <v>10</v>
      </c>
      <c r="M154" s="61">
        <v>28</v>
      </c>
      <c r="N154" s="61">
        <v>59</v>
      </c>
      <c r="O154" s="61">
        <v>47</v>
      </c>
      <c r="P154" s="61">
        <v>29</v>
      </c>
      <c r="Q154" s="61">
        <v>1109</v>
      </c>
    </row>
    <row r="155" spans="1:17" ht="15.75" thickBot="1">
      <c r="A155" s="54" t="s">
        <v>125</v>
      </c>
      <c r="B155" s="55">
        <v>12</v>
      </c>
      <c r="C155" s="55">
        <v>64</v>
      </c>
      <c r="D155" s="55">
        <v>250</v>
      </c>
      <c r="E155" s="55">
        <v>313</v>
      </c>
      <c r="F155" s="55">
        <v>191</v>
      </c>
      <c r="G155" s="55">
        <v>83</v>
      </c>
      <c r="H155" s="55">
        <v>32</v>
      </c>
      <c r="I155" s="55">
        <v>19</v>
      </c>
      <c r="J155" s="55">
        <v>37</v>
      </c>
      <c r="K155" s="55">
        <v>28</v>
      </c>
      <c r="L155" s="55">
        <v>11</v>
      </c>
      <c r="M155" s="55">
        <v>31</v>
      </c>
      <c r="N155" s="55">
        <v>65</v>
      </c>
      <c r="O155" s="55">
        <v>51</v>
      </c>
      <c r="P155" s="55">
        <v>32</v>
      </c>
      <c r="Q155" s="55">
        <v>1219</v>
      </c>
    </row>
    <row r="156" spans="1:17" ht="15.75" thickBot="1">
      <c r="A156" s="44" t="s">
        <v>30</v>
      </c>
      <c r="B156" s="45">
        <v>34</v>
      </c>
      <c r="C156" s="45">
        <v>181</v>
      </c>
      <c r="D156" s="45">
        <v>706</v>
      </c>
      <c r="E156" s="45">
        <v>884</v>
      </c>
      <c r="F156" s="45">
        <v>539</v>
      </c>
      <c r="G156" s="45">
        <v>235</v>
      </c>
      <c r="H156" s="45">
        <v>91</v>
      </c>
      <c r="I156" s="45">
        <v>55</v>
      </c>
      <c r="J156" s="45">
        <v>105</v>
      </c>
      <c r="K156" s="45">
        <v>80</v>
      </c>
      <c r="L156" s="45">
        <v>31</v>
      </c>
      <c r="M156" s="45">
        <v>88</v>
      </c>
      <c r="N156" s="45">
        <v>184</v>
      </c>
      <c r="O156" s="45">
        <v>145</v>
      </c>
      <c r="P156" s="45">
        <v>90</v>
      </c>
      <c r="Q156" s="45">
        <v>3448</v>
      </c>
    </row>
    <row r="157" spans="1:17" ht="15.75" thickBot="1">
      <c r="A157" s="120"/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</row>
    <row r="158" spans="1:17" ht="15.75" thickBot="1">
      <c r="A158" s="46" t="s">
        <v>30</v>
      </c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</row>
    <row r="159" spans="1:17" ht="15.75" thickBot="1">
      <c r="A159" s="48" t="s">
        <v>23</v>
      </c>
      <c r="B159" s="48" t="s">
        <v>95</v>
      </c>
      <c r="C159" s="48" t="s">
        <v>24</v>
      </c>
      <c r="D159" s="48" t="s">
        <v>25</v>
      </c>
      <c r="E159" s="48" t="s">
        <v>26</v>
      </c>
      <c r="F159" s="48" t="s">
        <v>27</v>
      </c>
      <c r="G159" s="48" t="s">
        <v>28</v>
      </c>
      <c r="H159" s="48" t="s">
        <v>29</v>
      </c>
      <c r="I159" s="48" t="s">
        <v>36</v>
      </c>
      <c r="J159" s="48" t="s">
        <v>37</v>
      </c>
      <c r="K159" s="48" t="s">
        <v>38</v>
      </c>
      <c r="L159" s="48" t="s">
        <v>39</v>
      </c>
      <c r="M159" s="48" t="s">
        <v>40</v>
      </c>
      <c r="N159" s="48" t="s">
        <v>41</v>
      </c>
      <c r="O159" s="48" t="s">
        <v>42</v>
      </c>
      <c r="P159" s="48" t="s">
        <v>43</v>
      </c>
      <c r="Q159" s="48" t="s">
        <v>30</v>
      </c>
    </row>
    <row r="160" spans="1:17">
      <c r="A160" s="56" t="s">
        <v>123</v>
      </c>
      <c r="B160" s="57">
        <v>27</v>
      </c>
      <c r="C160" s="57">
        <v>140</v>
      </c>
      <c r="D160" s="57">
        <v>546</v>
      </c>
      <c r="E160" s="57">
        <v>683</v>
      </c>
      <c r="F160" s="57">
        <v>417</v>
      </c>
      <c r="G160" s="57">
        <v>182</v>
      </c>
      <c r="H160" s="57">
        <v>71</v>
      </c>
      <c r="I160" s="57">
        <v>42</v>
      </c>
      <c r="J160" s="57">
        <v>80</v>
      </c>
      <c r="K160" s="57">
        <v>62</v>
      </c>
      <c r="L160" s="57">
        <v>24</v>
      </c>
      <c r="M160" s="57">
        <v>68</v>
      </c>
      <c r="N160" s="57">
        <v>142</v>
      </c>
      <c r="O160" s="57">
        <v>112</v>
      </c>
      <c r="P160" s="57">
        <v>69</v>
      </c>
      <c r="Q160" s="57">
        <v>2665</v>
      </c>
    </row>
    <row r="161" spans="1:17">
      <c r="A161" s="62" t="s">
        <v>124</v>
      </c>
      <c r="B161" s="63">
        <v>26</v>
      </c>
      <c r="C161" s="63">
        <v>139</v>
      </c>
      <c r="D161" s="63">
        <v>540</v>
      </c>
      <c r="E161" s="63">
        <v>677</v>
      </c>
      <c r="F161" s="63">
        <v>413</v>
      </c>
      <c r="G161" s="63">
        <v>180</v>
      </c>
      <c r="H161" s="63">
        <v>70</v>
      </c>
      <c r="I161" s="63">
        <v>42</v>
      </c>
      <c r="J161" s="63">
        <v>80</v>
      </c>
      <c r="K161" s="63">
        <v>61</v>
      </c>
      <c r="L161" s="63">
        <v>24</v>
      </c>
      <c r="M161" s="63">
        <v>67</v>
      </c>
      <c r="N161" s="63">
        <v>141</v>
      </c>
      <c r="O161" s="63">
        <v>111</v>
      </c>
      <c r="P161" s="63">
        <v>69</v>
      </c>
      <c r="Q161" s="63">
        <v>2640</v>
      </c>
    </row>
    <row r="162" spans="1:17" ht="15.75" thickBot="1">
      <c r="A162" s="58" t="s">
        <v>125</v>
      </c>
      <c r="B162" s="59">
        <v>29</v>
      </c>
      <c r="C162" s="59">
        <v>153</v>
      </c>
      <c r="D162" s="59">
        <v>595</v>
      </c>
      <c r="E162" s="59">
        <v>745</v>
      </c>
      <c r="F162" s="59">
        <v>455</v>
      </c>
      <c r="G162" s="59">
        <v>198</v>
      </c>
      <c r="H162" s="59">
        <v>77</v>
      </c>
      <c r="I162" s="59">
        <v>46</v>
      </c>
      <c r="J162" s="59">
        <v>88</v>
      </c>
      <c r="K162" s="59">
        <v>67</v>
      </c>
      <c r="L162" s="59">
        <v>26</v>
      </c>
      <c r="M162" s="59">
        <v>74</v>
      </c>
      <c r="N162" s="59">
        <v>155</v>
      </c>
      <c r="O162" s="59">
        <v>122</v>
      </c>
      <c r="P162" s="59">
        <v>75</v>
      </c>
      <c r="Q162" s="59">
        <v>2905</v>
      </c>
    </row>
    <row r="163" spans="1:17" ht="15.75" thickBot="1">
      <c r="A163" s="50" t="s">
        <v>30</v>
      </c>
      <c r="B163" s="51">
        <v>82</v>
      </c>
      <c r="C163" s="51">
        <v>432</v>
      </c>
      <c r="D163" s="51">
        <v>1681</v>
      </c>
      <c r="E163" s="51">
        <v>2105</v>
      </c>
      <c r="F163" s="51">
        <v>1285</v>
      </c>
      <c r="G163" s="51">
        <v>560</v>
      </c>
      <c r="H163" s="51">
        <v>218</v>
      </c>
      <c r="I163" s="51">
        <v>130</v>
      </c>
      <c r="J163" s="51">
        <v>248</v>
      </c>
      <c r="K163" s="51">
        <v>190</v>
      </c>
      <c r="L163" s="51">
        <v>74</v>
      </c>
      <c r="M163" s="51">
        <v>209</v>
      </c>
      <c r="N163" s="51">
        <v>438</v>
      </c>
      <c r="O163" s="51">
        <v>345</v>
      </c>
      <c r="P163" s="51">
        <v>213</v>
      </c>
      <c r="Q163" s="51">
        <v>8210</v>
      </c>
    </row>
    <row r="164" spans="1:17" ht="15.75" thickBot="1">
      <c r="A164" s="120"/>
      <c r="B164" s="121"/>
      <c r="C164" s="121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</row>
    <row r="165" spans="1:17" ht="15.75" thickBot="1">
      <c r="A165" s="40"/>
      <c r="B165" s="40" t="s">
        <v>33</v>
      </c>
      <c r="C165" s="40" t="s">
        <v>127</v>
      </c>
      <c r="D165" s="40" t="s">
        <v>128</v>
      </c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</row>
    <row r="166" spans="1:17" ht="15.75" thickBot="1">
      <c r="A166" s="41" t="s">
        <v>23</v>
      </c>
      <c r="B166" s="41" t="s">
        <v>95</v>
      </c>
      <c r="C166" s="41" t="s">
        <v>24</v>
      </c>
      <c r="D166" s="41" t="s">
        <v>25</v>
      </c>
      <c r="E166" s="41" t="s">
        <v>26</v>
      </c>
      <c r="F166" s="41" t="s">
        <v>27</v>
      </c>
      <c r="G166" s="41" t="s">
        <v>28</v>
      </c>
      <c r="H166" s="41" t="s">
        <v>29</v>
      </c>
      <c r="I166" s="41" t="s">
        <v>36</v>
      </c>
      <c r="J166" s="41" t="s">
        <v>37</v>
      </c>
      <c r="K166" s="41" t="s">
        <v>38</v>
      </c>
      <c r="L166" s="41" t="s">
        <v>39</v>
      </c>
      <c r="M166" s="41" t="s">
        <v>40</v>
      </c>
      <c r="N166" s="41" t="s">
        <v>41</v>
      </c>
      <c r="O166" s="41" t="s">
        <v>42</v>
      </c>
      <c r="P166" s="41" t="s">
        <v>43</v>
      </c>
      <c r="Q166" s="41" t="s">
        <v>30</v>
      </c>
    </row>
    <row r="167" spans="1:17">
      <c r="A167" s="52" t="s">
        <v>123</v>
      </c>
      <c r="B167" s="53">
        <v>0</v>
      </c>
      <c r="C167" s="53">
        <v>25</v>
      </c>
      <c r="D167" s="53">
        <v>91</v>
      </c>
      <c r="E167" s="53">
        <v>56</v>
      </c>
      <c r="F167" s="53">
        <v>24</v>
      </c>
      <c r="G167" s="53">
        <v>11</v>
      </c>
      <c r="H167" s="53">
        <v>0</v>
      </c>
      <c r="I167" s="53">
        <v>0</v>
      </c>
      <c r="J167" s="53">
        <v>0</v>
      </c>
      <c r="K167" s="53">
        <v>0</v>
      </c>
      <c r="L167" s="53">
        <v>0</v>
      </c>
      <c r="M167" s="53">
        <v>0</v>
      </c>
      <c r="N167" s="53">
        <v>0</v>
      </c>
      <c r="O167" s="53">
        <v>0</v>
      </c>
      <c r="P167" s="53">
        <v>0</v>
      </c>
      <c r="Q167" s="53">
        <v>207</v>
      </c>
    </row>
    <row r="168" spans="1:17">
      <c r="A168" s="60" t="s">
        <v>124</v>
      </c>
      <c r="B168" s="61">
        <v>0</v>
      </c>
      <c r="C168" s="61">
        <v>23</v>
      </c>
      <c r="D168" s="61">
        <v>82</v>
      </c>
      <c r="E168" s="61">
        <v>50</v>
      </c>
      <c r="F168" s="61">
        <v>21</v>
      </c>
      <c r="G168" s="61">
        <v>10</v>
      </c>
      <c r="H168" s="61">
        <v>0</v>
      </c>
      <c r="I168" s="61">
        <v>0</v>
      </c>
      <c r="J168" s="61">
        <v>0</v>
      </c>
      <c r="K168" s="61">
        <v>0</v>
      </c>
      <c r="L168" s="61">
        <v>0</v>
      </c>
      <c r="M168" s="61">
        <v>0</v>
      </c>
      <c r="N168" s="61">
        <v>0</v>
      </c>
      <c r="O168" s="61">
        <v>0</v>
      </c>
      <c r="P168" s="61">
        <v>0</v>
      </c>
      <c r="Q168" s="61">
        <v>186</v>
      </c>
    </row>
    <row r="169" spans="1:17" ht="15.75" thickBot="1">
      <c r="A169" s="54" t="s">
        <v>125</v>
      </c>
      <c r="B169" s="55">
        <v>0</v>
      </c>
      <c r="C169" s="55">
        <v>23</v>
      </c>
      <c r="D169" s="55">
        <v>82</v>
      </c>
      <c r="E169" s="55">
        <v>50</v>
      </c>
      <c r="F169" s="55">
        <v>21</v>
      </c>
      <c r="G169" s="55">
        <v>10</v>
      </c>
      <c r="H169" s="55">
        <v>0</v>
      </c>
      <c r="I169" s="55">
        <v>0</v>
      </c>
      <c r="J169" s="55">
        <v>0</v>
      </c>
      <c r="K169" s="55">
        <v>0</v>
      </c>
      <c r="L169" s="55">
        <v>0</v>
      </c>
      <c r="M169" s="55">
        <v>0</v>
      </c>
      <c r="N169" s="55">
        <v>0</v>
      </c>
      <c r="O169" s="55">
        <v>0</v>
      </c>
      <c r="P169" s="55">
        <v>0</v>
      </c>
      <c r="Q169" s="55">
        <v>186</v>
      </c>
    </row>
    <row r="170" spans="1:17" ht="15.75" thickBot="1">
      <c r="A170" s="44" t="s">
        <v>30</v>
      </c>
      <c r="B170" s="45">
        <v>0</v>
      </c>
      <c r="C170" s="45">
        <v>71</v>
      </c>
      <c r="D170" s="45">
        <v>255</v>
      </c>
      <c r="E170" s="45">
        <v>156</v>
      </c>
      <c r="F170" s="45">
        <v>66</v>
      </c>
      <c r="G170" s="45">
        <v>31</v>
      </c>
      <c r="H170" s="45">
        <v>0</v>
      </c>
      <c r="I170" s="45">
        <v>0</v>
      </c>
      <c r="J170" s="45">
        <v>0</v>
      </c>
      <c r="K170" s="45">
        <v>0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579</v>
      </c>
    </row>
    <row r="171" spans="1:17" ht="15.75" thickBot="1">
      <c r="A171" s="120"/>
      <c r="B171" s="121"/>
      <c r="C171" s="121"/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</row>
    <row r="172" spans="1:17" ht="15.75" thickBot="1">
      <c r="A172" s="40"/>
      <c r="B172" s="40" t="s">
        <v>46</v>
      </c>
      <c r="C172" s="40" t="s">
        <v>129</v>
      </c>
      <c r="D172" s="40" t="s">
        <v>121</v>
      </c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</row>
    <row r="173" spans="1:17" ht="15.75" thickBot="1">
      <c r="A173" s="41" t="s">
        <v>23</v>
      </c>
      <c r="B173" s="41" t="s">
        <v>95</v>
      </c>
      <c r="C173" s="41" t="s">
        <v>24</v>
      </c>
      <c r="D173" s="41" t="s">
        <v>25</v>
      </c>
      <c r="E173" s="41" t="s">
        <v>26</v>
      </c>
      <c r="F173" s="41" t="s">
        <v>27</v>
      </c>
      <c r="G173" s="41" t="s">
        <v>28</v>
      </c>
      <c r="H173" s="41" t="s">
        <v>29</v>
      </c>
      <c r="I173" s="41" t="s">
        <v>36</v>
      </c>
      <c r="J173" s="41" t="s">
        <v>37</v>
      </c>
      <c r="K173" s="41" t="s">
        <v>38</v>
      </c>
      <c r="L173" s="41" t="s">
        <v>39</v>
      </c>
      <c r="M173" s="41" t="s">
        <v>40</v>
      </c>
      <c r="N173" s="41" t="s">
        <v>41</v>
      </c>
      <c r="O173" s="41" t="s">
        <v>42</v>
      </c>
      <c r="P173" s="41" t="s">
        <v>43</v>
      </c>
      <c r="Q173" s="41" t="s">
        <v>30</v>
      </c>
    </row>
    <row r="174" spans="1:17">
      <c r="A174" s="52" t="s">
        <v>44</v>
      </c>
      <c r="B174" s="53">
        <v>0</v>
      </c>
      <c r="C174" s="53">
        <v>30</v>
      </c>
      <c r="D174" s="53">
        <v>33</v>
      </c>
      <c r="E174" s="53">
        <v>54</v>
      </c>
      <c r="F174" s="53">
        <v>23</v>
      </c>
      <c r="G174" s="53">
        <v>10</v>
      </c>
      <c r="H174" s="53">
        <v>0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0</v>
      </c>
      <c r="O174" s="53">
        <v>0</v>
      </c>
      <c r="P174" s="53">
        <v>0</v>
      </c>
      <c r="Q174" s="53">
        <v>150</v>
      </c>
    </row>
    <row r="175" spans="1:17" ht="15.75" thickBot="1">
      <c r="A175" s="54" t="s">
        <v>45</v>
      </c>
      <c r="B175" s="55">
        <v>0</v>
      </c>
      <c r="C175" s="55">
        <v>26</v>
      </c>
      <c r="D175" s="55">
        <v>49</v>
      </c>
      <c r="E175" s="55">
        <v>54</v>
      </c>
      <c r="F175" s="55">
        <v>21</v>
      </c>
      <c r="G175" s="55">
        <v>0</v>
      </c>
      <c r="H175" s="55">
        <v>0</v>
      </c>
      <c r="I175" s="55">
        <v>0</v>
      </c>
      <c r="J175" s="55">
        <v>0</v>
      </c>
      <c r="K175" s="55">
        <v>0</v>
      </c>
      <c r="L175" s="55">
        <v>0</v>
      </c>
      <c r="M175" s="55">
        <v>0</v>
      </c>
      <c r="N175" s="55">
        <v>0</v>
      </c>
      <c r="O175" s="55">
        <v>0</v>
      </c>
      <c r="P175" s="55">
        <v>0</v>
      </c>
      <c r="Q175" s="55">
        <v>150</v>
      </c>
    </row>
    <row r="176" spans="1:17" ht="15.75" thickBot="1">
      <c r="A176" s="44" t="s">
        <v>30</v>
      </c>
      <c r="B176" s="45">
        <v>0</v>
      </c>
      <c r="C176" s="45">
        <v>56</v>
      </c>
      <c r="D176" s="45">
        <v>82</v>
      </c>
      <c r="E176" s="45">
        <v>108</v>
      </c>
      <c r="F176" s="45">
        <v>44</v>
      </c>
      <c r="G176" s="45">
        <v>10</v>
      </c>
      <c r="H176" s="45">
        <v>0</v>
      </c>
      <c r="I176" s="45">
        <v>0</v>
      </c>
      <c r="J176" s="45">
        <v>0</v>
      </c>
      <c r="K176" s="45">
        <v>0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300</v>
      </c>
    </row>
    <row r="177" spans="1:17" ht="15.75" thickBot="1">
      <c r="A177" s="120"/>
      <c r="B177" s="121"/>
      <c r="C177" s="121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</row>
    <row r="178" spans="1:17" ht="15.75" thickBot="1">
      <c r="A178" s="40"/>
      <c r="B178" s="40" t="s">
        <v>46</v>
      </c>
      <c r="C178" s="40" t="s">
        <v>130</v>
      </c>
      <c r="D178" s="40" t="s">
        <v>121</v>
      </c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</row>
    <row r="179" spans="1:17" ht="15.75" thickBot="1">
      <c r="A179" s="41" t="s">
        <v>23</v>
      </c>
      <c r="B179" s="41" t="s">
        <v>95</v>
      </c>
      <c r="C179" s="41" t="s">
        <v>24</v>
      </c>
      <c r="D179" s="41" t="s">
        <v>25</v>
      </c>
      <c r="E179" s="41" t="s">
        <v>26</v>
      </c>
      <c r="F179" s="41" t="s">
        <v>27</v>
      </c>
      <c r="G179" s="41" t="s">
        <v>28</v>
      </c>
      <c r="H179" s="41" t="s">
        <v>29</v>
      </c>
      <c r="I179" s="41" t="s">
        <v>36</v>
      </c>
      <c r="J179" s="41" t="s">
        <v>37</v>
      </c>
      <c r="K179" s="41" t="s">
        <v>38</v>
      </c>
      <c r="L179" s="41" t="s">
        <v>39</v>
      </c>
      <c r="M179" s="41" t="s">
        <v>40</v>
      </c>
      <c r="N179" s="41" t="s">
        <v>41</v>
      </c>
      <c r="O179" s="41" t="s">
        <v>42</v>
      </c>
      <c r="P179" s="41" t="s">
        <v>43</v>
      </c>
      <c r="Q179" s="41" t="s">
        <v>30</v>
      </c>
    </row>
    <row r="180" spans="1:17" ht="15.75" thickBot="1">
      <c r="A180" s="42" t="s">
        <v>72</v>
      </c>
      <c r="B180" s="43">
        <v>1</v>
      </c>
      <c r="C180" s="43">
        <v>3</v>
      </c>
      <c r="D180" s="43">
        <v>15</v>
      </c>
      <c r="E180" s="43">
        <v>20</v>
      </c>
      <c r="F180" s="43">
        <v>12</v>
      </c>
      <c r="G180" s="43">
        <v>4</v>
      </c>
      <c r="H180" s="43">
        <v>1</v>
      </c>
      <c r="I180" s="43">
        <v>1</v>
      </c>
      <c r="J180" s="43">
        <v>3</v>
      </c>
      <c r="K180" s="43">
        <v>3</v>
      </c>
      <c r="L180" s="43">
        <v>1</v>
      </c>
      <c r="M180" s="43">
        <v>3</v>
      </c>
      <c r="N180" s="43">
        <v>6</v>
      </c>
      <c r="O180" s="43">
        <v>5</v>
      </c>
      <c r="P180" s="43">
        <v>4</v>
      </c>
      <c r="Q180" s="43">
        <v>82</v>
      </c>
    </row>
    <row r="181" spans="1:17" ht="15.75" thickBot="1">
      <c r="A181" s="44" t="s">
        <v>30</v>
      </c>
      <c r="B181" s="45">
        <v>1</v>
      </c>
      <c r="C181" s="45">
        <v>3</v>
      </c>
      <c r="D181" s="45">
        <v>15</v>
      </c>
      <c r="E181" s="45">
        <v>20</v>
      </c>
      <c r="F181" s="45">
        <v>12</v>
      </c>
      <c r="G181" s="45">
        <v>4</v>
      </c>
      <c r="H181" s="45">
        <v>1</v>
      </c>
      <c r="I181" s="45">
        <v>1</v>
      </c>
      <c r="J181" s="45">
        <v>3</v>
      </c>
      <c r="K181" s="45">
        <v>3</v>
      </c>
      <c r="L181" s="45">
        <v>1</v>
      </c>
      <c r="M181" s="45">
        <v>3</v>
      </c>
      <c r="N181" s="45">
        <v>6</v>
      </c>
      <c r="O181" s="45">
        <v>5</v>
      </c>
      <c r="P181" s="45">
        <v>4</v>
      </c>
      <c r="Q181" s="45">
        <v>82</v>
      </c>
    </row>
    <row r="182" spans="1:17" ht="15.75" thickBot="1">
      <c r="A182" s="120"/>
      <c r="B182" s="121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</row>
    <row r="183" spans="1:17" ht="15.75" thickBot="1">
      <c r="A183" s="40"/>
      <c r="B183" s="40" t="s">
        <v>46</v>
      </c>
      <c r="C183" s="40" t="s">
        <v>131</v>
      </c>
      <c r="D183" s="40" t="s">
        <v>121</v>
      </c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</row>
    <row r="184" spans="1:17" ht="15.75" thickBot="1">
      <c r="A184" s="41" t="s">
        <v>23</v>
      </c>
      <c r="B184" s="41" t="s">
        <v>95</v>
      </c>
      <c r="C184" s="41" t="s">
        <v>24</v>
      </c>
      <c r="D184" s="41" t="s">
        <v>25</v>
      </c>
      <c r="E184" s="41" t="s">
        <v>26</v>
      </c>
      <c r="F184" s="41" t="s">
        <v>27</v>
      </c>
      <c r="G184" s="41" t="s">
        <v>28</v>
      </c>
      <c r="H184" s="41" t="s">
        <v>29</v>
      </c>
      <c r="I184" s="41" t="s">
        <v>36</v>
      </c>
      <c r="J184" s="41" t="s">
        <v>37</v>
      </c>
      <c r="K184" s="41" t="s">
        <v>38</v>
      </c>
      <c r="L184" s="41" t="s">
        <v>39</v>
      </c>
      <c r="M184" s="41" t="s">
        <v>40</v>
      </c>
      <c r="N184" s="41" t="s">
        <v>41</v>
      </c>
      <c r="O184" s="41" t="s">
        <v>42</v>
      </c>
      <c r="P184" s="41" t="s">
        <v>43</v>
      </c>
      <c r="Q184" s="41" t="s">
        <v>30</v>
      </c>
    </row>
    <row r="185" spans="1:17">
      <c r="A185" s="52" t="s">
        <v>123</v>
      </c>
      <c r="B185" s="53">
        <v>4</v>
      </c>
      <c r="C185" s="53">
        <v>18</v>
      </c>
      <c r="D185" s="53">
        <v>70</v>
      </c>
      <c r="E185" s="53">
        <v>87</v>
      </c>
      <c r="F185" s="53">
        <v>53</v>
      </c>
      <c r="G185" s="53">
        <v>23</v>
      </c>
      <c r="H185" s="53">
        <v>9</v>
      </c>
      <c r="I185" s="53">
        <v>5</v>
      </c>
      <c r="J185" s="53">
        <v>10</v>
      </c>
      <c r="K185" s="53">
        <v>8</v>
      </c>
      <c r="L185" s="53">
        <v>3</v>
      </c>
      <c r="M185" s="53">
        <v>9</v>
      </c>
      <c r="N185" s="53">
        <v>18</v>
      </c>
      <c r="O185" s="53">
        <v>14</v>
      </c>
      <c r="P185" s="53">
        <v>9</v>
      </c>
      <c r="Q185" s="53">
        <v>340</v>
      </c>
    </row>
    <row r="186" spans="1:17">
      <c r="A186" s="60" t="s">
        <v>124</v>
      </c>
      <c r="B186" s="61">
        <v>3</v>
      </c>
      <c r="C186" s="61">
        <v>16</v>
      </c>
      <c r="D186" s="61">
        <v>63</v>
      </c>
      <c r="E186" s="61">
        <v>80</v>
      </c>
      <c r="F186" s="61">
        <v>49</v>
      </c>
      <c r="G186" s="61">
        <v>21</v>
      </c>
      <c r="H186" s="61">
        <v>8</v>
      </c>
      <c r="I186" s="61">
        <v>5</v>
      </c>
      <c r="J186" s="61">
        <v>9</v>
      </c>
      <c r="K186" s="61">
        <v>7</v>
      </c>
      <c r="L186" s="61">
        <v>3</v>
      </c>
      <c r="M186" s="61">
        <v>8</v>
      </c>
      <c r="N186" s="61">
        <v>17</v>
      </c>
      <c r="O186" s="61">
        <v>13</v>
      </c>
      <c r="P186" s="61">
        <v>8</v>
      </c>
      <c r="Q186" s="61">
        <v>310</v>
      </c>
    </row>
    <row r="187" spans="1:17" ht="15.75" thickBot="1">
      <c r="A187" s="54" t="s">
        <v>125</v>
      </c>
      <c r="B187" s="55">
        <v>3</v>
      </c>
      <c r="C187" s="55">
        <v>15</v>
      </c>
      <c r="D187" s="55">
        <v>57</v>
      </c>
      <c r="E187" s="55">
        <v>72</v>
      </c>
      <c r="F187" s="55">
        <v>44</v>
      </c>
      <c r="G187" s="55">
        <v>19</v>
      </c>
      <c r="H187" s="55">
        <v>7</v>
      </c>
      <c r="I187" s="55">
        <v>4</v>
      </c>
      <c r="J187" s="55">
        <v>8</v>
      </c>
      <c r="K187" s="55">
        <v>7</v>
      </c>
      <c r="L187" s="55">
        <v>3</v>
      </c>
      <c r="M187" s="55">
        <v>7</v>
      </c>
      <c r="N187" s="55">
        <v>15</v>
      </c>
      <c r="O187" s="55">
        <v>12</v>
      </c>
      <c r="P187" s="55">
        <v>7</v>
      </c>
      <c r="Q187" s="55">
        <v>280</v>
      </c>
    </row>
    <row r="188" spans="1:17" ht="15.75" thickBot="1">
      <c r="A188" s="44" t="s">
        <v>30</v>
      </c>
      <c r="B188" s="45">
        <v>10</v>
      </c>
      <c r="C188" s="45">
        <v>49</v>
      </c>
      <c r="D188" s="45">
        <v>190</v>
      </c>
      <c r="E188" s="45">
        <v>239</v>
      </c>
      <c r="F188" s="45">
        <v>146</v>
      </c>
      <c r="G188" s="45">
        <v>63</v>
      </c>
      <c r="H188" s="45">
        <v>24</v>
      </c>
      <c r="I188" s="45">
        <v>14</v>
      </c>
      <c r="J188" s="45">
        <v>27</v>
      </c>
      <c r="K188" s="45">
        <v>22</v>
      </c>
      <c r="L188" s="45">
        <v>9</v>
      </c>
      <c r="M188" s="45">
        <v>24</v>
      </c>
      <c r="N188" s="45">
        <v>50</v>
      </c>
      <c r="O188" s="45">
        <v>39</v>
      </c>
      <c r="P188" s="45">
        <v>24</v>
      </c>
      <c r="Q188" s="45">
        <v>930</v>
      </c>
    </row>
    <row r="189" spans="1:17" ht="15.75" thickBot="1">
      <c r="A189" s="120"/>
      <c r="B189" s="121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</row>
    <row r="190" spans="1:17" ht="15.75" thickBot="1">
      <c r="A190" s="40"/>
      <c r="B190" s="40" t="s">
        <v>46</v>
      </c>
      <c r="C190" s="40" t="s">
        <v>132</v>
      </c>
      <c r="D190" s="40" t="s">
        <v>133</v>
      </c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ht="15.75" thickBot="1">
      <c r="A191" s="41" t="s">
        <v>23</v>
      </c>
      <c r="B191" s="41" t="s">
        <v>95</v>
      </c>
      <c r="C191" s="41" t="s">
        <v>24</v>
      </c>
      <c r="D191" s="41" t="s">
        <v>25</v>
      </c>
      <c r="E191" s="41" t="s">
        <v>26</v>
      </c>
      <c r="F191" s="41" t="s">
        <v>27</v>
      </c>
      <c r="G191" s="41" t="s">
        <v>28</v>
      </c>
      <c r="H191" s="41" t="s">
        <v>29</v>
      </c>
      <c r="I191" s="41" t="s">
        <v>36</v>
      </c>
      <c r="J191" s="41" t="s">
        <v>37</v>
      </c>
      <c r="K191" s="41" t="s">
        <v>38</v>
      </c>
      <c r="L191" s="41" t="s">
        <v>39</v>
      </c>
      <c r="M191" s="41" t="s">
        <v>40</v>
      </c>
      <c r="N191" s="41" t="s">
        <v>41</v>
      </c>
      <c r="O191" s="41" t="s">
        <v>42</v>
      </c>
      <c r="P191" s="41" t="s">
        <v>43</v>
      </c>
      <c r="Q191" s="41" t="s">
        <v>30</v>
      </c>
    </row>
    <row r="192" spans="1:17" ht="15.75" thickBot="1">
      <c r="A192" s="42" t="s">
        <v>48</v>
      </c>
      <c r="B192" s="43">
        <v>1</v>
      </c>
      <c r="C192" s="43">
        <v>0</v>
      </c>
      <c r="D192" s="43">
        <v>0</v>
      </c>
      <c r="E192" s="43">
        <v>18</v>
      </c>
      <c r="F192" s="43">
        <v>14</v>
      </c>
      <c r="G192" s="43">
        <v>4</v>
      </c>
      <c r="H192" s="43">
        <v>2</v>
      </c>
      <c r="I192" s="43">
        <v>1</v>
      </c>
      <c r="J192" s="43">
        <v>3</v>
      </c>
      <c r="K192" s="43">
        <v>2</v>
      </c>
      <c r="L192" s="43">
        <v>1</v>
      </c>
      <c r="M192" s="43">
        <v>2</v>
      </c>
      <c r="N192" s="43">
        <v>5</v>
      </c>
      <c r="O192" s="43">
        <v>4</v>
      </c>
      <c r="P192" s="43">
        <v>3</v>
      </c>
      <c r="Q192" s="43">
        <v>60</v>
      </c>
    </row>
    <row r="193" spans="1:17" ht="15.75" thickBot="1">
      <c r="A193" s="44" t="s">
        <v>30</v>
      </c>
      <c r="B193" s="45">
        <v>1</v>
      </c>
      <c r="C193" s="45">
        <v>0</v>
      </c>
      <c r="D193" s="45">
        <v>0</v>
      </c>
      <c r="E193" s="45">
        <v>18</v>
      </c>
      <c r="F193" s="45">
        <v>14</v>
      </c>
      <c r="G193" s="45">
        <v>4</v>
      </c>
      <c r="H193" s="45">
        <v>2</v>
      </c>
      <c r="I193" s="45">
        <v>1</v>
      </c>
      <c r="J193" s="45">
        <v>3</v>
      </c>
      <c r="K193" s="45">
        <v>2</v>
      </c>
      <c r="L193" s="45">
        <v>1</v>
      </c>
      <c r="M193" s="45">
        <v>2</v>
      </c>
      <c r="N193" s="45">
        <v>5</v>
      </c>
      <c r="O193" s="45">
        <v>4</v>
      </c>
      <c r="P193" s="45">
        <v>3</v>
      </c>
      <c r="Q193" s="45">
        <v>60</v>
      </c>
    </row>
    <row r="194" spans="1:17" ht="15.75" thickBot="1">
      <c r="A194" s="120"/>
      <c r="B194" s="121"/>
      <c r="C194" s="121"/>
      <c r="D194" s="121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</row>
    <row r="195" spans="1:17" ht="15.75" thickBot="1">
      <c r="A195" s="40"/>
      <c r="B195" s="40" t="s">
        <v>22</v>
      </c>
      <c r="C195" s="40" t="s">
        <v>134</v>
      </c>
      <c r="D195" s="40" t="s">
        <v>135</v>
      </c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</row>
    <row r="196" spans="1:17" ht="15.75" thickBot="1">
      <c r="A196" s="41" t="s">
        <v>23</v>
      </c>
      <c r="B196" s="41" t="s">
        <v>95</v>
      </c>
      <c r="C196" s="41" t="s">
        <v>24</v>
      </c>
      <c r="D196" s="41" t="s">
        <v>25</v>
      </c>
      <c r="E196" s="41" t="s">
        <v>26</v>
      </c>
      <c r="F196" s="41" t="s">
        <v>27</v>
      </c>
      <c r="G196" s="41" t="s">
        <v>28</v>
      </c>
      <c r="H196" s="41" t="s">
        <v>29</v>
      </c>
      <c r="I196" s="41" t="s">
        <v>36</v>
      </c>
      <c r="J196" s="41" t="s">
        <v>37</v>
      </c>
      <c r="K196" s="41" t="s">
        <v>38</v>
      </c>
      <c r="L196" s="41" t="s">
        <v>39</v>
      </c>
      <c r="M196" s="41" t="s">
        <v>40</v>
      </c>
      <c r="N196" s="41" t="s">
        <v>41</v>
      </c>
      <c r="O196" s="41" t="s">
        <v>42</v>
      </c>
      <c r="P196" s="41" t="s">
        <v>43</v>
      </c>
      <c r="Q196" s="41" t="s">
        <v>30</v>
      </c>
    </row>
    <row r="197" spans="1:17">
      <c r="A197" s="52" t="s">
        <v>44</v>
      </c>
      <c r="B197" s="53">
        <v>8</v>
      </c>
      <c r="C197" s="53">
        <v>0</v>
      </c>
      <c r="D197" s="53">
        <v>100</v>
      </c>
      <c r="E197" s="53">
        <v>205</v>
      </c>
      <c r="F197" s="53">
        <v>130</v>
      </c>
      <c r="G197" s="53">
        <v>57</v>
      </c>
      <c r="H197" s="53">
        <v>23</v>
      </c>
      <c r="I197" s="53">
        <v>11</v>
      </c>
      <c r="J197" s="53">
        <v>25</v>
      </c>
      <c r="K197" s="53">
        <v>19</v>
      </c>
      <c r="L197" s="53">
        <v>8</v>
      </c>
      <c r="M197" s="53">
        <v>21</v>
      </c>
      <c r="N197" s="53">
        <v>45</v>
      </c>
      <c r="O197" s="53">
        <v>35</v>
      </c>
      <c r="P197" s="53">
        <v>21</v>
      </c>
      <c r="Q197" s="53">
        <v>708</v>
      </c>
    </row>
    <row r="198" spans="1:17" ht="15.75" thickBot="1">
      <c r="A198" s="54" t="s">
        <v>45</v>
      </c>
      <c r="B198" s="55">
        <v>10</v>
      </c>
      <c r="C198" s="55">
        <v>0</v>
      </c>
      <c r="D198" s="55">
        <v>15</v>
      </c>
      <c r="E198" s="55">
        <v>193</v>
      </c>
      <c r="F198" s="55">
        <v>150</v>
      </c>
      <c r="G198" s="55">
        <v>65</v>
      </c>
      <c r="H198" s="55">
        <v>26</v>
      </c>
      <c r="I198" s="55">
        <v>0</v>
      </c>
      <c r="J198" s="55">
        <v>29</v>
      </c>
      <c r="K198" s="55">
        <v>22</v>
      </c>
      <c r="L198" s="55">
        <v>1</v>
      </c>
      <c r="M198" s="55">
        <v>24</v>
      </c>
      <c r="N198" s="55">
        <v>51</v>
      </c>
      <c r="O198" s="55">
        <v>41</v>
      </c>
      <c r="P198" s="55">
        <v>25</v>
      </c>
      <c r="Q198" s="55">
        <v>652</v>
      </c>
    </row>
    <row r="199" spans="1:17" ht="15.75" thickBot="1">
      <c r="A199" s="44" t="s">
        <v>30</v>
      </c>
      <c r="B199" s="45">
        <v>18</v>
      </c>
      <c r="C199" s="45">
        <v>0</v>
      </c>
      <c r="D199" s="45">
        <v>115</v>
      </c>
      <c r="E199" s="45">
        <v>398</v>
      </c>
      <c r="F199" s="45">
        <v>280</v>
      </c>
      <c r="G199" s="45">
        <v>122</v>
      </c>
      <c r="H199" s="45">
        <v>49</v>
      </c>
      <c r="I199" s="45">
        <v>11</v>
      </c>
      <c r="J199" s="45">
        <v>54</v>
      </c>
      <c r="K199" s="45">
        <v>41</v>
      </c>
      <c r="L199" s="45">
        <v>9</v>
      </c>
      <c r="M199" s="45">
        <v>45</v>
      </c>
      <c r="N199" s="45">
        <v>96</v>
      </c>
      <c r="O199" s="45">
        <v>76</v>
      </c>
      <c r="P199" s="45">
        <v>46</v>
      </c>
      <c r="Q199" s="45">
        <v>1360</v>
      </c>
    </row>
    <row r="200" spans="1:17" ht="15.75" thickBot="1">
      <c r="A200" s="120"/>
      <c r="B200" s="121"/>
      <c r="C200" s="121"/>
      <c r="D200" s="121"/>
      <c r="E200" s="121"/>
      <c r="F200" s="121"/>
      <c r="G200" s="121"/>
      <c r="H200" s="121"/>
      <c r="I200" s="121"/>
      <c r="J200" s="121"/>
      <c r="K200" s="121"/>
      <c r="L200" s="121"/>
      <c r="M200" s="121"/>
      <c r="N200" s="121"/>
      <c r="O200" s="121"/>
      <c r="P200" s="121"/>
      <c r="Q200" s="121"/>
    </row>
    <row r="201" spans="1:17" ht="15.75" thickBot="1">
      <c r="A201" s="40"/>
      <c r="B201" s="40" t="s">
        <v>22</v>
      </c>
      <c r="C201" s="40" t="s">
        <v>136</v>
      </c>
      <c r="D201" s="40" t="s">
        <v>137</v>
      </c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ht="15.75" thickBot="1">
      <c r="A202" s="41" t="s">
        <v>23</v>
      </c>
      <c r="B202" s="41" t="s">
        <v>95</v>
      </c>
      <c r="C202" s="41" t="s">
        <v>24</v>
      </c>
      <c r="D202" s="41" t="s">
        <v>25</v>
      </c>
      <c r="E202" s="41" t="s">
        <v>26</v>
      </c>
      <c r="F202" s="41" t="s">
        <v>27</v>
      </c>
      <c r="G202" s="41" t="s">
        <v>28</v>
      </c>
      <c r="H202" s="41" t="s">
        <v>29</v>
      </c>
      <c r="I202" s="41" t="s">
        <v>36</v>
      </c>
      <c r="J202" s="41" t="s">
        <v>37</v>
      </c>
      <c r="K202" s="41" t="s">
        <v>38</v>
      </c>
      <c r="L202" s="41" t="s">
        <v>39</v>
      </c>
      <c r="M202" s="41" t="s">
        <v>40</v>
      </c>
      <c r="N202" s="41" t="s">
        <v>41</v>
      </c>
      <c r="O202" s="41" t="s">
        <v>42</v>
      </c>
      <c r="P202" s="41" t="s">
        <v>43</v>
      </c>
      <c r="Q202" s="41" t="s">
        <v>30</v>
      </c>
    </row>
    <row r="203" spans="1:17">
      <c r="A203" s="52" t="s">
        <v>44</v>
      </c>
      <c r="B203" s="53">
        <v>6</v>
      </c>
      <c r="C203" s="53">
        <v>0</v>
      </c>
      <c r="D203" s="53">
        <v>72</v>
      </c>
      <c r="E203" s="53">
        <v>149</v>
      </c>
      <c r="F203" s="53">
        <v>95</v>
      </c>
      <c r="G203" s="53">
        <v>41</v>
      </c>
      <c r="H203" s="53">
        <v>16</v>
      </c>
      <c r="I203" s="53">
        <v>8</v>
      </c>
      <c r="J203" s="53">
        <v>18</v>
      </c>
      <c r="K203" s="53">
        <v>14</v>
      </c>
      <c r="L203" s="53">
        <v>5</v>
      </c>
      <c r="M203" s="53">
        <v>16</v>
      </c>
      <c r="N203" s="53">
        <v>32</v>
      </c>
      <c r="O203" s="53">
        <v>26</v>
      </c>
      <c r="P203" s="53">
        <v>16</v>
      </c>
      <c r="Q203" s="53">
        <v>514</v>
      </c>
    </row>
    <row r="204" spans="1:17" ht="15.75" thickBot="1">
      <c r="A204" s="54" t="s">
        <v>45</v>
      </c>
      <c r="B204" s="55">
        <v>7</v>
      </c>
      <c r="C204" s="55">
        <v>0</v>
      </c>
      <c r="D204" s="55">
        <v>11</v>
      </c>
      <c r="E204" s="55">
        <v>139</v>
      </c>
      <c r="F204" s="55">
        <v>109</v>
      </c>
      <c r="G204" s="55">
        <v>47</v>
      </c>
      <c r="H204" s="55">
        <v>19</v>
      </c>
      <c r="I204" s="55">
        <v>0</v>
      </c>
      <c r="J204" s="55">
        <v>21</v>
      </c>
      <c r="K204" s="55">
        <v>16</v>
      </c>
      <c r="L204" s="55">
        <v>1</v>
      </c>
      <c r="M204" s="55">
        <v>18</v>
      </c>
      <c r="N204" s="55">
        <v>37</v>
      </c>
      <c r="O204" s="55">
        <v>29</v>
      </c>
      <c r="P204" s="55">
        <v>18</v>
      </c>
      <c r="Q204" s="55">
        <v>472</v>
      </c>
    </row>
    <row r="205" spans="1:17" ht="15.75" thickBot="1">
      <c r="A205" s="44" t="s">
        <v>30</v>
      </c>
      <c r="B205" s="45">
        <v>13</v>
      </c>
      <c r="C205" s="45">
        <v>0</v>
      </c>
      <c r="D205" s="45">
        <v>83</v>
      </c>
      <c r="E205" s="45">
        <v>288</v>
      </c>
      <c r="F205" s="45">
        <v>204</v>
      </c>
      <c r="G205" s="45">
        <v>88</v>
      </c>
      <c r="H205" s="45">
        <v>35</v>
      </c>
      <c r="I205" s="45">
        <v>8</v>
      </c>
      <c r="J205" s="45">
        <v>39</v>
      </c>
      <c r="K205" s="45">
        <v>30</v>
      </c>
      <c r="L205" s="45">
        <v>6</v>
      </c>
      <c r="M205" s="45">
        <v>34</v>
      </c>
      <c r="N205" s="45">
        <v>69</v>
      </c>
      <c r="O205" s="45">
        <v>55</v>
      </c>
      <c r="P205" s="45">
        <v>34</v>
      </c>
      <c r="Q205" s="45">
        <v>986</v>
      </c>
    </row>
    <row r="206" spans="1:17" ht="15.75" thickBot="1">
      <c r="A206" s="120"/>
      <c r="B206" s="121"/>
      <c r="C206" s="121"/>
      <c r="D206" s="121"/>
      <c r="E206" s="121"/>
      <c r="F206" s="121"/>
      <c r="G206" s="121"/>
      <c r="H206" s="121"/>
      <c r="I206" s="121"/>
      <c r="J206" s="121"/>
      <c r="K206" s="121"/>
      <c r="L206" s="121"/>
      <c r="M206" s="121"/>
      <c r="N206" s="121"/>
      <c r="O206" s="121"/>
      <c r="P206" s="121"/>
      <c r="Q206" s="121"/>
    </row>
    <row r="207" spans="1:17" ht="15.75" thickBot="1">
      <c r="A207" s="46" t="s">
        <v>30</v>
      </c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</row>
    <row r="208" spans="1:17" ht="15.75" thickBot="1">
      <c r="A208" s="48" t="s">
        <v>23</v>
      </c>
      <c r="B208" s="48" t="s">
        <v>95</v>
      </c>
      <c r="C208" s="48" t="s">
        <v>24</v>
      </c>
      <c r="D208" s="48" t="s">
        <v>25</v>
      </c>
      <c r="E208" s="48" t="s">
        <v>26</v>
      </c>
      <c r="F208" s="48" t="s">
        <v>27</v>
      </c>
      <c r="G208" s="48" t="s">
        <v>28</v>
      </c>
      <c r="H208" s="48" t="s">
        <v>29</v>
      </c>
      <c r="I208" s="48" t="s">
        <v>36</v>
      </c>
      <c r="J208" s="48" t="s">
        <v>37</v>
      </c>
      <c r="K208" s="48" t="s">
        <v>38</v>
      </c>
      <c r="L208" s="48" t="s">
        <v>39</v>
      </c>
      <c r="M208" s="48" t="s">
        <v>40</v>
      </c>
      <c r="N208" s="48" t="s">
        <v>41</v>
      </c>
      <c r="O208" s="48" t="s">
        <v>42</v>
      </c>
      <c r="P208" s="48" t="s">
        <v>43</v>
      </c>
      <c r="Q208" s="48" t="s">
        <v>30</v>
      </c>
    </row>
    <row r="209" spans="1:17">
      <c r="A209" s="56" t="s">
        <v>44</v>
      </c>
      <c r="B209" s="57">
        <v>14</v>
      </c>
      <c r="C209" s="57">
        <v>0</v>
      </c>
      <c r="D209" s="57">
        <v>172</v>
      </c>
      <c r="E209" s="57">
        <v>354</v>
      </c>
      <c r="F209" s="57">
        <v>225</v>
      </c>
      <c r="G209" s="57">
        <v>98</v>
      </c>
      <c r="H209" s="57">
        <v>39</v>
      </c>
      <c r="I209" s="57">
        <v>19</v>
      </c>
      <c r="J209" s="57">
        <v>43</v>
      </c>
      <c r="K209" s="57">
        <v>33</v>
      </c>
      <c r="L209" s="57">
        <v>13</v>
      </c>
      <c r="M209" s="57">
        <v>37</v>
      </c>
      <c r="N209" s="57">
        <v>77</v>
      </c>
      <c r="O209" s="57">
        <v>61</v>
      </c>
      <c r="P209" s="57">
        <v>37</v>
      </c>
      <c r="Q209" s="57">
        <v>1222</v>
      </c>
    </row>
    <row r="210" spans="1:17" ht="15.75" thickBot="1">
      <c r="A210" s="58" t="s">
        <v>45</v>
      </c>
      <c r="B210" s="59">
        <v>17</v>
      </c>
      <c r="C210" s="59">
        <v>0</v>
      </c>
      <c r="D210" s="59">
        <v>26</v>
      </c>
      <c r="E210" s="59">
        <v>332</v>
      </c>
      <c r="F210" s="59">
        <v>259</v>
      </c>
      <c r="G210" s="59">
        <v>112</v>
      </c>
      <c r="H210" s="59">
        <v>45</v>
      </c>
      <c r="I210" s="59">
        <v>0</v>
      </c>
      <c r="J210" s="59">
        <v>50</v>
      </c>
      <c r="K210" s="59">
        <v>38</v>
      </c>
      <c r="L210" s="59">
        <v>2</v>
      </c>
      <c r="M210" s="59">
        <v>42</v>
      </c>
      <c r="N210" s="59">
        <v>88</v>
      </c>
      <c r="O210" s="59">
        <v>70</v>
      </c>
      <c r="P210" s="59">
        <v>43</v>
      </c>
      <c r="Q210" s="59">
        <v>1124</v>
      </c>
    </row>
    <row r="211" spans="1:17" ht="15.75" thickBot="1">
      <c r="A211" s="50" t="s">
        <v>30</v>
      </c>
      <c r="B211" s="51">
        <v>31</v>
      </c>
      <c r="C211" s="51">
        <v>0</v>
      </c>
      <c r="D211" s="51">
        <v>198</v>
      </c>
      <c r="E211" s="51">
        <v>686</v>
      </c>
      <c r="F211" s="51">
        <v>484</v>
      </c>
      <c r="G211" s="51">
        <v>210</v>
      </c>
      <c r="H211" s="51">
        <v>84</v>
      </c>
      <c r="I211" s="51">
        <v>19</v>
      </c>
      <c r="J211" s="51">
        <v>93</v>
      </c>
      <c r="K211" s="51">
        <v>71</v>
      </c>
      <c r="L211" s="51">
        <v>15</v>
      </c>
      <c r="M211" s="51">
        <v>79</v>
      </c>
      <c r="N211" s="51">
        <v>165</v>
      </c>
      <c r="O211" s="51">
        <v>131</v>
      </c>
      <c r="P211" s="51">
        <v>80</v>
      </c>
      <c r="Q211" s="51">
        <v>2346</v>
      </c>
    </row>
    <row r="212" spans="1:17" ht="15.75" thickBot="1">
      <c r="A212" s="120"/>
      <c r="B212" s="121"/>
      <c r="C212" s="121"/>
      <c r="D212" s="121"/>
      <c r="E212" s="121"/>
      <c r="F212" s="121"/>
      <c r="G212" s="121"/>
      <c r="H212" s="121"/>
      <c r="I212" s="121"/>
      <c r="J212" s="121"/>
      <c r="K212" s="121"/>
      <c r="L212" s="121"/>
      <c r="M212" s="121"/>
      <c r="N212" s="121"/>
      <c r="O212" s="121"/>
      <c r="P212" s="121"/>
      <c r="Q212" s="121"/>
    </row>
    <row r="213" spans="1:17" ht="15.75" thickBot="1">
      <c r="A213" s="40"/>
      <c r="B213" s="40" t="s">
        <v>22</v>
      </c>
      <c r="C213" s="40" t="s">
        <v>138</v>
      </c>
      <c r="D213" s="40" t="s">
        <v>139</v>
      </c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ht="15.75" thickBot="1">
      <c r="A214" s="41" t="s">
        <v>23</v>
      </c>
      <c r="B214" s="41" t="s">
        <v>95</v>
      </c>
      <c r="C214" s="41" t="s">
        <v>24</v>
      </c>
      <c r="D214" s="41" t="s">
        <v>25</v>
      </c>
      <c r="E214" s="41" t="s">
        <v>26</v>
      </c>
      <c r="F214" s="41" t="s">
        <v>27</v>
      </c>
      <c r="G214" s="41" t="s">
        <v>28</v>
      </c>
      <c r="H214" s="41" t="s">
        <v>29</v>
      </c>
      <c r="I214" s="41" t="s">
        <v>36</v>
      </c>
      <c r="J214" s="41" t="s">
        <v>37</v>
      </c>
      <c r="K214" s="41" t="s">
        <v>38</v>
      </c>
      <c r="L214" s="41" t="s">
        <v>39</v>
      </c>
      <c r="M214" s="41" t="s">
        <v>40</v>
      </c>
      <c r="N214" s="41" t="s">
        <v>41</v>
      </c>
      <c r="O214" s="41" t="s">
        <v>42</v>
      </c>
      <c r="P214" s="41" t="s">
        <v>43</v>
      </c>
      <c r="Q214" s="41" t="s">
        <v>30</v>
      </c>
    </row>
    <row r="215" spans="1:17">
      <c r="A215" s="52" t="s">
        <v>44</v>
      </c>
      <c r="B215" s="53">
        <v>0</v>
      </c>
      <c r="C215" s="53">
        <v>22</v>
      </c>
      <c r="D215" s="53">
        <v>35</v>
      </c>
      <c r="E215" s="53">
        <v>36</v>
      </c>
      <c r="F215" s="53">
        <v>25</v>
      </c>
      <c r="G215" s="53">
        <v>2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120</v>
      </c>
    </row>
    <row r="216" spans="1:17" ht="15.75" thickBot="1">
      <c r="A216" s="54" t="s">
        <v>45</v>
      </c>
      <c r="B216" s="55">
        <v>0</v>
      </c>
      <c r="C216" s="55">
        <v>5</v>
      </c>
      <c r="D216" s="55">
        <v>16</v>
      </c>
      <c r="E216" s="55">
        <v>9</v>
      </c>
      <c r="F216" s="55">
        <v>15</v>
      </c>
      <c r="G216" s="55">
        <v>7</v>
      </c>
      <c r="H216" s="55">
        <v>0</v>
      </c>
      <c r="I216" s="55">
        <v>0</v>
      </c>
      <c r="J216" s="55">
        <v>0</v>
      </c>
      <c r="K216" s="55">
        <v>0</v>
      </c>
      <c r="L216" s="55">
        <v>0</v>
      </c>
      <c r="M216" s="55">
        <v>0</v>
      </c>
      <c r="N216" s="55">
        <v>0</v>
      </c>
      <c r="O216" s="55">
        <v>0</v>
      </c>
      <c r="P216" s="55">
        <v>0</v>
      </c>
      <c r="Q216" s="55">
        <v>52</v>
      </c>
    </row>
    <row r="217" spans="1:17" ht="15.75" thickBot="1">
      <c r="A217" s="44" t="s">
        <v>30</v>
      </c>
      <c r="B217" s="45">
        <v>0</v>
      </c>
      <c r="C217" s="45">
        <v>27</v>
      </c>
      <c r="D217" s="45">
        <v>51</v>
      </c>
      <c r="E217" s="45">
        <v>45</v>
      </c>
      <c r="F217" s="45">
        <v>40</v>
      </c>
      <c r="G217" s="45">
        <v>9</v>
      </c>
      <c r="H217" s="45">
        <v>0</v>
      </c>
      <c r="I217" s="45">
        <v>0</v>
      </c>
      <c r="J217" s="45">
        <v>0</v>
      </c>
      <c r="K217" s="45">
        <v>0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172</v>
      </c>
    </row>
    <row r="218" spans="1:17" ht="15.75" thickBot="1">
      <c r="A218" s="120"/>
      <c r="B218" s="121"/>
      <c r="C218" s="121"/>
      <c r="D218" s="121"/>
      <c r="E218" s="121"/>
      <c r="F218" s="121"/>
      <c r="G218" s="121"/>
      <c r="H218" s="121"/>
      <c r="I218" s="121"/>
      <c r="J218" s="121"/>
      <c r="K218" s="121"/>
      <c r="L218" s="121"/>
      <c r="M218" s="121"/>
      <c r="N218" s="121"/>
      <c r="O218" s="121"/>
      <c r="P218" s="121"/>
      <c r="Q218" s="121"/>
    </row>
    <row r="219" spans="1:17" ht="15.75" thickBot="1">
      <c r="A219" s="40"/>
      <c r="B219" s="40" t="s">
        <v>22</v>
      </c>
      <c r="C219" s="40" t="s">
        <v>140</v>
      </c>
      <c r="D219" s="40" t="s">
        <v>141</v>
      </c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</row>
    <row r="220" spans="1:17" ht="15.75" thickBot="1">
      <c r="A220" s="41" t="s">
        <v>23</v>
      </c>
      <c r="B220" s="41" t="s">
        <v>95</v>
      </c>
      <c r="C220" s="41" t="s">
        <v>24</v>
      </c>
      <c r="D220" s="41" t="s">
        <v>25</v>
      </c>
      <c r="E220" s="41" t="s">
        <v>26</v>
      </c>
      <c r="F220" s="41" t="s">
        <v>27</v>
      </c>
      <c r="G220" s="41" t="s">
        <v>28</v>
      </c>
      <c r="H220" s="41" t="s">
        <v>29</v>
      </c>
      <c r="I220" s="41" t="s">
        <v>36</v>
      </c>
      <c r="J220" s="41" t="s">
        <v>37</v>
      </c>
      <c r="K220" s="41" t="s">
        <v>38</v>
      </c>
      <c r="L220" s="41" t="s">
        <v>39</v>
      </c>
      <c r="M220" s="41" t="s">
        <v>40</v>
      </c>
      <c r="N220" s="41" t="s">
        <v>41</v>
      </c>
      <c r="O220" s="41" t="s">
        <v>42</v>
      </c>
      <c r="P220" s="41" t="s">
        <v>43</v>
      </c>
      <c r="Q220" s="41" t="s">
        <v>30</v>
      </c>
    </row>
    <row r="221" spans="1:17">
      <c r="A221" s="52" t="s">
        <v>44</v>
      </c>
      <c r="B221" s="53">
        <v>0</v>
      </c>
      <c r="C221" s="53">
        <v>39</v>
      </c>
      <c r="D221" s="53">
        <v>73</v>
      </c>
      <c r="E221" s="53">
        <v>77</v>
      </c>
      <c r="F221" s="53">
        <v>51</v>
      </c>
      <c r="G221" s="53">
        <v>9</v>
      </c>
      <c r="H221" s="53">
        <v>0</v>
      </c>
      <c r="I221" s="53">
        <v>0</v>
      </c>
      <c r="J221" s="53">
        <v>0</v>
      </c>
      <c r="K221" s="53">
        <v>0</v>
      </c>
      <c r="L221" s="53">
        <v>0</v>
      </c>
      <c r="M221" s="53">
        <v>0</v>
      </c>
      <c r="N221" s="53">
        <v>0</v>
      </c>
      <c r="O221" s="53">
        <v>0</v>
      </c>
      <c r="P221" s="53">
        <v>0</v>
      </c>
      <c r="Q221" s="53">
        <v>249</v>
      </c>
    </row>
    <row r="222" spans="1:17" ht="15.75" thickBot="1">
      <c r="A222" s="54" t="s">
        <v>45</v>
      </c>
      <c r="B222" s="55">
        <v>0</v>
      </c>
      <c r="C222" s="55">
        <v>15</v>
      </c>
      <c r="D222" s="55">
        <v>19</v>
      </c>
      <c r="E222" s="55">
        <v>23</v>
      </c>
      <c r="F222" s="55">
        <v>6</v>
      </c>
      <c r="G222" s="55">
        <v>28</v>
      </c>
      <c r="H222" s="55">
        <v>0</v>
      </c>
      <c r="I222" s="55">
        <v>0</v>
      </c>
      <c r="J222" s="55">
        <v>0</v>
      </c>
      <c r="K222" s="55">
        <v>0</v>
      </c>
      <c r="L222" s="55">
        <v>0</v>
      </c>
      <c r="M222" s="55">
        <v>0</v>
      </c>
      <c r="N222" s="55">
        <v>0</v>
      </c>
      <c r="O222" s="55">
        <v>0</v>
      </c>
      <c r="P222" s="55">
        <v>0</v>
      </c>
      <c r="Q222" s="55">
        <v>91</v>
      </c>
    </row>
    <row r="223" spans="1:17" ht="15.75" thickBot="1">
      <c r="A223" s="44" t="s">
        <v>30</v>
      </c>
      <c r="B223" s="45">
        <v>0</v>
      </c>
      <c r="C223" s="45">
        <v>54</v>
      </c>
      <c r="D223" s="45">
        <v>92</v>
      </c>
      <c r="E223" s="45">
        <v>100</v>
      </c>
      <c r="F223" s="45">
        <v>57</v>
      </c>
      <c r="G223" s="45">
        <v>37</v>
      </c>
      <c r="H223" s="45">
        <v>0</v>
      </c>
      <c r="I223" s="45">
        <v>0</v>
      </c>
      <c r="J223" s="45">
        <v>0</v>
      </c>
      <c r="K223" s="45">
        <v>0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340</v>
      </c>
    </row>
    <row r="224" spans="1:17" ht="15.75" thickBot="1">
      <c r="A224" s="120"/>
      <c r="B224" s="121"/>
      <c r="C224" s="121"/>
      <c r="D224" s="121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</row>
    <row r="225" spans="1:17" ht="15.75" thickBot="1">
      <c r="A225" s="40"/>
      <c r="B225" s="40" t="s">
        <v>22</v>
      </c>
      <c r="C225" s="40" t="s">
        <v>142</v>
      </c>
      <c r="D225" s="40" t="s">
        <v>141</v>
      </c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ht="15.75" thickBot="1">
      <c r="A226" s="41" t="s">
        <v>23</v>
      </c>
      <c r="B226" s="41" t="s">
        <v>95</v>
      </c>
      <c r="C226" s="41" t="s">
        <v>24</v>
      </c>
      <c r="D226" s="41" t="s">
        <v>25</v>
      </c>
      <c r="E226" s="41" t="s">
        <v>26</v>
      </c>
      <c r="F226" s="41" t="s">
        <v>27</v>
      </c>
      <c r="G226" s="41" t="s">
        <v>28</v>
      </c>
      <c r="H226" s="41" t="s">
        <v>29</v>
      </c>
      <c r="I226" s="41" t="s">
        <v>36</v>
      </c>
      <c r="J226" s="41" t="s">
        <v>37</v>
      </c>
      <c r="K226" s="41" t="s">
        <v>38</v>
      </c>
      <c r="L226" s="41" t="s">
        <v>39</v>
      </c>
      <c r="M226" s="41" t="s">
        <v>40</v>
      </c>
      <c r="N226" s="41" t="s">
        <v>41</v>
      </c>
      <c r="O226" s="41" t="s">
        <v>42</v>
      </c>
      <c r="P226" s="41" t="s">
        <v>43</v>
      </c>
      <c r="Q226" s="41" t="s">
        <v>30</v>
      </c>
    </row>
    <row r="227" spans="1:17">
      <c r="A227" s="52" t="s">
        <v>44</v>
      </c>
      <c r="B227" s="53">
        <v>0</v>
      </c>
      <c r="C227" s="53">
        <v>37</v>
      </c>
      <c r="D227" s="53">
        <v>79</v>
      </c>
      <c r="E227" s="53">
        <v>83</v>
      </c>
      <c r="F227" s="53">
        <v>42</v>
      </c>
      <c r="G227" s="53">
        <v>10</v>
      </c>
      <c r="H227" s="53">
        <v>0</v>
      </c>
      <c r="I227" s="53">
        <v>0</v>
      </c>
      <c r="J227" s="53">
        <v>0</v>
      </c>
      <c r="K227" s="53">
        <v>0</v>
      </c>
      <c r="L227" s="53">
        <v>0</v>
      </c>
      <c r="M227" s="53">
        <v>0</v>
      </c>
      <c r="N227" s="53">
        <v>0</v>
      </c>
      <c r="O227" s="53">
        <v>0</v>
      </c>
      <c r="P227" s="53">
        <v>0</v>
      </c>
      <c r="Q227" s="53">
        <v>251</v>
      </c>
    </row>
    <row r="228" spans="1:17" ht="15.75" thickBot="1">
      <c r="A228" s="54" t="s">
        <v>45</v>
      </c>
      <c r="B228" s="55">
        <v>0</v>
      </c>
      <c r="C228" s="55">
        <v>0</v>
      </c>
      <c r="D228" s="55">
        <v>14</v>
      </c>
      <c r="E228" s="55">
        <v>21</v>
      </c>
      <c r="F228" s="55">
        <v>1</v>
      </c>
      <c r="G228" s="55">
        <v>27</v>
      </c>
      <c r="H228" s="55">
        <v>0</v>
      </c>
      <c r="I228" s="55">
        <v>0</v>
      </c>
      <c r="J228" s="55">
        <v>0</v>
      </c>
      <c r="K228" s="55">
        <v>0</v>
      </c>
      <c r="L228" s="55">
        <v>0</v>
      </c>
      <c r="M228" s="55">
        <v>0</v>
      </c>
      <c r="N228" s="55">
        <v>0</v>
      </c>
      <c r="O228" s="55">
        <v>0</v>
      </c>
      <c r="P228" s="55">
        <v>0</v>
      </c>
      <c r="Q228" s="55">
        <v>63</v>
      </c>
    </row>
    <row r="229" spans="1:17" ht="15.75" thickBot="1">
      <c r="A229" s="44" t="s">
        <v>30</v>
      </c>
      <c r="B229" s="45">
        <v>0</v>
      </c>
      <c r="C229" s="45">
        <v>37</v>
      </c>
      <c r="D229" s="45">
        <v>93</v>
      </c>
      <c r="E229" s="45">
        <v>104</v>
      </c>
      <c r="F229" s="45">
        <v>43</v>
      </c>
      <c r="G229" s="45">
        <v>37</v>
      </c>
      <c r="H229" s="45">
        <v>0</v>
      </c>
      <c r="I229" s="45">
        <v>0</v>
      </c>
      <c r="J229" s="45">
        <v>0</v>
      </c>
      <c r="K229" s="45">
        <v>0</v>
      </c>
      <c r="L229" s="45">
        <v>0</v>
      </c>
      <c r="M229" s="45">
        <v>0</v>
      </c>
      <c r="N229" s="45">
        <v>0</v>
      </c>
      <c r="O229" s="45">
        <v>0</v>
      </c>
      <c r="P229" s="45">
        <v>0</v>
      </c>
      <c r="Q229" s="45">
        <v>314</v>
      </c>
    </row>
    <row r="230" spans="1:17" ht="15.75" thickBot="1">
      <c r="A230" s="120"/>
      <c r="B230" s="121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</row>
    <row r="231" spans="1:17" ht="15.75" thickBot="1">
      <c r="A231" s="46" t="s">
        <v>30</v>
      </c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</row>
    <row r="232" spans="1:17" ht="15.75" thickBot="1">
      <c r="A232" s="48" t="s">
        <v>23</v>
      </c>
      <c r="B232" s="48" t="s">
        <v>95</v>
      </c>
      <c r="C232" s="48" t="s">
        <v>24</v>
      </c>
      <c r="D232" s="48" t="s">
        <v>25</v>
      </c>
      <c r="E232" s="48" t="s">
        <v>26</v>
      </c>
      <c r="F232" s="48" t="s">
        <v>27</v>
      </c>
      <c r="G232" s="48" t="s">
        <v>28</v>
      </c>
      <c r="H232" s="48" t="s">
        <v>29</v>
      </c>
      <c r="I232" s="48" t="s">
        <v>36</v>
      </c>
      <c r="J232" s="48" t="s">
        <v>37</v>
      </c>
      <c r="K232" s="48" t="s">
        <v>38</v>
      </c>
      <c r="L232" s="48" t="s">
        <v>39</v>
      </c>
      <c r="M232" s="48" t="s">
        <v>40</v>
      </c>
      <c r="N232" s="48" t="s">
        <v>41</v>
      </c>
      <c r="O232" s="48" t="s">
        <v>42</v>
      </c>
      <c r="P232" s="48" t="s">
        <v>43</v>
      </c>
      <c r="Q232" s="48" t="s">
        <v>30</v>
      </c>
    </row>
    <row r="233" spans="1:17">
      <c r="A233" s="56" t="s">
        <v>44</v>
      </c>
      <c r="B233" s="57">
        <v>0</v>
      </c>
      <c r="C233" s="57">
        <v>98</v>
      </c>
      <c r="D233" s="57">
        <v>187</v>
      </c>
      <c r="E233" s="57">
        <v>196</v>
      </c>
      <c r="F233" s="57">
        <v>118</v>
      </c>
      <c r="G233" s="57">
        <v>21</v>
      </c>
      <c r="H233" s="57">
        <v>0</v>
      </c>
      <c r="I233" s="57">
        <v>0</v>
      </c>
      <c r="J233" s="57">
        <v>0</v>
      </c>
      <c r="K233" s="57">
        <v>0</v>
      </c>
      <c r="L233" s="57">
        <v>0</v>
      </c>
      <c r="M233" s="57">
        <v>0</v>
      </c>
      <c r="N233" s="57">
        <v>0</v>
      </c>
      <c r="O233" s="57">
        <v>0</v>
      </c>
      <c r="P233" s="57">
        <v>0</v>
      </c>
      <c r="Q233" s="57">
        <v>620</v>
      </c>
    </row>
    <row r="234" spans="1:17" ht="15.75" thickBot="1">
      <c r="A234" s="58" t="s">
        <v>45</v>
      </c>
      <c r="B234" s="59">
        <v>0</v>
      </c>
      <c r="C234" s="59">
        <v>20</v>
      </c>
      <c r="D234" s="59">
        <v>49</v>
      </c>
      <c r="E234" s="59">
        <v>53</v>
      </c>
      <c r="F234" s="59">
        <v>22</v>
      </c>
      <c r="G234" s="59">
        <v>62</v>
      </c>
      <c r="H234" s="59">
        <v>0</v>
      </c>
      <c r="I234" s="59">
        <v>0</v>
      </c>
      <c r="J234" s="59">
        <v>0</v>
      </c>
      <c r="K234" s="59">
        <v>0</v>
      </c>
      <c r="L234" s="59">
        <v>0</v>
      </c>
      <c r="M234" s="59">
        <v>0</v>
      </c>
      <c r="N234" s="59">
        <v>0</v>
      </c>
      <c r="O234" s="59">
        <v>0</v>
      </c>
      <c r="P234" s="59">
        <v>0</v>
      </c>
      <c r="Q234" s="59">
        <v>206</v>
      </c>
    </row>
    <row r="235" spans="1:17" ht="15.75" thickBot="1">
      <c r="A235" s="50" t="s">
        <v>30</v>
      </c>
      <c r="B235" s="51">
        <v>0</v>
      </c>
      <c r="C235" s="51">
        <v>118</v>
      </c>
      <c r="D235" s="51">
        <v>236</v>
      </c>
      <c r="E235" s="51">
        <v>249</v>
      </c>
      <c r="F235" s="51">
        <v>140</v>
      </c>
      <c r="G235" s="51">
        <v>83</v>
      </c>
      <c r="H235" s="51">
        <v>0</v>
      </c>
      <c r="I235" s="51">
        <v>0</v>
      </c>
      <c r="J235" s="51">
        <v>0</v>
      </c>
      <c r="K235" s="51">
        <v>0</v>
      </c>
      <c r="L235" s="51">
        <v>0</v>
      </c>
      <c r="M235" s="51">
        <v>0</v>
      </c>
      <c r="N235" s="51">
        <v>0</v>
      </c>
      <c r="O235" s="51">
        <v>0</v>
      </c>
      <c r="P235" s="51">
        <v>0</v>
      </c>
      <c r="Q235" s="51">
        <v>826</v>
      </c>
    </row>
    <row r="236" spans="1:17" ht="15.75" thickBot="1">
      <c r="A236" s="120"/>
      <c r="B236" s="121"/>
      <c r="C236" s="121"/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  <c r="O236" s="121"/>
      <c r="P236" s="121"/>
      <c r="Q236" s="121"/>
    </row>
    <row r="237" spans="1:17" ht="15.75" thickBot="1">
      <c r="A237" s="40"/>
      <c r="B237" s="40" t="s">
        <v>22</v>
      </c>
      <c r="C237" s="40" t="s">
        <v>143</v>
      </c>
      <c r="D237" s="40" t="s">
        <v>144</v>
      </c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</row>
    <row r="238" spans="1:17" ht="15.75" thickBot="1">
      <c r="A238" s="41" t="s">
        <v>23</v>
      </c>
      <c r="B238" s="41" t="s">
        <v>95</v>
      </c>
      <c r="C238" s="41" t="s">
        <v>24</v>
      </c>
      <c r="D238" s="41" t="s">
        <v>25</v>
      </c>
      <c r="E238" s="41" t="s">
        <v>26</v>
      </c>
      <c r="F238" s="41" t="s">
        <v>27</v>
      </c>
      <c r="G238" s="41" t="s">
        <v>28</v>
      </c>
      <c r="H238" s="41" t="s">
        <v>29</v>
      </c>
      <c r="I238" s="41" t="s">
        <v>36</v>
      </c>
      <c r="J238" s="41" t="s">
        <v>37</v>
      </c>
      <c r="K238" s="41" t="s">
        <v>38</v>
      </c>
      <c r="L238" s="41" t="s">
        <v>39</v>
      </c>
      <c r="M238" s="41" t="s">
        <v>40</v>
      </c>
      <c r="N238" s="41" t="s">
        <v>41</v>
      </c>
      <c r="O238" s="41" t="s">
        <v>42</v>
      </c>
      <c r="P238" s="41" t="s">
        <v>43</v>
      </c>
      <c r="Q238" s="41" t="s">
        <v>30</v>
      </c>
    </row>
    <row r="239" spans="1:17">
      <c r="A239" s="52" t="s">
        <v>123</v>
      </c>
      <c r="B239" s="53">
        <v>9</v>
      </c>
      <c r="C239" s="53">
        <v>48</v>
      </c>
      <c r="D239" s="53">
        <v>187</v>
      </c>
      <c r="E239" s="53">
        <v>234</v>
      </c>
      <c r="F239" s="53">
        <v>143</v>
      </c>
      <c r="G239" s="53">
        <v>63</v>
      </c>
      <c r="H239" s="53">
        <v>24</v>
      </c>
      <c r="I239" s="53">
        <v>15</v>
      </c>
      <c r="J239" s="53">
        <v>28</v>
      </c>
      <c r="K239" s="53">
        <v>21</v>
      </c>
      <c r="L239" s="53">
        <v>8</v>
      </c>
      <c r="M239" s="53">
        <v>23</v>
      </c>
      <c r="N239" s="53">
        <v>49</v>
      </c>
      <c r="O239" s="53">
        <v>38</v>
      </c>
      <c r="P239" s="53">
        <v>24</v>
      </c>
      <c r="Q239" s="53">
        <v>914</v>
      </c>
    </row>
    <row r="240" spans="1:17">
      <c r="A240" s="60" t="s">
        <v>124</v>
      </c>
      <c r="B240" s="61">
        <v>9</v>
      </c>
      <c r="C240" s="61">
        <v>47</v>
      </c>
      <c r="D240" s="61">
        <v>185</v>
      </c>
      <c r="E240" s="61">
        <v>232</v>
      </c>
      <c r="F240" s="61">
        <v>142</v>
      </c>
      <c r="G240" s="61">
        <v>62</v>
      </c>
      <c r="H240" s="61">
        <v>24</v>
      </c>
      <c r="I240" s="61">
        <v>14</v>
      </c>
      <c r="J240" s="61">
        <v>27</v>
      </c>
      <c r="K240" s="61">
        <v>21</v>
      </c>
      <c r="L240" s="61">
        <v>8</v>
      </c>
      <c r="M240" s="61">
        <v>23</v>
      </c>
      <c r="N240" s="61">
        <v>48</v>
      </c>
      <c r="O240" s="61">
        <v>38</v>
      </c>
      <c r="P240" s="61">
        <v>24</v>
      </c>
      <c r="Q240" s="61">
        <v>904</v>
      </c>
    </row>
    <row r="241" spans="1:17" ht="15.75" thickBot="1">
      <c r="A241" s="54" t="s">
        <v>125</v>
      </c>
      <c r="B241" s="55">
        <v>10</v>
      </c>
      <c r="C241" s="55">
        <v>53</v>
      </c>
      <c r="D241" s="55">
        <v>205</v>
      </c>
      <c r="E241" s="55">
        <v>257</v>
      </c>
      <c r="F241" s="55">
        <v>157</v>
      </c>
      <c r="G241" s="55">
        <v>68</v>
      </c>
      <c r="H241" s="55">
        <v>27</v>
      </c>
      <c r="I241" s="55">
        <v>16</v>
      </c>
      <c r="J241" s="55">
        <v>30</v>
      </c>
      <c r="K241" s="55">
        <v>24</v>
      </c>
      <c r="L241" s="55">
        <v>9</v>
      </c>
      <c r="M241" s="55">
        <v>25</v>
      </c>
      <c r="N241" s="55">
        <v>54</v>
      </c>
      <c r="O241" s="55">
        <v>42</v>
      </c>
      <c r="P241" s="55">
        <v>26</v>
      </c>
      <c r="Q241" s="55">
        <v>1003</v>
      </c>
    </row>
    <row r="242" spans="1:17" ht="15.75" thickBot="1">
      <c r="A242" s="44" t="s">
        <v>30</v>
      </c>
      <c r="B242" s="45">
        <v>28</v>
      </c>
      <c r="C242" s="45">
        <v>148</v>
      </c>
      <c r="D242" s="45">
        <v>577</v>
      </c>
      <c r="E242" s="45">
        <v>723</v>
      </c>
      <c r="F242" s="45">
        <v>442</v>
      </c>
      <c r="G242" s="45">
        <v>193</v>
      </c>
      <c r="H242" s="45">
        <v>75</v>
      </c>
      <c r="I242" s="45">
        <v>45</v>
      </c>
      <c r="J242" s="45">
        <v>85</v>
      </c>
      <c r="K242" s="45">
        <v>66</v>
      </c>
      <c r="L242" s="45">
        <v>25</v>
      </c>
      <c r="M242" s="45">
        <v>71</v>
      </c>
      <c r="N242" s="45">
        <v>151</v>
      </c>
      <c r="O242" s="45">
        <v>118</v>
      </c>
      <c r="P242" s="45">
        <v>74</v>
      </c>
      <c r="Q242" s="45">
        <v>2821</v>
      </c>
    </row>
    <row r="243" spans="1:17" ht="15.75" thickBot="1">
      <c r="A243" s="120"/>
      <c r="B243" s="121"/>
      <c r="C243" s="121"/>
      <c r="D243" s="121"/>
      <c r="E243" s="121"/>
      <c r="F243" s="121"/>
      <c r="G243" s="121"/>
      <c r="H243" s="121"/>
      <c r="I243" s="121"/>
      <c r="J243" s="121"/>
      <c r="K243" s="121"/>
      <c r="L243" s="121"/>
      <c r="M243" s="121"/>
      <c r="N243" s="121"/>
      <c r="O243" s="121"/>
      <c r="P243" s="121"/>
      <c r="Q243" s="121"/>
    </row>
    <row r="244" spans="1:17" ht="15.75" thickBot="1">
      <c r="A244" s="40"/>
      <c r="B244" s="40" t="s">
        <v>22</v>
      </c>
      <c r="C244" s="40" t="s">
        <v>145</v>
      </c>
      <c r="D244" s="40" t="s">
        <v>146</v>
      </c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</row>
    <row r="245" spans="1:17" ht="15.75" thickBot="1">
      <c r="A245" s="41" t="s">
        <v>23</v>
      </c>
      <c r="B245" s="41" t="s">
        <v>95</v>
      </c>
      <c r="C245" s="41" t="s">
        <v>24</v>
      </c>
      <c r="D245" s="41" t="s">
        <v>25</v>
      </c>
      <c r="E245" s="41" t="s">
        <v>26</v>
      </c>
      <c r="F245" s="41" t="s">
        <v>27</v>
      </c>
      <c r="G245" s="41" t="s">
        <v>28</v>
      </c>
      <c r="H245" s="41" t="s">
        <v>29</v>
      </c>
      <c r="I245" s="41" t="s">
        <v>36</v>
      </c>
      <c r="J245" s="41" t="s">
        <v>37</v>
      </c>
      <c r="K245" s="41" t="s">
        <v>38</v>
      </c>
      <c r="L245" s="41" t="s">
        <v>39</v>
      </c>
      <c r="M245" s="41" t="s">
        <v>40</v>
      </c>
      <c r="N245" s="41" t="s">
        <v>41</v>
      </c>
      <c r="O245" s="41" t="s">
        <v>42</v>
      </c>
      <c r="P245" s="41" t="s">
        <v>43</v>
      </c>
      <c r="Q245" s="41" t="s">
        <v>30</v>
      </c>
    </row>
    <row r="246" spans="1:17">
      <c r="A246" s="52" t="s">
        <v>123</v>
      </c>
      <c r="B246" s="53">
        <v>7</v>
      </c>
      <c r="C246" s="53">
        <v>33</v>
      </c>
      <c r="D246" s="53">
        <v>130</v>
      </c>
      <c r="E246" s="53">
        <v>163</v>
      </c>
      <c r="F246" s="53">
        <v>100</v>
      </c>
      <c r="G246" s="53">
        <v>43</v>
      </c>
      <c r="H246" s="53">
        <v>17</v>
      </c>
      <c r="I246" s="53">
        <v>10</v>
      </c>
      <c r="J246" s="53">
        <v>19</v>
      </c>
      <c r="K246" s="53">
        <v>15</v>
      </c>
      <c r="L246" s="53">
        <v>6</v>
      </c>
      <c r="M246" s="53">
        <v>16</v>
      </c>
      <c r="N246" s="53">
        <v>34</v>
      </c>
      <c r="O246" s="53">
        <v>27</v>
      </c>
      <c r="P246" s="53">
        <v>16</v>
      </c>
      <c r="Q246" s="53">
        <v>636</v>
      </c>
    </row>
    <row r="247" spans="1:17">
      <c r="A247" s="60" t="s">
        <v>124</v>
      </c>
      <c r="B247" s="61">
        <v>7</v>
      </c>
      <c r="C247" s="61">
        <v>33</v>
      </c>
      <c r="D247" s="61">
        <v>129</v>
      </c>
      <c r="E247" s="61">
        <v>162</v>
      </c>
      <c r="F247" s="61">
        <v>98</v>
      </c>
      <c r="G247" s="61">
        <v>43</v>
      </c>
      <c r="H247" s="61">
        <v>17</v>
      </c>
      <c r="I247" s="61">
        <v>10</v>
      </c>
      <c r="J247" s="61">
        <v>19</v>
      </c>
      <c r="K247" s="61">
        <v>15</v>
      </c>
      <c r="L247" s="61">
        <v>6</v>
      </c>
      <c r="M247" s="61">
        <v>16</v>
      </c>
      <c r="N247" s="61">
        <v>34</v>
      </c>
      <c r="O247" s="61">
        <v>26</v>
      </c>
      <c r="P247" s="61">
        <v>16</v>
      </c>
      <c r="Q247" s="61">
        <v>631</v>
      </c>
    </row>
    <row r="248" spans="1:17" ht="15.75" thickBot="1">
      <c r="A248" s="54" t="s">
        <v>125</v>
      </c>
      <c r="B248" s="55">
        <v>7</v>
      </c>
      <c r="C248" s="55">
        <v>36</v>
      </c>
      <c r="D248" s="55">
        <v>143</v>
      </c>
      <c r="E248" s="55">
        <v>179</v>
      </c>
      <c r="F248" s="55">
        <v>109</v>
      </c>
      <c r="G248" s="55">
        <v>48</v>
      </c>
      <c r="H248" s="55">
        <v>19</v>
      </c>
      <c r="I248" s="55">
        <v>11</v>
      </c>
      <c r="J248" s="55">
        <v>21</v>
      </c>
      <c r="K248" s="55">
        <v>16</v>
      </c>
      <c r="L248" s="55">
        <v>6</v>
      </c>
      <c r="M248" s="55">
        <v>18</v>
      </c>
      <c r="N248" s="55">
        <v>37</v>
      </c>
      <c r="O248" s="55">
        <v>29</v>
      </c>
      <c r="P248" s="55">
        <v>18</v>
      </c>
      <c r="Q248" s="55">
        <v>697</v>
      </c>
    </row>
    <row r="249" spans="1:17" ht="15.75" thickBot="1">
      <c r="A249" s="44" t="s">
        <v>30</v>
      </c>
      <c r="B249" s="45">
        <v>21</v>
      </c>
      <c r="C249" s="45">
        <v>102</v>
      </c>
      <c r="D249" s="45">
        <v>402</v>
      </c>
      <c r="E249" s="45">
        <v>504</v>
      </c>
      <c r="F249" s="45">
        <v>307</v>
      </c>
      <c r="G249" s="45">
        <v>134</v>
      </c>
      <c r="H249" s="45">
        <v>53</v>
      </c>
      <c r="I249" s="45">
        <v>31</v>
      </c>
      <c r="J249" s="45">
        <v>59</v>
      </c>
      <c r="K249" s="45">
        <v>46</v>
      </c>
      <c r="L249" s="45">
        <v>18</v>
      </c>
      <c r="M249" s="45">
        <v>50</v>
      </c>
      <c r="N249" s="45">
        <v>105</v>
      </c>
      <c r="O249" s="45">
        <v>82</v>
      </c>
      <c r="P249" s="45">
        <v>50</v>
      </c>
      <c r="Q249" s="45">
        <v>1964</v>
      </c>
    </row>
    <row r="250" spans="1:17" ht="15.75" thickBot="1">
      <c r="A250" s="120"/>
      <c r="B250" s="121"/>
      <c r="C250" s="121"/>
      <c r="D250" s="121"/>
      <c r="E250" s="121"/>
      <c r="F250" s="121"/>
      <c r="G250" s="121"/>
      <c r="H250" s="121"/>
      <c r="I250" s="121"/>
      <c r="J250" s="121"/>
      <c r="K250" s="121"/>
      <c r="L250" s="121"/>
      <c r="M250" s="121"/>
      <c r="N250" s="121"/>
      <c r="O250" s="121"/>
      <c r="P250" s="121"/>
      <c r="Q250" s="121"/>
    </row>
    <row r="251" spans="1:17" ht="15.75" thickBot="1">
      <c r="A251" s="46" t="s">
        <v>30</v>
      </c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</row>
    <row r="252" spans="1:17" ht="15.75" thickBot="1">
      <c r="A252" s="48" t="s">
        <v>23</v>
      </c>
      <c r="B252" s="48" t="s">
        <v>95</v>
      </c>
      <c r="C252" s="48" t="s">
        <v>24</v>
      </c>
      <c r="D252" s="48" t="s">
        <v>25</v>
      </c>
      <c r="E252" s="48" t="s">
        <v>26</v>
      </c>
      <c r="F252" s="48" t="s">
        <v>27</v>
      </c>
      <c r="G252" s="48" t="s">
        <v>28</v>
      </c>
      <c r="H252" s="48" t="s">
        <v>29</v>
      </c>
      <c r="I252" s="48" t="s">
        <v>36</v>
      </c>
      <c r="J252" s="48" t="s">
        <v>37</v>
      </c>
      <c r="K252" s="48" t="s">
        <v>38</v>
      </c>
      <c r="L252" s="48" t="s">
        <v>39</v>
      </c>
      <c r="M252" s="48" t="s">
        <v>40</v>
      </c>
      <c r="N252" s="48" t="s">
        <v>41</v>
      </c>
      <c r="O252" s="48" t="s">
        <v>42</v>
      </c>
      <c r="P252" s="48" t="s">
        <v>43</v>
      </c>
      <c r="Q252" s="48" t="s">
        <v>30</v>
      </c>
    </row>
    <row r="253" spans="1:17">
      <c r="A253" s="56" t="s">
        <v>123</v>
      </c>
      <c r="B253" s="57">
        <v>16</v>
      </c>
      <c r="C253" s="57">
        <v>81</v>
      </c>
      <c r="D253" s="57">
        <v>317</v>
      </c>
      <c r="E253" s="57">
        <v>397</v>
      </c>
      <c r="F253" s="57">
        <v>243</v>
      </c>
      <c r="G253" s="57">
        <v>106</v>
      </c>
      <c r="H253" s="57">
        <v>41</v>
      </c>
      <c r="I253" s="57">
        <v>25</v>
      </c>
      <c r="J253" s="57">
        <v>47</v>
      </c>
      <c r="K253" s="57">
        <v>36</v>
      </c>
      <c r="L253" s="57">
        <v>14</v>
      </c>
      <c r="M253" s="57">
        <v>39</v>
      </c>
      <c r="N253" s="57">
        <v>83</v>
      </c>
      <c r="O253" s="57">
        <v>65</v>
      </c>
      <c r="P253" s="57">
        <v>40</v>
      </c>
      <c r="Q253" s="57">
        <v>1550</v>
      </c>
    </row>
    <row r="254" spans="1:17">
      <c r="A254" s="62" t="s">
        <v>124</v>
      </c>
      <c r="B254" s="63">
        <v>16</v>
      </c>
      <c r="C254" s="63">
        <v>80</v>
      </c>
      <c r="D254" s="63">
        <v>314</v>
      </c>
      <c r="E254" s="63">
        <v>394</v>
      </c>
      <c r="F254" s="63">
        <v>240</v>
      </c>
      <c r="G254" s="63">
        <v>105</v>
      </c>
      <c r="H254" s="63">
        <v>41</v>
      </c>
      <c r="I254" s="63">
        <v>24</v>
      </c>
      <c r="J254" s="63">
        <v>46</v>
      </c>
      <c r="K254" s="63">
        <v>36</v>
      </c>
      <c r="L254" s="63">
        <v>14</v>
      </c>
      <c r="M254" s="63">
        <v>39</v>
      </c>
      <c r="N254" s="63">
        <v>82</v>
      </c>
      <c r="O254" s="63">
        <v>64</v>
      </c>
      <c r="P254" s="63">
        <v>40</v>
      </c>
      <c r="Q254" s="63">
        <v>1535</v>
      </c>
    </row>
    <row r="255" spans="1:17" ht="15.75" thickBot="1">
      <c r="A255" s="58" t="s">
        <v>125</v>
      </c>
      <c r="B255" s="59">
        <v>17</v>
      </c>
      <c r="C255" s="59">
        <v>89</v>
      </c>
      <c r="D255" s="59">
        <v>348</v>
      </c>
      <c r="E255" s="59">
        <v>436</v>
      </c>
      <c r="F255" s="59">
        <v>266</v>
      </c>
      <c r="G255" s="59">
        <v>116</v>
      </c>
      <c r="H255" s="59">
        <v>46</v>
      </c>
      <c r="I255" s="59">
        <v>27</v>
      </c>
      <c r="J255" s="59">
        <v>51</v>
      </c>
      <c r="K255" s="59">
        <v>40</v>
      </c>
      <c r="L255" s="59">
        <v>15</v>
      </c>
      <c r="M255" s="59">
        <v>43</v>
      </c>
      <c r="N255" s="59">
        <v>91</v>
      </c>
      <c r="O255" s="59">
        <v>71</v>
      </c>
      <c r="P255" s="59">
        <v>44</v>
      </c>
      <c r="Q255" s="59">
        <v>1700</v>
      </c>
    </row>
    <row r="256" spans="1:17" ht="15.75" thickBot="1">
      <c r="A256" s="50" t="s">
        <v>30</v>
      </c>
      <c r="B256" s="51">
        <v>49</v>
      </c>
      <c r="C256" s="51">
        <v>250</v>
      </c>
      <c r="D256" s="51">
        <v>979</v>
      </c>
      <c r="E256" s="51">
        <v>1227</v>
      </c>
      <c r="F256" s="51">
        <v>749</v>
      </c>
      <c r="G256" s="51">
        <v>327</v>
      </c>
      <c r="H256" s="51">
        <v>128</v>
      </c>
      <c r="I256" s="51">
        <v>76</v>
      </c>
      <c r="J256" s="51">
        <v>144</v>
      </c>
      <c r="K256" s="51">
        <v>112</v>
      </c>
      <c r="L256" s="51">
        <v>43</v>
      </c>
      <c r="M256" s="51">
        <v>121</v>
      </c>
      <c r="N256" s="51">
        <v>256</v>
      </c>
      <c r="O256" s="51">
        <v>200</v>
      </c>
      <c r="P256" s="51">
        <v>124</v>
      </c>
      <c r="Q256" s="51">
        <v>4785</v>
      </c>
    </row>
    <row r="257" spans="1:17" ht="15.75" thickBot="1">
      <c r="A257" s="120"/>
      <c r="B257" s="121"/>
      <c r="C257" s="121"/>
      <c r="D257" s="121"/>
      <c r="E257" s="121"/>
      <c r="F257" s="121"/>
      <c r="G257" s="121"/>
      <c r="H257" s="121"/>
      <c r="I257" s="121"/>
      <c r="J257" s="121"/>
      <c r="K257" s="121"/>
      <c r="L257" s="121"/>
      <c r="M257" s="121"/>
      <c r="N257" s="121"/>
      <c r="O257" s="121"/>
      <c r="P257" s="121"/>
      <c r="Q257" s="121"/>
    </row>
    <row r="258" spans="1:17" ht="15.75" thickBot="1">
      <c r="A258" s="40"/>
      <c r="B258" s="40" t="s">
        <v>22</v>
      </c>
      <c r="C258" s="40" t="s">
        <v>147</v>
      </c>
      <c r="D258" s="40" t="s">
        <v>144</v>
      </c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</row>
    <row r="259" spans="1:17" ht="15.75" thickBot="1">
      <c r="A259" s="41" t="s">
        <v>23</v>
      </c>
      <c r="B259" s="41" t="s">
        <v>95</v>
      </c>
      <c r="C259" s="41" t="s">
        <v>24</v>
      </c>
      <c r="D259" s="41" t="s">
        <v>25</v>
      </c>
      <c r="E259" s="41" t="s">
        <v>26</v>
      </c>
      <c r="F259" s="41" t="s">
        <v>27</v>
      </c>
      <c r="G259" s="41" t="s">
        <v>28</v>
      </c>
      <c r="H259" s="41" t="s">
        <v>29</v>
      </c>
      <c r="I259" s="41" t="s">
        <v>36</v>
      </c>
      <c r="J259" s="41" t="s">
        <v>37</v>
      </c>
      <c r="K259" s="41" t="s">
        <v>38</v>
      </c>
      <c r="L259" s="41" t="s">
        <v>39</v>
      </c>
      <c r="M259" s="41" t="s">
        <v>40</v>
      </c>
      <c r="N259" s="41" t="s">
        <v>41</v>
      </c>
      <c r="O259" s="41" t="s">
        <v>42</v>
      </c>
      <c r="P259" s="41" t="s">
        <v>43</v>
      </c>
      <c r="Q259" s="41" t="s">
        <v>30</v>
      </c>
    </row>
    <row r="260" spans="1:17" ht="15.75" thickBot="1">
      <c r="A260" s="42" t="s">
        <v>48</v>
      </c>
      <c r="B260" s="43">
        <v>8</v>
      </c>
      <c r="C260" s="43">
        <v>0</v>
      </c>
      <c r="D260" s="43">
        <v>174</v>
      </c>
      <c r="E260" s="43">
        <v>218</v>
      </c>
      <c r="F260" s="43">
        <v>133</v>
      </c>
      <c r="G260" s="43">
        <v>51</v>
      </c>
      <c r="H260" s="43">
        <v>0</v>
      </c>
      <c r="I260" s="43">
        <v>0</v>
      </c>
      <c r="J260" s="43">
        <v>19</v>
      </c>
      <c r="K260" s="43">
        <v>6</v>
      </c>
      <c r="L260" s="43">
        <v>0</v>
      </c>
      <c r="M260" s="43">
        <v>21</v>
      </c>
      <c r="N260" s="43">
        <v>6</v>
      </c>
      <c r="O260" s="43">
        <v>0</v>
      </c>
      <c r="P260" s="43">
        <v>0</v>
      </c>
      <c r="Q260" s="43">
        <v>636</v>
      </c>
    </row>
    <row r="261" spans="1:17" ht="15.75" thickBot="1">
      <c r="A261" s="44" t="s">
        <v>30</v>
      </c>
      <c r="B261" s="45">
        <v>8</v>
      </c>
      <c r="C261" s="45">
        <v>0</v>
      </c>
      <c r="D261" s="45">
        <v>174</v>
      </c>
      <c r="E261" s="45">
        <v>218</v>
      </c>
      <c r="F261" s="45">
        <v>133</v>
      </c>
      <c r="G261" s="45">
        <v>51</v>
      </c>
      <c r="H261" s="45">
        <v>0</v>
      </c>
      <c r="I261" s="45">
        <v>0</v>
      </c>
      <c r="J261" s="45">
        <v>19</v>
      </c>
      <c r="K261" s="45">
        <v>6</v>
      </c>
      <c r="L261" s="45">
        <v>0</v>
      </c>
      <c r="M261" s="45">
        <v>21</v>
      </c>
      <c r="N261" s="45">
        <v>6</v>
      </c>
      <c r="O261" s="45">
        <v>0</v>
      </c>
      <c r="P261" s="45">
        <v>0</v>
      </c>
      <c r="Q261" s="45">
        <v>636</v>
      </c>
    </row>
    <row r="262" spans="1:17" ht="15.75" thickBot="1">
      <c r="A262" s="120"/>
      <c r="B262" s="121"/>
      <c r="C262" s="121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</row>
    <row r="263" spans="1:17" ht="15.75" thickBot="1">
      <c r="A263" s="40"/>
      <c r="B263" s="40" t="s">
        <v>22</v>
      </c>
      <c r="C263" s="40" t="s">
        <v>148</v>
      </c>
      <c r="D263" s="40" t="s">
        <v>146</v>
      </c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</row>
    <row r="264" spans="1:17" ht="15.75" thickBot="1">
      <c r="A264" s="41" t="s">
        <v>23</v>
      </c>
      <c r="B264" s="41" t="s">
        <v>95</v>
      </c>
      <c r="C264" s="41" t="s">
        <v>24</v>
      </c>
      <c r="D264" s="41" t="s">
        <v>25</v>
      </c>
      <c r="E264" s="41" t="s">
        <v>26</v>
      </c>
      <c r="F264" s="41" t="s">
        <v>27</v>
      </c>
      <c r="G264" s="41" t="s">
        <v>28</v>
      </c>
      <c r="H264" s="41" t="s">
        <v>29</v>
      </c>
      <c r="I264" s="41" t="s">
        <v>36</v>
      </c>
      <c r="J264" s="41" t="s">
        <v>37</v>
      </c>
      <c r="K264" s="41" t="s">
        <v>38</v>
      </c>
      <c r="L264" s="41" t="s">
        <v>39</v>
      </c>
      <c r="M264" s="41" t="s">
        <v>40</v>
      </c>
      <c r="N264" s="41" t="s">
        <v>41</v>
      </c>
      <c r="O264" s="41" t="s">
        <v>42</v>
      </c>
      <c r="P264" s="41" t="s">
        <v>43</v>
      </c>
      <c r="Q264" s="41" t="s">
        <v>30</v>
      </c>
    </row>
    <row r="265" spans="1:17" ht="15.75" thickBot="1">
      <c r="A265" s="42" t="s">
        <v>48</v>
      </c>
      <c r="B265" s="43">
        <v>6</v>
      </c>
      <c r="C265" s="43">
        <v>0</v>
      </c>
      <c r="D265" s="43">
        <v>121</v>
      </c>
      <c r="E265" s="43">
        <v>151</v>
      </c>
      <c r="F265" s="43">
        <v>92</v>
      </c>
      <c r="G265" s="43">
        <v>36</v>
      </c>
      <c r="H265" s="43">
        <v>0</v>
      </c>
      <c r="I265" s="43">
        <v>0</v>
      </c>
      <c r="J265" s="43">
        <v>14</v>
      </c>
      <c r="K265" s="43">
        <v>4</v>
      </c>
      <c r="L265" s="43">
        <v>0</v>
      </c>
      <c r="M265" s="43">
        <v>15</v>
      </c>
      <c r="N265" s="43">
        <v>5</v>
      </c>
      <c r="O265" s="43">
        <v>0</v>
      </c>
      <c r="P265" s="43">
        <v>0</v>
      </c>
      <c r="Q265" s="43">
        <v>444</v>
      </c>
    </row>
    <row r="266" spans="1:17" ht="15.75" thickBot="1">
      <c r="A266" s="44" t="s">
        <v>30</v>
      </c>
      <c r="B266" s="45">
        <v>6</v>
      </c>
      <c r="C266" s="45">
        <v>0</v>
      </c>
      <c r="D266" s="45">
        <v>121</v>
      </c>
      <c r="E266" s="45">
        <v>151</v>
      </c>
      <c r="F266" s="45">
        <v>92</v>
      </c>
      <c r="G266" s="45">
        <v>36</v>
      </c>
      <c r="H266" s="45">
        <v>0</v>
      </c>
      <c r="I266" s="45">
        <v>0</v>
      </c>
      <c r="J266" s="45">
        <v>14</v>
      </c>
      <c r="K266" s="45">
        <v>4</v>
      </c>
      <c r="L266" s="45">
        <v>0</v>
      </c>
      <c r="M266" s="45">
        <v>15</v>
      </c>
      <c r="N266" s="45">
        <v>5</v>
      </c>
      <c r="O266" s="45">
        <v>0</v>
      </c>
      <c r="P266" s="45">
        <v>0</v>
      </c>
      <c r="Q266" s="45">
        <v>444</v>
      </c>
    </row>
    <row r="267" spans="1:17" ht="15.75" thickBot="1">
      <c r="A267" s="120"/>
      <c r="B267" s="121"/>
      <c r="C267" s="121"/>
      <c r="D267" s="121"/>
      <c r="E267" s="121"/>
      <c r="F267" s="121"/>
      <c r="G267" s="121"/>
      <c r="H267" s="121"/>
      <c r="I267" s="121"/>
      <c r="J267" s="121"/>
      <c r="K267" s="121"/>
      <c r="L267" s="121"/>
      <c r="M267" s="121"/>
      <c r="N267" s="121"/>
      <c r="O267" s="121"/>
      <c r="P267" s="121"/>
      <c r="Q267" s="121"/>
    </row>
    <row r="268" spans="1:17" ht="15.75" thickBot="1">
      <c r="A268" s="46" t="s">
        <v>30</v>
      </c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</row>
    <row r="269" spans="1:17" ht="15.75" thickBot="1">
      <c r="A269" s="48" t="s">
        <v>23</v>
      </c>
      <c r="B269" s="48" t="s">
        <v>95</v>
      </c>
      <c r="C269" s="48" t="s">
        <v>24</v>
      </c>
      <c r="D269" s="48" t="s">
        <v>25</v>
      </c>
      <c r="E269" s="48" t="s">
        <v>26</v>
      </c>
      <c r="F269" s="48" t="s">
        <v>27</v>
      </c>
      <c r="G269" s="48" t="s">
        <v>28</v>
      </c>
      <c r="H269" s="48" t="s">
        <v>29</v>
      </c>
      <c r="I269" s="48" t="s">
        <v>36</v>
      </c>
      <c r="J269" s="48" t="s">
        <v>37</v>
      </c>
      <c r="K269" s="48" t="s">
        <v>38</v>
      </c>
      <c r="L269" s="48" t="s">
        <v>39</v>
      </c>
      <c r="M269" s="48" t="s">
        <v>40</v>
      </c>
      <c r="N269" s="48" t="s">
        <v>41</v>
      </c>
      <c r="O269" s="48" t="s">
        <v>42</v>
      </c>
      <c r="P269" s="48" t="s">
        <v>43</v>
      </c>
      <c r="Q269" s="48" t="s">
        <v>30</v>
      </c>
    </row>
    <row r="270" spans="1:17" ht="15.75" thickBot="1">
      <c r="A270" s="47" t="s">
        <v>48</v>
      </c>
      <c r="B270" s="49">
        <v>14</v>
      </c>
      <c r="C270" s="49">
        <v>0</v>
      </c>
      <c r="D270" s="49">
        <v>295</v>
      </c>
      <c r="E270" s="49">
        <v>369</v>
      </c>
      <c r="F270" s="49">
        <v>225</v>
      </c>
      <c r="G270" s="49">
        <v>87</v>
      </c>
      <c r="H270" s="49">
        <v>0</v>
      </c>
      <c r="I270" s="49">
        <v>0</v>
      </c>
      <c r="J270" s="49">
        <v>33</v>
      </c>
      <c r="K270" s="49">
        <v>10</v>
      </c>
      <c r="L270" s="49">
        <v>0</v>
      </c>
      <c r="M270" s="49">
        <v>36</v>
      </c>
      <c r="N270" s="49">
        <v>11</v>
      </c>
      <c r="O270" s="49">
        <v>0</v>
      </c>
      <c r="P270" s="49">
        <v>0</v>
      </c>
      <c r="Q270" s="49">
        <v>1080</v>
      </c>
    </row>
    <row r="271" spans="1:17" ht="15.75" thickBot="1">
      <c r="A271" s="50" t="s">
        <v>30</v>
      </c>
      <c r="B271" s="51">
        <v>14</v>
      </c>
      <c r="C271" s="51">
        <v>0</v>
      </c>
      <c r="D271" s="51">
        <v>295</v>
      </c>
      <c r="E271" s="51">
        <v>369</v>
      </c>
      <c r="F271" s="51">
        <v>225</v>
      </c>
      <c r="G271" s="51">
        <v>87</v>
      </c>
      <c r="H271" s="51">
        <v>0</v>
      </c>
      <c r="I271" s="51">
        <v>0</v>
      </c>
      <c r="J271" s="51">
        <v>33</v>
      </c>
      <c r="K271" s="51">
        <v>10</v>
      </c>
      <c r="L271" s="51">
        <v>0</v>
      </c>
      <c r="M271" s="51">
        <v>36</v>
      </c>
      <c r="N271" s="51">
        <v>11</v>
      </c>
      <c r="O271" s="51">
        <v>0</v>
      </c>
      <c r="P271" s="51">
        <v>0</v>
      </c>
      <c r="Q271" s="51">
        <v>1080</v>
      </c>
    </row>
    <row r="272" spans="1:17" ht="15.75" thickBot="1">
      <c r="A272" s="120"/>
      <c r="B272" s="121"/>
      <c r="C272" s="121"/>
      <c r="D272" s="121"/>
      <c r="E272" s="121"/>
      <c r="F272" s="121"/>
      <c r="G272" s="121"/>
      <c r="H272" s="121"/>
      <c r="I272" s="121"/>
      <c r="J272" s="121"/>
      <c r="K272" s="121"/>
      <c r="L272" s="121"/>
      <c r="M272" s="121"/>
      <c r="N272" s="121"/>
      <c r="O272" s="121"/>
      <c r="P272" s="121"/>
      <c r="Q272" s="121"/>
    </row>
    <row r="273" spans="1:17" ht="15.75" thickBot="1">
      <c r="A273" s="40"/>
      <c r="B273" s="40" t="s">
        <v>33</v>
      </c>
      <c r="C273" s="40" t="s">
        <v>149</v>
      </c>
      <c r="D273" s="40" t="s">
        <v>150</v>
      </c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</row>
    <row r="274" spans="1:17" ht="15.75" thickBot="1">
      <c r="A274" s="41" t="s">
        <v>23</v>
      </c>
      <c r="B274" s="41" t="s">
        <v>95</v>
      </c>
      <c r="C274" s="41" t="s">
        <v>24</v>
      </c>
      <c r="D274" s="41" t="s">
        <v>25</v>
      </c>
      <c r="E274" s="41" t="s">
        <v>26</v>
      </c>
      <c r="F274" s="41" t="s">
        <v>27</v>
      </c>
      <c r="G274" s="41" t="s">
        <v>28</v>
      </c>
      <c r="H274" s="41" t="s">
        <v>29</v>
      </c>
      <c r="I274" s="41" t="s">
        <v>36</v>
      </c>
      <c r="J274" s="41" t="s">
        <v>37</v>
      </c>
      <c r="K274" s="41" t="s">
        <v>38</v>
      </c>
      <c r="L274" s="41" t="s">
        <v>39</v>
      </c>
      <c r="M274" s="41" t="s">
        <v>40</v>
      </c>
      <c r="N274" s="41" t="s">
        <v>41</v>
      </c>
      <c r="O274" s="41" t="s">
        <v>42</v>
      </c>
      <c r="P274" s="41" t="s">
        <v>43</v>
      </c>
      <c r="Q274" s="41" t="s">
        <v>30</v>
      </c>
    </row>
    <row r="275" spans="1:17" ht="15.75" thickBot="1">
      <c r="A275" s="42" t="s">
        <v>48</v>
      </c>
      <c r="B275" s="43">
        <v>0</v>
      </c>
      <c r="C275" s="43">
        <v>12</v>
      </c>
      <c r="D275" s="43">
        <v>23</v>
      </c>
      <c r="E275" s="43">
        <v>11</v>
      </c>
      <c r="F275" s="43">
        <v>5</v>
      </c>
      <c r="G275" s="43">
        <v>4</v>
      </c>
      <c r="H275" s="43">
        <v>0</v>
      </c>
      <c r="I275" s="43">
        <v>0</v>
      </c>
      <c r="J275" s="43">
        <v>0</v>
      </c>
      <c r="K275" s="43">
        <v>0</v>
      </c>
      <c r="L275" s="43">
        <v>0</v>
      </c>
      <c r="M275" s="43">
        <v>0</v>
      </c>
      <c r="N275" s="43">
        <v>0</v>
      </c>
      <c r="O275" s="43">
        <v>0</v>
      </c>
      <c r="P275" s="43">
        <v>0</v>
      </c>
      <c r="Q275" s="43">
        <v>55</v>
      </c>
    </row>
    <row r="276" spans="1:17" ht="15.75" thickBot="1">
      <c r="A276" s="44" t="s">
        <v>30</v>
      </c>
      <c r="B276" s="45">
        <v>0</v>
      </c>
      <c r="C276" s="45">
        <v>12</v>
      </c>
      <c r="D276" s="45">
        <v>23</v>
      </c>
      <c r="E276" s="45">
        <v>11</v>
      </c>
      <c r="F276" s="45">
        <v>5</v>
      </c>
      <c r="G276" s="45">
        <v>4</v>
      </c>
      <c r="H276" s="45">
        <v>0</v>
      </c>
      <c r="I276" s="45">
        <v>0</v>
      </c>
      <c r="J276" s="45">
        <v>0</v>
      </c>
      <c r="K276" s="45">
        <v>0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55</v>
      </c>
    </row>
    <row r="277" spans="1:17" ht="15.75" thickBot="1">
      <c r="A277" s="120"/>
      <c r="B277" s="121"/>
      <c r="C277" s="121"/>
      <c r="D277" s="121"/>
      <c r="E277" s="121"/>
      <c r="F277" s="121"/>
      <c r="G277" s="121"/>
      <c r="H277" s="121"/>
      <c r="I277" s="121"/>
      <c r="J277" s="121"/>
      <c r="K277" s="121"/>
      <c r="L277" s="121"/>
      <c r="M277" s="121"/>
      <c r="N277" s="121"/>
      <c r="O277" s="121"/>
      <c r="P277" s="121"/>
      <c r="Q277" s="121"/>
    </row>
    <row r="278" spans="1:17" ht="15.75" thickBot="1">
      <c r="A278" s="40"/>
      <c r="B278" s="40" t="s">
        <v>46</v>
      </c>
      <c r="C278" s="40" t="s">
        <v>151</v>
      </c>
      <c r="D278" s="40" t="s">
        <v>146</v>
      </c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</row>
    <row r="279" spans="1:17" ht="15.75" thickBot="1">
      <c r="A279" s="41" t="s">
        <v>23</v>
      </c>
      <c r="B279" s="41" t="s">
        <v>95</v>
      </c>
      <c r="C279" s="41" t="s">
        <v>24</v>
      </c>
      <c r="D279" s="41" t="s">
        <v>25</v>
      </c>
      <c r="E279" s="41" t="s">
        <v>26</v>
      </c>
      <c r="F279" s="41" t="s">
        <v>27</v>
      </c>
      <c r="G279" s="41" t="s">
        <v>28</v>
      </c>
      <c r="H279" s="41" t="s">
        <v>29</v>
      </c>
      <c r="I279" s="41" t="s">
        <v>36</v>
      </c>
      <c r="J279" s="41" t="s">
        <v>37</v>
      </c>
      <c r="K279" s="41" t="s">
        <v>38</v>
      </c>
      <c r="L279" s="41" t="s">
        <v>39</v>
      </c>
      <c r="M279" s="41" t="s">
        <v>40</v>
      </c>
      <c r="N279" s="41" t="s">
        <v>41</v>
      </c>
      <c r="O279" s="41" t="s">
        <v>42</v>
      </c>
      <c r="P279" s="41" t="s">
        <v>43</v>
      </c>
      <c r="Q279" s="41" t="s">
        <v>30</v>
      </c>
    </row>
    <row r="280" spans="1:17">
      <c r="A280" s="52" t="s">
        <v>44</v>
      </c>
      <c r="B280" s="53">
        <v>3</v>
      </c>
      <c r="C280" s="53">
        <v>0</v>
      </c>
      <c r="D280" s="53">
        <v>27</v>
      </c>
      <c r="E280" s="53">
        <v>56</v>
      </c>
      <c r="F280" s="53">
        <v>47</v>
      </c>
      <c r="G280" s="53">
        <v>19</v>
      </c>
      <c r="H280" s="53">
        <v>8</v>
      </c>
      <c r="I280" s="53">
        <v>5</v>
      </c>
      <c r="J280" s="53">
        <v>9</v>
      </c>
      <c r="K280" s="53">
        <v>7</v>
      </c>
      <c r="L280" s="53">
        <v>3</v>
      </c>
      <c r="M280" s="53">
        <v>7</v>
      </c>
      <c r="N280" s="53">
        <v>16</v>
      </c>
      <c r="O280" s="53">
        <v>13</v>
      </c>
      <c r="P280" s="53">
        <v>8</v>
      </c>
      <c r="Q280" s="53">
        <v>228</v>
      </c>
    </row>
    <row r="281" spans="1:17" ht="15.75" thickBot="1">
      <c r="A281" s="54" t="s">
        <v>45</v>
      </c>
      <c r="B281" s="55">
        <v>3</v>
      </c>
      <c r="C281" s="55">
        <v>0</v>
      </c>
      <c r="D281" s="55">
        <v>0</v>
      </c>
      <c r="E281" s="55">
        <v>0</v>
      </c>
      <c r="F281" s="55">
        <v>24</v>
      </c>
      <c r="G281" s="55">
        <v>0</v>
      </c>
      <c r="H281" s="55">
        <v>7</v>
      </c>
      <c r="I281" s="55">
        <v>5</v>
      </c>
      <c r="J281" s="55">
        <v>10</v>
      </c>
      <c r="K281" s="55">
        <v>8</v>
      </c>
      <c r="L281" s="55">
        <v>3</v>
      </c>
      <c r="M281" s="55">
        <v>8</v>
      </c>
      <c r="N281" s="55">
        <v>17</v>
      </c>
      <c r="O281" s="55">
        <v>14</v>
      </c>
      <c r="P281" s="55">
        <v>9</v>
      </c>
      <c r="Q281" s="55">
        <v>108</v>
      </c>
    </row>
    <row r="282" spans="1:17" ht="15.75" thickBot="1">
      <c r="A282" s="44" t="s">
        <v>30</v>
      </c>
      <c r="B282" s="45">
        <v>6</v>
      </c>
      <c r="C282" s="45">
        <v>0</v>
      </c>
      <c r="D282" s="45">
        <v>27</v>
      </c>
      <c r="E282" s="45">
        <v>56</v>
      </c>
      <c r="F282" s="45">
        <v>71</v>
      </c>
      <c r="G282" s="45">
        <v>19</v>
      </c>
      <c r="H282" s="45">
        <v>15</v>
      </c>
      <c r="I282" s="45">
        <v>10</v>
      </c>
      <c r="J282" s="45">
        <v>19</v>
      </c>
      <c r="K282" s="45">
        <v>15</v>
      </c>
      <c r="L282" s="45">
        <v>6</v>
      </c>
      <c r="M282" s="45">
        <v>15</v>
      </c>
      <c r="N282" s="45">
        <v>33</v>
      </c>
      <c r="O282" s="45">
        <v>27</v>
      </c>
      <c r="P282" s="45">
        <v>17</v>
      </c>
      <c r="Q282" s="45">
        <v>336</v>
      </c>
    </row>
    <row r="283" spans="1:17" ht="15.75" thickBot="1">
      <c r="A283" s="120"/>
      <c r="B283" s="121"/>
      <c r="C283" s="121"/>
      <c r="D283" s="121"/>
      <c r="E283" s="121"/>
      <c r="F283" s="121"/>
      <c r="G283" s="121"/>
      <c r="H283" s="121"/>
      <c r="I283" s="121"/>
      <c r="J283" s="121"/>
      <c r="K283" s="121"/>
      <c r="L283" s="121"/>
      <c r="M283" s="121"/>
      <c r="N283" s="121"/>
      <c r="O283" s="121"/>
      <c r="P283" s="121"/>
      <c r="Q283" s="121"/>
    </row>
    <row r="284" spans="1:17" ht="15.75" thickBot="1">
      <c r="A284" s="40"/>
      <c r="B284" s="40" t="s">
        <v>46</v>
      </c>
      <c r="C284" s="40" t="s">
        <v>152</v>
      </c>
      <c r="D284" s="40" t="s">
        <v>146</v>
      </c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</row>
    <row r="285" spans="1:17" ht="15.75" thickBot="1">
      <c r="A285" s="41" t="s">
        <v>23</v>
      </c>
      <c r="B285" s="41" t="s">
        <v>95</v>
      </c>
      <c r="C285" s="41" t="s">
        <v>24</v>
      </c>
      <c r="D285" s="41" t="s">
        <v>25</v>
      </c>
      <c r="E285" s="41" t="s">
        <v>26</v>
      </c>
      <c r="F285" s="41" t="s">
        <v>27</v>
      </c>
      <c r="G285" s="41" t="s">
        <v>28</v>
      </c>
      <c r="H285" s="41" t="s">
        <v>29</v>
      </c>
      <c r="I285" s="41" t="s">
        <v>36</v>
      </c>
      <c r="J285" s="41" t="s">
        <v>37</v>
      </c>
      <c r="K285" s="41" t="s">
        <v>38</v>
      </c>
      <c r="L285" s="41" t="s">
        <v>39</v>
      </c>
      <c r="M285" s="41" t="s">
        <v>40</v>
      </c>
      <c r="N285" s="41" t="s">
        <v>41</v>
      </c>
      <c r="O285" s="41" t="s">
        <v>42</v>
      </c>
      <c r="P285" s="41" t="s">
        <v>43</v>
      </c>
      <c r="Q285" s="41" t="s">
        <v>30</v>
      </c>
    </row>
    <row r="286" spans="1:17">
      <c r="A286" s="52" t="s">
        <v>123</v>
      </c>
      <c r="B286" s="53">
        <v>2</v>
      </c>
      <c r="C286" s="53">
        <v>12</v>
      </c>
      <c r="D286" s="53">
        <v>48</v>
      </c>
      <c r="E286" s="53">
        <v>60</v>
      </c>
      <c r="F286" s="53">
        <v>37</v>
      </c>
      <c r="G286" s="53">
        <v>16</v>
      </c>
      <c r="H286" s="53">
        <v>6</v>
      </c>
      <c r="I286" s="53">
        <v>4</v>
      </c>
      <c r="J286" s="53">
        <v>7</v>
      </c>
      <c r="K286" s="53">
        <v>6</v>
      </c>
      <c r="L286" s="53">
        <v>2</v>
      </c>
      <c r="M286" s="53">
        <v>6</v>
      </c>
      <c r="N286" s="53">
        <v>13</v>
      </c>
      <c r="O286" s="53">
        <v>10</v>
      </c>
      <c r="P286" s="53">
        <v>6</v>
      </c>
      <c r="Q286" s="53">
        <v>235</v>
      </c>
    </row>
    <row r="287" spans="1:17">
      <c r="A287" s="60" t="s">
        <v>124</v>
      </c>
      <c r="B287" s="61">
        <v>2</v>
      </c>
      <c r="C287" s="61">
        <v>11</v>
      </c>
      <c r="D287" s="61">
        <v>44</v>
      </c>
      <c r="E287" s="61">
        <v>55</v>
      </c>
      <c r="F287" s="61">
        <v>34</v>
      </c>
      <c r="G287" s="61">
        <v>15</v>
      </c>
      <c r="H287" s="61">
        <v>6</v>
      </c>
      <c r="I287" s="61">
        <v>3</v>
      </c>
      <c r="J287" s="61">
        <v>7</v>
      </c>
      <c r="K287" s="61">
        <v>5</v>
      </c>
      <c r="L287" s="61">
        <v>2</v>
      </c>
      <c r="M287" s="61">
        <v>5</v>
      </c>
      <c r="N287" s="61">
        <v>11</v>
      </c>
      <c r="O287" s="61">
        <v>9</v>
      </c>
      <c r="P287" s="61">
        <v>6</v>
      </c>
      <c r="Q287" s="61">
        <v>215</v>
      </c>
    </row>
    <row r="288" spans="1:17" ht="15.75" thickBot="1">
      <c r="A288" s="54" t="s">
        <v>125</v>
      </c>
      <c r="B288" s="55">
        <v>2</v>
      </c>
      <c r="C288" s="55">
        <v>10</v>
      </c>
      <c r="D288" s="55">
        <v>41</v>
      </c>
      <c r="E288" s="55">
        <v>51</v>
      </c>
      <c r="F288" s="55">
        <v>31</v>
      </c>
      <c r="G288" s="55">
        <v>14</v>
      </c>
      <c r="H288" s="55">
        <v>6</v>
      </c>
      <c r="I288" s="55">
        <v>4</v>
      </c>
      <c r="J288" s="55">
        <v>7</v>
      </c>
      <c r="K288" s="55">
        <v>4</v>
      </c>
      <c r="L288" s="55">
        <v>1</v>
      </c>
      <c r="M288" s="55">
        <v>5</v>
      </c>
      <c r="N288" s="55">
        <v>11</v>
      </c>
      <c r="O288" s="55">
        <v>8</v>
      </c>
      <c r="P288" s="55">
        <v>5</v>
      </c>
      <c r="Q288" s="55">
        <v>200</v>
      </c>
    </row>
    <row r="289" spans="1:17" ht="15.75" thickBot="1">
      <c r="A289" s="44" t="s">
        <v>30</v>
      </c>
      <c r="B289" s="45">
        <v>6</v>
      </c>
      <c r="C289" s="45">
        <v>33</v>
      </c>
      <c r="D289" s="45">
        <v>133</v>
      </c>
      <c r="E289" s="45">
        <v>166</v>
      </c>
      <c r="F289" s="45">
        <v>102</v>
      </c>
      <c r="G289" s="45">
        <v>45</v>
      </c>
      <c r="H289" s="45">
        <v>18</v>
      </c>
      <c r="I289" s="45">
        <v>11</v>
      </c>
      <c r="J289" s="45">
        <v>21</v>
      </c>
      <c r="K289" s="45">
        <v>15</v>
      </c>
      <c r="L289" s="45">
        <v>5</v>
      </c>
      <c r="M289" s="45">
        <v>16</v>
      </c>
      <c r="N289" s="45">
        <v>35</v>
      </c>
      <c r="O289" s="45">
        <v>27</v>
      </c>
      <c r="P289" s="45">
        <v>17</v>
      </c>
      <c r="Q289" s="45">
        <v>650</v>
      </c>
    </row>
    <row r="290" spans="1:17" ht="15.75" thickBot="1">
      <c r="A290" s="120"/>
      <c r="B290" s="121"/>
      <c r="C290" s="121"/>
      <c r="D290" s="121"/>
      <c r="E290" s="121"/>
      <c r="F290" s="121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</row>
    <row r="291" spans="1:17" ht="15.75" thickBot="1">
      <c r="A291" s="40"/>
      <c r="B291" s="40" t="s">
        <v>46</v>
      </c>
      <c r="C291" s="40" t="s">
        <v>153</v>
      </c>
      <c r="D291" s="40" t="s">
        <v>146</v>
      </c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</row>
    <row r="292" spans="1:17" ht="15.75" thickBot="1">
      <c r="A292" s="41" t="s">
        <v>23</v>
      </c>
      <c r="B292" s="41" t="s">
        <v>95</v>
      </c>
      <c r="C292" s="41" t="s">
        <v>24</v>
      </c>
      <c r="D292" s="41" t="s">
        <v>25</v>
      </c>
      <c r="E292" s="41" t="s">
        <v>26</v>
      </c>
      <c r="F292" s="41" t="s">
        <v>27</v>
      </c>
      <c r="G292" s="41" t="s">
        <v>28</v>
      </c>
      <c r="H292" s="41" t="s">
        <v>29</v>
      </c>
      <c r="I292" s="41" t="s">
        <v>36</v>
      </c>
      <c r="J292" s="41" t="s">
        <v>37</v>
      </c>
      <c r="K292" s="41" t="s">
        <v>38</v>
      </c>
      <c r="L292" s="41" t="s">
        <v>39</v>
      </c>
      <c r="M292" s="41" t="s">
        <v>40</v>
      </c>
      <c r="N292" s="41" t="s">
        <v>41</v>
      </c>
      <c r="O292" s="41" t="s">
        <v>42</v>
      </c>
      <c r="P292" s="41" t="s">
        <v>43</v>
      </c>
      <c r="Q292" s="41" t="s">
        <v>30</v>
      </c>
    </row>
    <row r="293" spans="1:17" ht="15.75" thickBot="1">
      <c r="A293" s="42" t="s">
        <v>48</v>
      </c>
      <c r="B293" s="43">
        <v>1</v>
      </c>
      <c r="C293" s="43">
        <v>0</v>
      </c>
      <c r="D293" s="43">
        <v>6</v>
      </c>
      <c r="E293" s="43">
        <v>17</v>
      </c>
      <c r="F293" s="43">
        <v>12</v>
      </c>
      <c r="G293" s="43">
        <v>4</v>
      </c>
      <c r="H293" s="43">
        <v>2</v>
      </c>
      <c r="I293" s="43">
        <v>1</v>
      </c>
      <c r="J293" s="43">
        <v>2</v>
      </c>
      <c r="K293" s="43">
        <v>2</v>
      </c>
      <c r="L293" s="43">
        <v>1</v>
      </c>
      <c r="M293" s="43">
        <v>2</v>
      </c>
      <c r="N293" s="43">
        <v>4</v>
      </c>
      <c r="O293" s="43">
        <v>3</v>
      </c>
      <c r="P293" s="43">
        <v>2</v>
      </c>
      <c r="Q293" s="43">
        <v>59</v>
      </c>
    </row>
    <row r="294" spans="1:17" ht="15.75" thickBot="1">
      <c r="A294" s="44" t="s">
        <v>30</v>
      </c>
      <c r="B294" s="45">
        <v>1</v>
      </c>
      <c r="C294" s="45">
        <v>0</v>
      </c>
      <c r="D294" s="45">
        <v>6</v>
      </c>
      <c r="E294" s="45">
        <v>17</v>
      </c>
      <c r="F294" s="45">
        <v>12</v>
      </c>
      <c r="G294" s="45">
        <v>4</v>
      </c>
      <c r="H294" s="45">
        <v>2</v>
      </c>
      <c r="I294" s="45">
        <v>1</v>
      </c>
      <c r="J294" s="45">
        <v>2</v>
      </c>
      <c r="K294" s="45">
        <v>2</v>
      </c>
      <c r="L294" s="45">
        <v>1</v>
      </c>
      <c r="M294" s="45">
        <v>2</v>
      </c>
      <c r="N294" s="45">
        <v>4</v>
      </c>
      <c r="O294" s="45">
        <v>3</v>
      </c>
      <c r="P294" s="45">
        <v>2</v>
      </c>
      <c r="Q294" s="45">
        <v>59</v>
      </c>
    </row>
    <row r="295" spans="1:17" ht="15.75" thickBot="1">
      <c r="A295" s="120"/>
      <c r="B295" s="121"/>
      <c r="C295" s="121"/>
      <c r="D295" s="121"/>
      <c r="E295" s="121"/>
      <c r="F295" s="121"/>
      <c r="G295" s="121"/>
      <c r="H295" s="121"/>
      <c r="I295" s="121"/>
      <c r="J295" s="121"/>
      <c r="K295" s="121"/>
      <c r="L295" s="121"/>
      <c r="M295" s="121"/>
      <c r="N295" s="121"/>
      <c r="O295" s="121"/>
      <c r="P295" s="121"/>
      <c r="Q295" s="121"/>
    </row>
    <row r="296" spans="1:17" ht="15.75" thickBot="1">
      <c r="A296" s="40"/>
      <c r="B296" s="40" t="s">
        <v>46</v>
      </c>
      <c r="C296" s="40" t="s">
        <v>154</v>
      </c>
      <c r="D296" s="40" t="s">
        <v>155</v>
      </c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</row>
    <row r="297" spans="1:17" ht="15.75" thickBot="1">
      <c r="A297" s="41" t="s">
        <v>23</v>
      </c>
      <c r="B297" s="41" t="s">
        <v>95</v>
      </c>
      <c r="C297" s="41" t="s">
        <v>24</v>
      </c>
      <c r="D297" s="41" t="s">
        <v>25</v>
      </c>
      <c r="E297" s="41" t="s">
        <v>26</v>
      </c>
      <c r="F297" s="41" t="s">
        <v>27</v>
      </c>
      <c r="G297" s="41" t="s">
        <v>28</v>
      </c>
      <c r="H297" s="41" t="s">
        <v>29</v>
      </c>
      <c r="I297" s="41" t="s">
        <v>36</v>
      </c>
      <c r="J297" s="41" t="s">
        <v>37</v>
      </c>
      <c r="K297" s="41" t="s">
        <v>38</v>
      </c>
      <c r="L297" s="41" t="s">
        <v>39</v>
      </c>
      <c r="M297" s="41" t="s">
        <v>40</v>
      </c>
      <c r="N297" s="41" t="s">
        <v>41</v>
      </c>
      <c r="O297" s="41" t="s">
        <v>42</v>
      </c>
      <c r="P297" s="41" t="s">
        <v>43</v>
      </c>
      <c r="Q297" s="41" t="s">
        <v>30</v>
      </c>
    </row>
    <row r="298" spans="1:17">
      <c r="A298" s="52" t="s">
        <v>44</v>
      </c>
      <c r="B298" s="53">
        <v>0</v>
      </c>
      <c r="C298" s="53">
        <v>29</v>
      </c>
      <c r="D298" s="53">
        <v>43</v>
      </c>
      <c r="E298" s="53">
        <v>37</v>
      </c>
      <c r="F298" s="53">
        <v>26</v>
      </c>
      <c r="G298" s="53">
        <v>15</v>
      </c>
      <c r="H298" s="53">
        <v>0</v>
      </c>
      <c r="I298" s="53">
        <v>0</v>
      </c>
      <c r="J298" s="53">
        <v>0</v>
      </c>
      <c r="K298" s="53">
        <v>0</v>
      </c>
      <c r="L298" s="53">
        <v>0</v>
      </c>
      <c r="M298" s="53">
        <v>0</v>
      </c>
      <c r="N298" s="53">
        <v>0</v>
      </c>
      <c r="O298" s="53">
        <v>0</v>
      </c>
      <c r="P298" s="53">
        <v>0</v>
      </c>
      <c r="Q298" s="53">
        <v>150</v>
      </c>
    </row>
    <row r="299" spans="1:17" ht="15.75" thickBot="1">
      <c r="A299" s="54" t="s">
        <v>45</v>
      </c>
      <c r="B299" s="55">
        <v>0</v>
      </c>
      <c r="C299" s="55">
        <v>29</v>
      </c>
      <c r="D299" s="55">
        <v>50</v>
      </c>
      <c r="E299" s="55">
        <v>53</v>
      </c>
      <c r="F299" s="55">
        <v>18</v>
      </c>
      <c r="G299" s="55">
        <v>0</v>
      </c>
      <c r="H299" s="55">
        <v>0</v>
      </c>
      <c r="I299" s="55">
        <v>0</v>
      </c>
      <c r="J299" s="55">
        <v>0</v>
      </c>
      <c r="K299" s="55">
        <v>0</v>
      </c>
      <c r="L299" s="55">
        <v>0</v>
      </c>
      <c r="M299" s="55">
        <v>0</v>
      </c>
      <c r="N299" s="55">
        <v>0</v>
      </c>
      <c r="O299" s="55">
        <v>0</v>
      </c>
      <c r="P299" s="55">
        <v>0</v>
      </c>
      <c r="Q299" s="55">
        <v>150</v>
      </c>
    </row>
    <row r="300" spans="1:17" ht="15.75" thickBot="1">
      <c r="A300" s="44" t="s">
        <v>30</v>
      </c>
      <c r="B300" s="45">
        <v>0</v>
      </c>
      <c r="C300" s="45">
        <v>58</v>
      </c>
      <c r="D300" s="45">
        <v>93</v>
      </c>
      <c r="E300" s="45">
        <v>90</v>
      </c>
      <c r="F300" s="45">
        <v>44</v>
      </c>
      <c r="G300" s="45">
        <v>15</v>
      </c>
      <c r="H300" s="45">
        <v>0</v>
      </c>
      <c r="I300" s="45">
        <v>0</v>
      </c>
      <c r="J300" s="45">
        <v>0</v>
      </c>
      <c r="K300" s="45">
        <v>0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300</v>
      </c>
    </row>
    <row r="301" spans="1:17" ht="15.75" thickBot="1">
      <c r="A301" s="120"/>
      <c r="B301" s="121"/>
      <c r="C301" s="121"/>
      <c r="D301" s="121"/>
      <c r="E301" s="121"/>
      <c r="F301" s="121"/>
      <c r="G301" s="121"/>
      <c r="H301" s="121"/>
      <c r="I301" s="121"/>
      <c r="J301" s="121"/>
      <c r="K301" s="121"/>
      <c r="L301" s="121"/>
      <c r="M301" s="121"/>
      <c r="N301" s="121"/>
      <c r="O301" s="121"/>
      <c r="P301" s="121"/>
      <c r="Q301" s="121"/>
    </row>
    <row r="302" spans="1:17" ht="15.75" thickBot="1">
      <c r="A302" s="40"/>
      <c r="B302" s="40" t="s">
        <v>22</v>
      </c>
      <c r="C302" s="40" t="s">
        <v>156</v>
      </c>
      <c r="D302" s="40" t="s">
        <v>157</v>
      </c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</row>
    <row r="303" spans="1:17" ht="15.75" thickBot="1">
      <c r="A303" s="41" t="s">
        <v>23</v>
      </c>
      <c r="B303" s="41" t="s">
        <v>95</v>
      </c>
      <c r="C303" s="41" t="s">
        <v>24</v>
      </c>
      <c r="D303" s="41" t="s">
        <v>25</v>
      </c>
      <c r="E303" s="41" t="s">
        <v>26</v>
      </c>
      <c r="F303" s="41" t="s">
        <v>27</v>
      </c>
      <c r="G303" s="41" t="s">
        <v>28</v>
      </c>
      <c r="H303" s="41" t="s">
        <v>29</v>
      </c>
      <c r="I303" s="41" t="s">
        <v>36</v>
      </c>
      <c r="J303" s="41" t="s">
        <v>37</v>
      </c>
      <c r="K303" s="41" t="s">
        <v>38</v>
      </c>
      <c r="L303" s="41" t="s">
        <v>39</v>
      </c>
      <c r="M303" s="41" t="s">
        <v>40</v>
      </c>
      <c r="N303" s="41" t="s">
        <v>41</v>
      </c>
      <c r="O303" s="41" t="s">
        <v>42</v>
      </c>
      <c r="P303" s="41" t="s">
        <v>43</v>
      </c>
      <c r="Q303" s="41" t="s">
        <v>30</v>
      </c>
    </row>
    <row r="304" spans="1:17">
      <c r="A304" s="52" t="s">
        <v>44</v>
      </c>
      <c r="B304" s="53">
        <v>6</v>
      </c>
      <c r="C304" s="53">
        <v>0</v>
      </c>
      <c r="D304" s="53">
        <v>86</v>
      </c>
      <c r="E304" s="53">
        <v>141</v>
      </c>
      <c r="F304" s="53">
        <v>88</v>
      </c>
      <c r="G304" s="53">
        <v>38</v>
      </c>
      <c r="H304" s="53">
        <v>15</v>
      </c>
      <c r="I304" s="53">
        <v>8</v>
      </c>
      <c r="J304" s="53">
        <v>17</v>
      </c>
      <c r="K304" s="53">
        <v>13</v>
      </c>
      <c r="L304" s="53">
        <v>5</v>
      </c>
      <c r="M304" s="53">
        <v>14</v>
      </c>
      <c r="N304" s="53">
        <v>30</v>
      </c>
      <c r="O304" s="53">
        <v>24</v>
      </c>
      <c r="P304" s="53">
        <v>15</v>
      </c>
      <c r="Q304" s="53">
        <v>500</v>
      </c>
    </row>
    <row r="305" spans="1:17" ht="15.75" thickBot="1">
      <c r="A305" s="54" t="s">
        <v>45</v>
      </c>
      <c r="B305" s="55">
        <v>6</v>
      </c>
      <c r="C305" s="55">
        <v>0</v>
      </c>
      <c r="D305" s="55">
        <v>48</v>
      </c>
      <c r="E305" s="55">
        <v>134</v>
      </c>
      <c r="F305" s="55">
        <v>93</v>
      </c>
      <c r="G305" s="55">
        <v>41</v>
      </c>
      <c r="H305" s="55">
        <v>15</v>
      </c>
      <c r="I305" s="55">
        <v>0</v>
      </c>
      <c r="J305" s="55">
        <v>18</v>
      </c>
      <c r="K305" s="55">
        <v>14</v>
      </c>
      <c r="L305" s="55">
        <v>5</v>
      </c>
      <c r="M305" s="55">
        <v>15</v>
      </c>
      <c r="N305" s="55">
        <v>32</v>
      </c>
      <c r="O305" s="55">
        <v>25</v>
      </c>
      <c r="P305" s="55">
        <v>15</v>
      </c>
      <c r="Q305" s="55">
        <v>461</v>
      </c>
    </row>
    <row r="306" spans="1:17" ht="15.75" thickBot="1">
      <c r="A306" s="44" t="s">
        <v>30</v>
      </c>
      <c r="B306" s="45">
        <v>12</v>
      </c>
      <c r="C306" s="45">
        <v>0</v>
      </c>
      <c r="D306" s="45">
        <v>134</v>
      </c>
      <c r="E306" s="45">
        <v>275</v>
      </c>
      <c r="F306" s="45">
        <v>181</v>
      </c>
      <c r="G306" s="45">
        <v>79</v>
      </c>
      <c r="H306" s="45">
        <v>30</v>
      </c>
      <c r="I306" s="45">
        <v>8</v>
      </c>
      <c r="J306" s="45">
        <v>35</v>
      </c>
      <c r="K306" s="45">
        <v>27</v>
      </c>
      <c r="L306" s="45">
        <v>10</v>
      </c>
      <c r="M306" s="45">
        <v>29</v>
      </c>
      <c r="N306" s="45">
        <v>62</v>
      </c>
      <c r="O306" s="45">
        <v>49</v>
      </c>
      <c r="P306" s="45">
        <v>30</v>
      </c>
      <c r="Q306" s="45">
        <v>961</v>
      </c>
    </row>
    <row r="307" spans="1:17" ht="15.75" thickBot="1">
      <c r="A307" s="120"/>
      <c r="B307" s="121"/>
      <c r="C307" s="121"/>
      <c r="D307" s="121"/>
      <c r="E307" s="121"/>
      <c r="F307" s="121"/>
      <c r="G307" s="121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</row>
    <row r="308" spans="1:17" ht="15.75" thickBot="1">
      <c r="A308" s="40"/>
      <c r="B308" s="40" t="s">
        <v>22</v>
      </c>
      <c r="C308" s="40" t="s">
        <v>158</v>
      </c>
      <c r="D308" s="40" t="s">
        <v>159</v>
      </c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</row>
    <row r="309" spans="1:17" ht="15.75" thickBot="1">
      <c r="A309" s="41" t="s">
        <v>23</v>
      </c>
      <c r="B309" s="41" t="s">
        <v>95</v>
      </c>
      <c r="C309" s="41" t="s">
        <v>24</v>
      </c>
      <c r="D309" s="41" t="s">
        <v>25</v>
      </c>
      <c r="E309" s="41" t="s">
        <v>26</v>
      </c>
      <c r="F309" s="41" t="s">
        <v>27</v>
      </c>
      <c r="G309" s="41" t="s">
        <v>28</v>
      </c>
      <c r="H309" s="41" t="s">
        <v>29</v>
      </c>
      <c r="I309" s="41" t="s">
        <v>36</v>
      </c>
      <c r="J309" s="41" t="s">
        <v>37</v>
      </c>
      <c r="K309" s="41" t="s">
        <v>38</v>
      </c>
      <c r="L309" s="41" t="s">
        <v>39</v>
      </c>
      <c r="M309" s="41" t="s">
        <v>40</v>
      </c>
      <c r="N309" s="41" t="s">
        <v>41</v>
      </c>
      <c r="O309" s="41" t="s">
        <v>42</v>
      </c>
      <c r="P309" s="41" t="s">
        <v>43</v>
      </c>
      <c r="Q309" s="41" t="s">
        <v>30</v>
      </c>
    </row>
    <row r="310" spans="1:17">
      <c r="A310" s="52" t="s">
        <v>44</v>
      </c>
      <c r="B310" s="53">
        <v>4</v>
      </c>
      <c r="C310" s="53">
        <v>0</v>
      </c>
      <c r="D310" s="53">
        <v>59</v>
      </c>
      <c r="E310" s="53">
        <v>98</v>
      </c>
      <c r="F310" s="53">
        <v>62</v>
      </c>
      <c r="G310" s="53">
        <v>27</v>
      </c>
      <c r="H310" s="53">
        <v>10</v>
      </c>
      <c r="I310" s="53">
        <v>6</v>
      </c>
      <c r="J310" s="53">
        <v>12</v>
      </c>
      <c r="K310" s="53">
        <v>9</v>
      </c>
      <c r="L310" s="53">
        <v>3</v>
      </c>
      <c r="M310" s="53">
        <v>10</v>
      </c>
      <c r="N310" s="53">
        <v>21</v>
      </c>
      <c r="O310" s="53">
        <v>16</v>
      </c>
      <c r="P310" s="53">
        <v>10</v>
      </c>
      <c r="Q310" s="53">
        <v>347</v>
      </c>
    </row>
    <row r="311" spans="1:17" ht="15.75" thickBot="1">
      <c r="A311" s="54" t="s">
        <v>45</v>
      </c>
      <c r="B311" s="55">
        <v>4</v>
      </c>
      <c r="C311" s="55">
        <v>0</v>
      </c>
      <c r="D311" s="55">
        <v>34</v>
      </c>
      <c r="E311" s="55">
        <v>93</v>
      </c>
      <c r="F311" s="55">
        <v>64</v>
      </c>
      <c r="G311" s="55">
        <v>28</v>
      </c>
      <c r="H311" s="55">
        <v>11</v>
      </c>
      <c r="I311" s="55">
        <v>0</v>
      </c>
      <c r="J311" s="55">
        <v>13</v>
      </c>
      <c r="K311" s="55">
        <v>9</v>
      </c>
      <c r="L311" s="55">
        <v>4</v>
      </c>
      <c r="M311" s="55">
        <v>10</v>
      </c>
      <c r="N311" s="55">
        <v>22</v>
      </c>
      <c r="O311" s="55">
        <v>17</v>
      </c>
      <c r="P311" s="55">
        <v>11</v>
      </c>
      <c r="Q311" s="55">
        <v>320</v>
      </c>
    </row>
    <row r="312" spans="1:17" ht="15.75" thickBot="1">
      <c r="A312" s="44" t="s">
        <v>30</v>
      </c>
      <c r="B312" s="45">
        <v>8</v>
      </c>
      <c r="C312" s="45">
        <v>0</v>
      </c>
      <c r="D312" s="45">
        <v>93</v>
      </c>
      <c r="E312" s="45">
        <v>191</v>
      </c>
      <c r="F312" s="45">
        <v>126</v>
      </c>
      <c r="G312" s="45">
        <v>55</v>
      </c>
      <c r="H312" s="45">
        <v>21</v>
      </c>
      <c r="I312" s="45">
        <v>6</v>
      </c>
      <c r="J312" s="45">
        <v>25</v>
      </c>
      <c r="K312" s="45">
        <v>18</v>
      </c>
      <c r="L312" s="45">
        <v>7</v>
      </c>
      <c r="M312" s="45">
        <v>20</v>
      </c>
      <c r="N312" s="45">
        <v>43</v>
      </c>
      <c r="O312" s="45">
        <v>33</v>
      </c>
      <c r="P312" s="45">
        <v>21</v>
      </c>
      <c r="Q312" s="45">
        <v>667</v>
      </c>
    </row>
    <row r="313" spans="1:17" ht="15.75" thickBot="1">
      <c r="A313" s="120"/>
      <c r="B313" s="121"/>
      <c r="C313" s="121"/>
      <c r="D313" s="121"/>
      <c r="E313" s="121"/>
      <c r="F313" s="121"/>
      <c r="G313" s="121"/>
      <c r="H313" s="121"/>
      <c r="I313" s="121"/>
      <c r="J313" s="121"/>
      <c r="K313" s="121"/>
      <c r="L313" s="121"/>
      <c r="M313" s="121"/>
      <c r="N313" s="121"/>
      <c r="O313" s="121"/>
      <c r="P313" s="121"/>
      <c r="Q313" s="121"/>
    </row>
    <row r="314" spans="1:17" ht="15.75" thickBot="1">
      <c r="A314" s="46" t="s">
        <v>30</v>
      </c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</row>
    <row r="315" spans="1:17" ht="15.75" thickBot="1">
      <c r="A315" s="48" t="s">
        <v>23</v>
      </c>
      <c r="B315" s="48" t="s">
        <v>95</v>
      </c>
      <c r="C315" s="48" t="s">
        <v>24</v>
      </c>
      <c r="D315" s="48" t="s">
        <v>25</v>
      </c>
      <c r="E315" s="48" t="s">
        <v>26</v>
      </c>
      <c r="F315" s="48" t="s">
        <v>27</v>
      </c>
      <c r="G315" s="48" t="s">
        <v>28</v>
      </c>
      <c r="H315" s="48" t="s">
        <v>29</v>
      </c>
      <c r="I315" s="48" t="s">
        <v>36</v>
      </c>
      <c r="J315" s="48" t="s">
        <v>37</v>
      </c>
      <c r="K315" s="48" t="s">
        <v>38</v>
      </c>
      <c r="L315" s="48" t="s">
        <v>39</v>
      </c>
      <c r="M315" s="48" t="s">
        <v>40</v>
      </c>
      <c r="N315" s="48" t="s">
        <v>41</v>
      </c>
      <c r="O315" s="48" t="s">
        <v>42</v>
      </c>
      <c r="P315" s="48" t="s">
        <v>43</v>
      </c>
      <c r="Q315" s="48" t="s">
        <v>30</v>
      </c>
    </row>
    <row r="316" spans="1:17">
      <c r="A316" s="56" t="s">
        <v>44</v>
      </c>
      <c r="B316" s="57">
        <v>10</v>
      </c>
      <c r="C316" s="57">
        <v>0</v>
      </c>
      <c r="D316" s="57">
        <v>145</v>
      </c>
      <c r="E316" s="57">
        <v>239</v>
      </c>
      <c r="F316" s="57">
        <v>150</v>
      </c>
      <c r="G316" s="57">
        <v>65</v>
      </c>
      <c r="H316" s="57">
        <v>25</v>
      </c>
      <c r="I316" s="57">
        <v>14</v>
      </c>
      <c r="J316" s="57">
        <v>29</v>
      </c>
      <c r="K316" s="57">
        <v>22</v>
      </c>
      <c r="L316" s="57">
        <v>8</v>
      </c>
      <c r="M316" s="57">
        <v>24</v>
      </c>
      <c r="N316" s="57">
        <v>51</v>
      </c>
      <c r="O316" s="57">
        <v>40</v>
      </c>
      <c r="P316" s="57">
        <v>25</v>
      </c>
      <c r="Q316" s="57">
        <v>847</v>
      </c>
    </row>
    <row r="317" spans="1:17" ht="15.75" thickBot="1">
      <c r="A317" s="58" t="s">
        <v>45</v>
      </c>
      <c r="B317" s="59">
        <v>10</v>
      </c>
      <c r="C317" s="59">
        <v>0</v>
      </c>
      <c r="D317" s="59">
        <v>82</v>
      </c>
      <c r="E317" s="59">
        <v>227</v>
      </c>
      <c r="F317" s="59">
        <v>157</v>
      </c>
      <c r="G317" s="59">
        <v>69</v>
      </c>
      <c r="H317" s="59">
        <v>26</v>
      </c>
      <c r="I317" s="59">
        <v>0</v>
      </c>
      <c r="J317" s="59">
        <v>31</v>
      </c>
      <c r="K317" s="59">
        <v>23</v>
      </c>
      <c r="L317" s="59">
        <v>9</v>
      </c>
      <c r="M317" s="59">
        <v>25</v>
      </c>
      <c r="N317" s="59">
        <v>54</v>
      </c>
      <c r="O317" s="59">
        <v>42</v>
      </c>
      <c r="P317" s="59">
        <v>26</v>
      </c>
      <c r="Q317" s="59">
        <v>781</v>
      </c>
    </row>
    <row r="318" spans="1:17" ht="15.75" thickBot="1">
      <c r="A318" s="50" t="s">
        <v>30</v>
      </c>
      <c r="B318" s="51">
        <v>20</v>
      </c>
      <c r="C318" s="51">
        <v>0</v>
      </c>
      <c r="D318" s="51">
        <v>227</v>
      </c>
      <c r="E318" s="51">
        <v>466</v>
      </c>
      <c r="F318" s="51">
        <v>307</v>
      </c>
      <c r="G318" s="51">
        <v>134</v>
      </c>
      <c r="H318" s="51">
        <v>51</v>
      </c>
      <c r="I318" s="51">
        <v>14</v>
      </c>
      <c r="J318" s="51">
        <v>60</v>
      </c>
      <c r="K318" s="51">
        <v>45</v>
      </c>
      <c r="L318" s="51">
        <v>17</v>
      </c>
      <c r="M318" s="51">
        <v>49</v>
      </c>
      <c r="N318" s="51">
        <v>105</v>
      </c>
      <c r="O318" s="51">
        <v>82</v>
      </c>
      <c r="P318" s="51">
        <v>51</v>
      </c>
      <c r="Q318" s="51">
        <v>1628</v>
      </c>
    </row>
    <row r="319" spans="1:17" ht="15.75" thickBot="1">
      <c r="A319" s="120"/>
      <c r="B319" s="121"/>
      <c r="C319" s="121"/>
      <c r="D319" s="121"/>
      <c r="E319" s="121"/>
      <c r="F319" s="121"/>
      <c r="G319" s="121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</row>
    <row r="320" spans="1:17" ht="15.75" thickBot="1">
      <c r="A320" s="40"/>
      <c r="B320" s="40" t="s">
        <v>22</v>
      </c>
      <c r="C320" s="40" t="s">
        <v>160</v>
      </c>
      <c r="D320" s="40" t="s">
        <v>161</v>
      </c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</row>
    <row r="321" spans="1:17" ht="15.75" thickBot="1">
      <c r="A321" s="41" t="s">
        <v>23</v>
      </c>
      <c r="B321" s="41" t="s">
        <v>95</v>
      </c>
      <c r="C321" s="41" t="s">
        <v>24</v>
      </c>
      <c r="D321" s="41" t="s">
        <v>25</v>
      </c>
      <c r="E321" s="41" t="s">
        <v>26</v>
      </c>
      <c r="F321" s="41" t="s">
        <v>27</v>
      </c>
      <c r="G321" s="41" t="s">
        <v>28</v>
      </c>
      <c r="H321" s="41" t="s">
        <v>29</v>
      </c>
      <c r="I321" s="41" t="s">
        <v>36</v>
      </c>
      <c r="J321" s="41" t="s">
        <v>37</v>
      </c>
      <c r="K321" s="41" t="s">
        <v>38</v>
      </c>
      <c r="L321" s="41" t="s">
        <v>39</v>
      </c>
      <c r="M321" s="41" t="s">
        <v>40</v>
      </c>
      <c r="N321" s="41" t="s">
        <v>41</v>
      </c>
      <c r="O321" s="41" t="s">
        <v>42</v>
      </c>
      <c r="P321" s="41" t="s">
        <v>43</v>
      </c>
      <c r="Q321" s="41" t="s">
        <v>30</v>
      </c>
    </row>
    <row r="322" spans="1:17" ht="15.75" thickBot="1">
      <c r="A322" s="42" t="s">
        <v>48</v>
      </c>
      <c r="B322" s="43">
        <v>5</v>
      </c>
      <c r="C322" s="43">
        <v>0</v>
      </c>
      <c r="D322" s="43">
        <v>96</v>
      </c>
      <c r="E322" s="43">
        <v>121</v>
      </c>
      <c r="F322" s="43">
        <v>74</v>
      </c>
      <c r="G322" s="43">
        <v>32</v>
      </c>
      <c r="H322" s="43">
        <v>0</v>
      </c>
      <c r="I322" s="43">
        <v>0</v>
      </c>
      <c r="J322" s="43">
        <v>14</v>
      </c>
      <c r="K322" s="43">
        <v>8</v>
      </c>
      <c r="L322" s="43">
        <v>0</v>
      </c>
      <c r="M322" s="43">
        <v>12</v>
      </c>
      <c r="N322" s="43">
        <v>14</v>
      </c>
      <c r="O322" s="43">
        <v>2</v>
      </c>
      <c r="P322" s="43">
        <v>0</v>
      </c>
      <c r="Q322" s="43">
        <v>378</v>
      </c>
    </row>
    <row r="323" spans="1:17" ht="15.75" thickBot="1">
      <c r="A323" s="44" t="s">
        <v>30</v>
      </c>
      <c r="B323" s="45">
        <v>5</v>
      </c>
      <c r="C323" s="45">
        <v>0</v>
      </c>
      <c r="D323" s="45">
        <v>96</v>
      </c>
      <c r="E323" s="45">
        <v>121</v>
      </c>
      <c r="F323" s="45">
        <v>74</v>
      </c>
      <c r="G323" s="45">
        <v>32</v>
      </c>
      <c r="H323" s="45">
        <v>0</v>
      </c>
      <c r="I323" s="45">
        <v>0</v>
      </c>
      <c r="J323" s="45">
        <v>14</v>
      </c>
      <c r="K323" s="45">
        <v>8</v>
      </c>
      <c r="L323" s="45">
        <v>0</v>
      </c>
      <c r="M323" s="45">
        <v>12</v>
      </c>
      <c r="N323" s="45">
        <v>14</v>
      </c>
      <c r="O323" s="45">
        <v>2</v>
      </c>
      <c r="P323" s="45">
        <v>0</v>
      </c>
      <c r="Q323" s="45">
        <v>378</v>
      </c>
    </row>
    <row r="324" spans="1:17" ht="15.75" thickBot="1">
      <c r="A324" s="120"/>
      <c r="B324" s="121"/>
      <c r="C324" s="121"/>
      <c r="D324" s="121"/>
      <c r="E324" s="121"/>
      <c r="F324" s="121"/>
      <c r="G324" s="121"/>
      <c r="H324" s="121"/>
      <c r="I324" s="121"/>
      <c r="J324" s="121"/>
      <c r="K324" s="121"/>
      <c r="L324" s="121"/>
      <c r="M324" s="121"/>
      <c r="N324" s="121"/>
      <c r="O324" s="121"/>
      <c r="P324" s="121"/>
      <c r="Q324" s="121"/>
    </row>
    <row r="325" spans="1:17" ht="15.75" thickBot="1">
      <c r="A325" s="40"/>
      <c r="B325" s="40" t="s">
        <v>22</v>
      </c>
      <c r="C325" s="40" t="s">
        <v>162</v>
      </c>
      <c r="D325" s="40" t="s">
        <v>163</v>
      </c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</row>
    <row r="326" spans="1:17" ht="15.75" thickBot="1">
      <c r="A326" s="41" t="s">
        <v>23</v>
      </c>
      <c r="B326" s="41" t="s">
        <v>95</v>
      </c>
      <c r="C326" s="41" t="s">
        <v>24</v>
      </c>
      <c r="D326" s="41" t="s">
        <v>25</v>
      </c>
      <c r="E326" s="41" t="s">
        <v>26</v>
      </c>
      <c r="F326" s="41" t="s">
        <v>27</v>
      </c>
      <c r="G326" s="41" t="s">
        <v>28</v>
      </c>
      <c r="H326" s="41" t="s">
        <v>29</v>
      </c>
      <c r="I326" s="41" t="s">
        <v>36</v>
      </c>
      <c r="J326" s="41" t="s">
        <v>37</v>
      </c>
      <c r="K326" s="41" t="s">
        <v>38</v>
      </c>
      <c r="L326" s="41" t="s">
        <v>39</v>
      </c>
      <c r="M326" s="41" t="s">
        <v>40</v>
      </c>
      <c r="N326" s="41" t="s">
        <v>41</v>
      </c>
      <c r="O326" s="41" t="s">
        <v>42</v>
      </c>
      <c r="P326" s="41" t="s">
        <v>43</v>
      </c>
      <c r="Q326" s="41" t="s">
        <v>30</v>
      </c>
    </row>
    <row r="327" spans="1:17" ht="15.75" thickBot="1">
      <c r="A327" s="42" t="s">
        <v>48</v>
      </c>
      <c r="B327" s="43">
        <v>3</v>
      </c>
      <c r="C327" s="43">
        <v>0</v>
      </c>
      <c r="D327" s="43">
        <v>67</v>
      </c>
      <c r="E327" s="43">
        <v>84</v>
      </c>
      <c r="F327" s="43">
        <v>51</v>
      </c>
      <c r="G327" s="43">
        <v>22</v>
      </c>
      <c r="H327" s="43">
        <v>0</v>
      </c>
      <c r="I327" s="43">
        <v>0</v>
      </c>
      <c r="J327" s="43">
        <v>10</v>
      </c>
      <c r="K327" s="43">
        <v>5</v>
      </c>
      <c r="L327" s="43">
        <v>0</v>
      </c>
      <c r="M327" s="43">
        <v>8</v>
      </c>
      <c r="N327" s="43">
        <v>9</v>
      </c>
      <c r="O327" s="43">
        <v>1</v>
      </c>
      <c r="P327" s="43">
        <v>0</v>
      </c>
      <c r="Q327" s="43">
        <v>260</v>
      </c>
    </row>
    <row r="328" spans="1:17" ht="15.75" thickBot="1">
      <c r="A328" s="44" t="s">
        <v>30</v>
      </c>
      <c r="B328" s="45">
        <v>3</v>
      </c>
      <c r="C328" s="45">
        <v>0</v>
      </c>
      <c r="D328" s="45">
        <v>67</v>
      </c>
      <c r="E328" s="45">
        <v>84</v>
      </c>
      <c r="F328" s="45">
        <v>51</v>
      </c>
      <c r="G328" s="45">
        <v>22</v>
      </c>
      <c r="H328" s="45">
        <v>0</v>
      </c>
      <c r="I328" s="45">
        <v>0</v>
      </c>
      <c r="J328" s="45">
        <v>10</v>
      </c>
      <c r="K328" s="45">
        <v>5</v>
      </c>
      <c r="L328" s="45">
        <v>0</v>
      </c>
      <c r="M328" s="45">
        <v>8</v>
      </c>
      <c r="N328" s="45">
        <v>9</v>
      </c>
      <c r="O328" s="45">
        <v>1</v>
      </c>
      <c r="P328" s="45">
        <v>0</v>
      </c>
      <c r="Q328" s="45">
        <v>260</v>
      </c>
    </row>
    <row r="329" spans="1:17" ht="15.75" thickBot="1">
      <c r="A329" s="120"/>
      <c r="B329" s="121"/>
      <c r="C329" s="121"/>
      <c r="D329" s="121"/>
      <c r="E329" s="121"/>
      <c r="F329" s="121"/>
      <c r="G329" s="121"/>
      <c r="H329" s="121"/>
      <c r="I329" s="121"/>
      <c r="J329" s="121"/>
      <c r="K329" s="121"/>
      <c r="L329" s="121"/>
      <c r="M329" s="121"/>
      <c r="N329" s="121"/>
      <c r="O329" s="121"/>
      <c r="P329" s="121"/>
      <c r="Q329" s="121"/>
    </row>
    <row r="330" spans="1:17" ht="15.75" thickBot="1">
      <c r="A330" s="46" t="s">
        <v>30</v>
      </c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</row>
    <row r="331" spans="1:17" ht="15.75" thickBot="1">
      <c r="A331" s="48" t="s">
        <v>23</v>
      </c>
      <c r="B331" s="48" t="s">
        <v>95</v>
      </c>
      <c r="C331" s="48" t="s">
        <v>24</v>
      </c>
      <c r="D331" s="48" t="s">
        <v>25</v>
      </c>
      <c r="E331" s="48" t="s">
        <v>26</v>
      </c>
      <c r="F331" s="48" t="s">
        <v>27</v>
      </c>
      <c r="G331" s="48" t="s">
        <v>28</v>
      </c>
      <c r="H331" s="48" t="s">
        <v>29</v>
      </c>
      <c r="I331" s="48" t="s">
        <v>36</v>
      </c>
      <c r="J331" s="48" t="s">
        <v>37</v>
      </c>
      <c r="K331" s="48" t="s">
        <v>38</v>
      </c>
      <c r="L331" s="48" t="s">
        <v>39</v>
      </c>
      <c r="M331" s="48" t="s">
        <v>40</v>
      </c>
      <c r="N331" s="48" t="s">
        <v>41</v>
      </c>
      <c r="O331" s="48" t="s">
        <v>42</v>
      </c>
      <c r="P331" s="48" t="s">
        <v>43</v>
      </c>
      <c r="Q331" s="48" t="s">
        <v>30</v>
      </c>
    </row>
    <row r="332" spans="1:17" ht="15.75" thickBot="1">
      <c r="A332" s="47" t="s">
        <v>48</v>
      </c>
      <c r="B332" s="49">
        <v>8</v>
      </c>
      <c r="C332" s="49">
        <v>0</v>
      </c>
      <c r="D332" s="49">
        <v>163</v>
      </c>
      <c r="E332" s="49">
        <v>205</v>
      </c>
      <c r="F332" s="49">
        <v>125</v>
      </c>
      <c r="G332" s="49">
        <v>54</v>
      </c>
      <c r="H332" s="49">
        <v>0</v>
      </c>
      <c r="I332" s="49">
        <v>0</v>
      </c>
      <c r="J332" s="49">
        <v>24</v>
      </c>
      <c r="K332" s="49">
        <v>13</v>
      </c>
      <c r="L332" s="49">
        <v>0</v>
      </c>
      <c r="M332" s="49">
        <v>20</v>
      </c>
      <c r="N332" s="49">
        <v>23</v>
      </c>
      <c r="O332" s="49">
        <v>3</v>
      </c>
      <c r="P332" s="49">
        <v>0</v>
      </c>
      <c r="Q332" s="49">
        <v>638</v>
      </c>
    </row>
    <row r="333" spans="1:17" ht="15.75" thickBot="1">
      <c r="A333" s="50" t="s">
        <v>30</v>
      </c>
      <c r="B333" s="51">
        <v>8</v>
      </c>
      <c r="C333" s="51">
        <v>0</v>
      </c>
      <c r="D333" s="51">
        <v>163</v>
      </c>
      <c r="E333" s="51">
        <v>205</v>
      </c>
      <c r="F333" s="51">
        <v>125</v>
      </c>
      <c r="G333" s="51">
        <v>54</v>
      </c>
      <c r="H333" s="51">
        <v>0</v>
      </c>
      <c r="I333" s="51">
        <v>0</v>
      </c>
      <c r="J333" s="51">
        <v>24</v>
      </c>
      <c r="K333" s="51">
        <v>13</v>
      </c>
      <c r="L333" s="51">
        <v>0</v>
      </c>
      <c r="M333" s="51">
        <v>20</v>
      </c>
      <c r="N333" s="51">
        <v>23</v>
      </c>
      <c r="O333" s="51">
        <v>3</v>
      </c>
      <c r="P333" s="51">
        <v>0</v>
      </c>
      <c r="Q333" s="51">
        <v>638</v>
      </c>
    </row>
    <row r="334" spans="1:17" ht="15.75" thickBot="1">
      <c r="A334" s="120"/>
      <c r="B334" s="121"/>
      <c r="C334" s="121"/>
      <c r="D334" s="121"/>
      <c r="E334" s="121"/>
      <c r="F334" s="121"/>
      <c r="G334" s="121"/>
      <c r="H334" s="121"/>
      <c r="I334" s="121"/>
      <c r="J334" s="121"/>
      <c r="K334" s="121"/>
      <c r="L334" s="121"/>
      <c r="M334" s="121"/>
      <c r="N334" s="121"/>
      <c r="O334" s="121"/>
      <c r="P334" s="121"/>
      <c r="Q334" s="121"/>
    </row>
    <row r="335" spans="1:17" ht="15.75" thickBot="1">
      <c r="A335" s="64" t="s">
        <v>31</v>
      </c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</row>
    <row r="336" spans="1:17" ht="15.75" thickBot="1">
      <c r="A336" s="66" t="s">
        <v>23</v>
      </c>
      <c r="B336" s="66" t="s">
        <v>95</v>
      </c>
      <c r="C336" s="66" t="s">
        <v>24</v>
      </c>
      <c r="D336" s="66" t="s">
        <v>25</v>
      </c>
      <c r="E336" s="66" t="s">
        <v>26</v>
      </c>
      <c r="F336" s="66" t="s">
        <v>27</v>
      </c>
      <c r="G336" s="66" t="s">
        <v>28</v>
      </c>
      <c r="H336" s="66" t="s">
        <v>29</v>
      </c>
      <c r="I336" s="66" t="s">
        <v>36</v>
      </c>
      <c r="J336" s="66" t="s">
        <v>37</v>
      </c>
      <c r="K336" s="66" t="s">
        <v>38</v>
      </c>
      <c r="L336" s="66" t="s">
        <v>39</v>
      </c>
      <c r="M336" s="66" t="s">
        <v>40</v>
      </c>
      <c r="N336" s="66" t="s">
        <v>41</v>
      </c>
      <c r="O336" s="66" t="s">
        <v>42</v>
      </c>
      <c r="P336" s="66" t="s">
        <v>43</v>
      </c>
      <c r="Q336" s="66" t="s">
        <v>30</v>
      </c>
    </row>
    <row r="337" spans="1:17">
      <c r="A337" s="67" t="s">
        <v>123</v>
      </c>
      <c r="B337" s="68">
        <v>49</v>
      </c>
      <c r="C337" s="68">
        <v>276</v>
      </c>
      <c r="D337" s="68">
        <v>1072</v>
      </c>
      <c r="E337" s="68">
        <v>1283</v>
      </c>
      <c r="F337" s="68">
        <v>774</v>
      </c>
      <c r="G337" s="68">
        <v>338</v>
      </c>
      <c r="H337" s="68">
        <v>127</v>
      </c>
      <c r="I337" s="68">
        <v>76</v>
      </c>
      <c r="J337" s="68">
        <v>144</v>
      </c>
      <c r="K337" s="68">
        <v>112</v>
      </c>
      <c r="L337" s="68">
        <v>43</v>
      </c>
      <c r="M337" s="68">
        <v>122</v>
      </c>
      <c r="N337" s="68">
        <v>256</v>
      </c>
      <c r="O337" s="68">
        <v>201</v>
      </c>
      <c r="P337" s="68">
        <v>124</v>
      </c>
      <c r="Q337" s="68">
        <v>4997</v>
      </c>
    </row>
    <row r="338" spans="1:17">
      <c r="A338" s="69" t="s">
        <v>124</v>
      </c>
      <c r="B338" s="70">
        <v>47</v>
      </c>
      <c r="C338" s="70">
        <v>269</v>
      </c>
      <c r="D338" s="70">
        <v>1043</v>
      </c>
      <c r="E338" s="70">
        <v>1256</v>
      </c>
      <c r="F338" s="70">
        <v>757</v>
      </c>
      <c r="G338" s="70">
        <v>331</v>
      </c>
      <c r="H338" s="70">
        <v>125</v>
      </c>
      <c r="I338" s="70">
        <v>74</v>
      </c>
      <c r="J338" s="70">
        <v>142</v>
      </c>
      <c r="K338" s="70">
        <v>109</v>
      </c>
      <c r="L338" s="70">
        <v>43</v>
      </c>
      <c r="M338" s="70">
        <v>119</v>
      </c>
      <c r="N338" s="70">
        <v>251</v>
      </c>
      <c r="O338" s="70">
        <v>197</v>
      </c>
      <c r="P338" s="70">
        <v>123</v>
      </c>
      <c r="Q338" s="70">
        <v>4886</v>
      </c>
    </row>
    <row r="339" spans="1:17">
      <c r="A339" s="69" t="s">
        <v>44</v>
      </c>
      <c r="B339" s="70">
        <v>50</v>
      </c>
      <c r="C339" s="70">
        <v>305</v>
      </c>
      <c r="D339" s="70">
        <v>945</v>
      </c>
      <c r="E339" s="70">
        <v>1637</v>
      </c>
      <c r="F339" s="70">
        <v>1108</v>
      </c>
      <c r="G339" s="70">
        <v>529</v>
      </c>
      <c r="H339" s="70">
        <v>130</v>
      </c>
      <c r="I339" s="70">
        <v>43</v>
      </c>
      <c r="J339" s="70">
        <v>152</v>
      </c>
      <c r="K339" s="70">
        <v>117</v>
      </c>
      <c r="L339" s="70">
        <v>34</v>
      </c>
      <c r="M339" s="70">
        <v>128</v>
      </c>
      <c r="N339" s="70">
        <v>269</v>
      </c>
      <c r="O339" s="70">
        <v>212</v>
      </c>
      <c r="P339" s="70">
        <v>131</v>
      </c>
      <c r="Q339" s="70">
        <v>5790</v>
      </c>
    </row>
    <row r="340" spans="1:17">
      <c r="A340" s="69" t="s">
        <v>72</v>
      </c>
      <c r="B340" s="70">
        <v>25</v>
      </c>
      <c r="C340" s="70">
        <v>80</v>
      </c>
      <c r="D340" s="70">
        <v>402</v>
      </c>
      <c r="E340" s="70">
        <v>558</v>
      </c>
      <c r="F340" s="70">
        <v>366</v>
      </c>
      <c r="G340" s="70">
        <v>152</v>
      </c>
      <c r="H340" s="70">
        <v>62</v>
      </c>
      <c r="I340" s="70">
        <v>26</v>
      </c>
      <c r="J340" s="70">
        <v>60</v>
      </c>
      <c r="K340" s="70">
        <v>51</v>
      </c>
      <c r="L340" s="70">
        <v>15</v>
      </c>
      <c r="M340" s="70">
        <v>57</v>
      </c>
      <c r="N340" s="70">
        <v>122</v>
      </c>
      <c r="O340" s="70">
        <v>103</v>
      </c>
      <c r="P340" s="70">
        <v>65</v>
      </c>
      <c r="Q340" s="70">
        <v>2144</v>
      </c>
    </row>
    <row r="341" spans="1:17">
      <c r="A341" s="69" t="s">
        <v>125</v>
      </c>
      <c r="B341" s="70">
        <v>51</v>
      </c>
      <c r="C341" s="70">
        <v>290</v>
      </c>
      <c r="D341" s="70">
        <v>1123</v>
      </c>
      <c r="E341" s="70">
        <v>1354</v>
      </c>
      <c r="F341" s="70">
        <v>817</v>
      </c>
      <c r="G341" s="70">
        <v>357</v>
      </c>
      <c r="H341" s="70">
        <v>136</v>
      </c>
      <c r="I341" s="70">
        <v>81</v>
      </c>
      <c r="J341" s="70">
        <v>154</v>
      </c>
      <c r="K341" s="70">
        <v>118</v>
      </c>
      <c r="L341" s="70">
        <v>45</v>
      </c>
      <c r="M341" s="70">
        <v>129</v>
      </c>
      <c r="N341" s="70">
        <v>272</v>
      </c>
      <c r="O341" s="70">
        <v>213</v>
      </c>
      <c r="P341" s="70">
        <v>131</v>
      </c>
      <c r="Q341" s="70">
        <v>5271</v>
      </c>
    </row>
    <row r="342" spans="1:17">
      <c r="A342" s="69" t="s">
        <v>48</v>
      </c>
      <c r="B342" s="70">
        <v>51</v>
      </c>
      <c r="C342" s="70">
        <v>23</v>
      </c>
      <c r="D342" s="70">
        <v>959</v>
      </c>
      <c r="E342" s="70">
        <v>1264</v>
      </c>
      <c r="F342" s="70">
        <v>781</v>
      </c>
      <c r="G342" s="70">
        <v>251</v>
      </c>
      <c r="H342" s="70">
        <v>7</v>
      </c>
      <c r="I342" s="70">
        <v>5</v>
      </c>
      <c r="J342" s="70">
        <v>77</v>
      </c>
      <c r="K342" s="70">
        <v>31</v>
      </c>
      <c r="L342" s="70">
        <v>3</v>
      </c>
      <c r="M342" s="70">
        <v>79</v>
      </c>
      <c r="N342" s="70">
        <v>52</v>
      </c>
      <c r="O342" s="70">
        <v>17</v>
      </c>
      <c r="P342" s="70">
        <v>9</v>
      </c>
      <c r="Q342" s="70">
        <v>3609</v>
      </c>
    </row>
    <row r="343" spans="1:17" ht="15.75" thickBot="1">
      <c r="A343" s="71" t="s">
        <v>45</v>
      </c>
      <c r="B343" s="72">
        <v>57</v>
      </c>
      <c r="C343" s="72">
        <v>193</v>
      </c>
      <c r="D343" s="72">
        <v>454</v>
      </c>
      <c r="E343" s="72">
        <v>1039</v>
      </c>
      <c r="F343" s="72">
        <v>961</v>
      </c>
      <c r="G343" s="72">
        <v>516</v>
      </c>
      <c r="H343" s="72">
        <v>140</v>
      </c>
      <c r="I343" s="72">
        <v>11</v>
      </c>
      <c r="J343" s="72">
        <v>160</v>
      </c>
      <c r="K343" s="72">
        <v>125</v>
      </c>
      <c r="L343" s="72">
        <v>17</v>
      </c>
      <c r="M343" s="72">
        <v>145</v>
      </c>
      <c r="N343" s="72">
        <v>305</v>
      </c>
      <c r="O343" s="72">
        <v>240</v>
      </c>
      <c r="P343" s="72">
        <v>149</v>
      </c>
      <c r="Q343" s="72">
        <v>4512</v>
      </c>
    </row>
    <row r="344" spans="1:17" ht="15.75" thickBot="1">
      <c r="A344" s="73" t="s">
        <v>30</v>
      </c>
      <c r="B344" s="74">
        <v>330</v>
      </c>
      <c r="C344" s="74">
        <v>1436</v>
      </c>
      <c r="D344" s="74">
        <v>5998</v>
      </c>
      <c r="E344" s="74">
        <v>8391</v>
      </c>
      <c r="F344" s="74">
        <v>5564</v>
      </c>
      <c r="G344" s="74">
        <v>2474</v>
      </c>
      <c r="H344" s="74">
        <v>727</v>
      </c>
      <c r="I344" s="74">
        <v>316</v>
      </c>
      <c r="J344" s="74">
        <v>889</v>
      </c>
      <c r="K344" s="74">
        <v>663</v>
      </c>
      <c r="L344" s="74">
        <v>200</v>
      </c>
      <c r="M344" s="74">
        <v>779</v>
      </c>
      <c r="N344" s="74">
        <v>1527</v>
      </c>
      <c r="O344" s="74">
        <v>1183</v>
      </c>
      <c r="P344" s="74">
        <v>732</v>
      </c>
      <c r="Q344" s="74">
        <v>31209</v>
      </c>
    </row>
    <row r="345" spans="1:17" ht="15.75" thickBot="1">
      <c r="A345" s="120"/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</row>
    <row r="346" spans="1:17" ht="15.75" thickBot="1">
      <c r="A346" s="64" t="s">
        <v>32</v>
      </c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</row>
    <row r="347" spans="1:17" ht="15.75" thickBot="1">
      <c r="A347" s="66" t="s">
        <v>23</v>
      </c>
      <c r="B347" s="66" t="s">
        <v>95</v>
      </c>
      <c r="C347" s="66" t="s">
        <v>24</v>
      </c>
      <c r="D347" s="66" t="s">
        <v>25</v>
      </c>
      <c r="E347" s="66" t="s">
        <v>26</v>
      </c>
      <c r="F347" s="66" t="s">
        <v>27</v>
      </c>
      <c r="G347" s="66" t="s">
        <v>28</v>
      </c>
      <c r="H347" s="66" t="s">
        <v>29</v>
      </c>
      <c r="I347" s="39" t="s">
        <v>36</v>
      </c>
      <c r="J347" s="39" t="s">
        <v>37</v>
      </c>
      <c r="K347" s="39" t="s">
        <v>38</v>
      </c>
      <c r="L347" s="39" t="s">
        <v>39</v>
      </c>
      <c r="M347" s="66" t="s">
        <v>40</v>
      </c>
      <c r="N347" s="66" t="s">
        <v>41</v>
      </c>
      <c r="O347" s="66" t="s">
        <v>42</v>
      </c>
      <c r="P347" s="66" t="s">
        <v>43</v>
      </c>
      <c r="Q347" s="66" t="s">
        <v>30</v>
      </c>
    </row>
    <row r="348" spans="1:17">
      <c r="A348" s="67" t="s">
        <v>166</v>
      </c>
      <c r="B348" s="68">
        <v>49</v>
      </c>
      <c r="C348" s="68">
        <v>276</v>
      </c>
      <c r="D348" s="68">
        <v>1072</v>
      </c>
      <c r="E348" s="68">
        <v>1283</v>
      </c>
      <c r="F348" s="68">
        <v>774</v>
      </c>
      <c r="G348" s="68">
        <v>338</v>
      </c>
      <c r="H348" s="68">
        <v>127</v>
      </c>
      <c r="I348" s="38">
        <v>76</v>
      </c>
      <c r="J348" s="38">
        <v>144</v>
      </c>
      <c r="K348" s="38">
        <v>112</v>
      </c>
      <c r="L348" s="38">
        <v>43</v>
      </c>
      <c r="M348" s="68">
        <v>122</v>
      </c>
      <c r="N348" s="68">
        <v>256</v>
      </c>
      <c r="O348" s="68">
        <v>201</v>
      </c>
      <c r="P348" s="68">
        <v>124</v>
      </c>
      <c r="Q348" s="68">
        <v>4997</v>
      </c>
    </row>
    <row r="349" spans="1:17">
      <c r="A349" s="69" t="s">
        <v>164</v>
      </c>
      <c r="B349" s="70">
        <v>47</v>
      </c>
      <c r="C349" s="70">
        <v>269</v>
      </c>
      <c r="D349" s="70">
        <v>1043</v>
      </c>
      <c r="E349" s="70">
        <v>1256</v>
      </c>
      <c r="F349" s="70">
        <v>757</v>
      </c>
      <c r="G349" s="70">
        <v>331</v>
      </c>
      <c r="H349" s="70">
        <v>125</v>
      </c>
      <c r="I349" s="75">
        <v>74</v>
      </c>
      <c r="J349" s="75">
        <v>142</v>
      </c>
      <c r="K349" s="75">
        <v>109</v>
      </c>
      <c r="L349" s="75">
        <v>43</v>
      </c>
      <c r="M349" s="70">
        <v>119</v>
      </c>
      <c r="N349" s="70">
        <v>251</v>
      </c>
      <c r="O349" s="70">
        <v>197</v>
      </c>
      <c r="P349" s="70">
        <v>123</v>
      </c>
      <c r="Q349" s="70">
        <v>4886</v>
      </c>
    </row>
    <row r="350" spans="1:17">
      <c r="A350" s="69" t="s">
        <v>73</v>
      </c>
      <c r="B350" s="70">
        <v>50</v>
      </c>
      <c r="C350" s="70">
        <v>305</v>
      </c>
      <c r="D350" s="70">
        <v>945</v>
      </c>
      <c r="E350" s="70">
        <v>1637</v>
      </c>
      <c r="F350" s="70">
        <v>1108</v>
      </c>
      <c r="G350" s="70">
        <v>529</v>
      </c>
      <c r="H350" s="70">
        <v>130</v>
      </c>
      <c r="I350" s="75">
        <v>43</v>
      </c>
      <c r="J350" s="75">
        <v>152</v>
      </c>
      <c r="K350" s="75">
        <v>117</v>
      </c>
      <c r="L350" s="75">
        <v>34</v>
      </c>
      <c r="M350" s="70">
        <v>128</v>
      </c>
      <c r="N350" s="70">
        <v>269</v>
      </c>
      <c r="O350" s="70">
        <v>212</v>
      </c>
      <c r="P350" s="70">
        <v>131</v>
      </c>
      <c r="Q350" s="70">
        <v>5790</v>
      </c>
    </row>
    <row r="351" spans="1:17">
      <c r="A351" s="69" t="s">
        <v>74</v>
      </c>
      <c r="B351" s="70">
        <v>25</v>
      </c>
      <c r="C351" s="70">
        <v>80</v>
      </c>
      <c r="D351" s="70">
        <v>402</v>
      </c>
      <c r="E351" s="70">
        <v>558</v>
      </c>
      <c r="F351" s="70">
        <v>366</v>
      </c>
      <c r="G351" s="70">
        <v>152</v>
      </c>
      <c r="H351" s="70">
        <v>62</v>
      </c>
      <c r="I351" s="75">
        <v>26</v>
      </c>
      <c r="J351" s="75">
        <v>60</v>
      </c>
      <c r="K351" s="75">
        <v>51</v>
      </c>
      <c r="L351" s="75">
        <v>15</v>
      </c>
      <c r="M351" s="70">
        <v>57</v>
      </c>
      <c r="N351" s="70">
        <v>122</v>
      </c>
      <c r="O351" s="70">
        <v>103</v>
      </c>
      <c r="P351" s="70">
        <v>65</v>
      </c>
      <c r="Q351" s="70">
        <v>2144</v>
      </c>
    </row>
    <row r="352" spans="1:17">
      <c r="A352" s="69" t="s">
        <v>165</v>
      </c>
      <c r="B352" s="70">
        <v>51</v>
      </c>
      <c r="C352" s="70">
        <v>290</v>
      </c>
      <c r="D352" s="70">
        <v>1123</v>
      </c>
      <c r="E352" s="70">
        <v>1354</v>
      </c>
      <c r="F352" s="70">
        <v>817</v>
      </c>
      <c r="G352" s="70">
        <v>357</v>
      </c>
      <c r="H352" s="70">
        <v>136</v>
      </c>
      <c r="I352" s="75">
        <v>81</v>
      </c>
      <c r="J352" s="75">
        <v>154</v>
      </c>
      <c r="K352" s="75">
        <v>118</v>
      </c>
      <c r="L352" s="75">
        <v>45</v>
      </c>
      <c r="M352" s="70">
        <v>129</v>
      </c>
      <c r="N352" s="70">
        <v>272</v>
      </c>
      <c r="O352" s="70">
        <v>213</v>
      </c>
      <c r="P352" s="70">
        <v>131</v>
      </c>
      <c r="Q352" s="70">
        <v>5271</v>
      </c>
    </row>
    <row r="353" spans="1:17">
      <c r="A353" s="69" t="s">
        <v>75</v>
      </c>
      <c r="B353" s="70">
        <v>51</v>
      </c>
      <c r="C353" s="70">
        <v>23</v>
      </c>
      <c r="D353" s="70">
        <v>959</v>
      </c>
      <c r="E353" s="70">
        <v>1264</v>
      </c>
      <c r="F353" s="70">
        <v>781</v>
      </c>
      <c r="G353" s="70">
        <v>251</v>
      </c>
      <c r="H353" s="70">
        <v>7</v>
      </c>
      <c r="I353" s="75">
        <v>5</v>
      </c>
      <c r="J353" s="75">
        <v>77</v>
      </c>
      <c r="K353" s="75">
        <v>31</v>
      </c>
      <c r="L353" s="75">
        <v>3</v>
      </c>
      <c r="M353" s="70">
        <v>79</v>
      </c>
      <c r="N353" s="70">
        <v>52</v>
      </c>
      <c r="O353" s="70">
        <v>17</v>
      </c>
      <c r="P353" s="70">
        <v>9</v>
      </c>
      <c r="Q353" s="70">
        <v>3609</v>
      </c>
    </row>
    <row r="354" spans="1:17" ht="15.75" thickBot="1">
      <c r="A354" s="71" t="s">
        <v>76</v>
      </c>
      <c r="B354" s="72">
        <v>57</v>
      </c>
      <c r="C354" s="72">
        <v>193</v>
      </c>
      <c r="D354" s="72">
        <v>454</v>
      </c>
      <c r="E354" s="72">
        <v>1039</v>
      </c>
      <c r="F354" s="72">
        <v>961</v>
      </c>
      <c r="G354" s="72">
        <v>516</v>
      </c>
      <c r="H354" s="72">
        <v>140</v>
      </c>
      <c r="I354" s="76">
        <v>11</v>
      </c>
      <c r="J354" s="76">
        <v>160</v>
      </c>
      <c r="K354" s="76">
        <v>125</v>
      </c>
      <c r="L354" s="76">
        <v>17</v>
      </c>
      <c r="M354" s="72">
        <v>145</v>
      </c>
      <c r="N354" s="72">
        <v>305</v>
      </c>
      <c r="O354" s="72">
        <v>240</v>
      </c>
      <c r="P354" s="72">
        <v>149</v>
      </c>
      <c r="Q354" s="72">
        <v>4512</v>
      </c>
    </row>
    <row r="355" spans="1:17" ht="15.75" thickBot="1">
      <c r="A355" s="73" t="s">
        <v>30</v>
      </c>
      <c r="B355" s="74">
        <v>330</v>
      </c>
      <c r="C355" s="74">
        <v>1436</v>
      </c>
      <c r="D355" s="74">
        <v>5998</v>
      </c>
      <c r="E355" s="74">
        <v>8391</v>
      </c>
      <c r="F355" s="74">
        <v>5564</v>
      </c>
      <c r="G355" s="74">
        <v>2474</v>
      </c>
      <c r="H355" s="74">
        <v>727</v>
      </c>
      <c r="I355" s="74">
        <v>316</v>
      </c>
      <c r="J355" s="74">
        <v>889</v>
      </c>
      <c r="K355" s="74">
        <v>663</v>
      </c>
      <c r="L355" s="74">
        <v>200</v>
      </c>
      <c r="M355" s="74">
        <v>779</v>
      </c>
      <c r="N355" s="74">
        <v>1527</v>
      </c>
      <c r="O355" s="74">
        <v>1183</v>
      </c>
      <c r="P355" s="74">
        <v>732</v>
      </c>
      <c r="Q355" s="74">
        <v>31209</v>
      </c>
    </row>
  </sheetData>
  <mergeCells count="63">
    <mergeCell ref="A14:Q14"/>
    <mergeCell ref="A1:Q1"/>
    <mergeCell ref="A2:Q2"/>
    <mergeCell ref="A3:Q3"/>
    <mergeCell ref="A4:Q4"/>
    <mergeCell ref="A9:Q9"/>
    <mergeCell ref="A81:Q81"/>
    <mergeCell ref="A19:Q19"/>
    <mergeCell ref="A24:Q24"/>
    <mergeCell ref="A30:Q30"/>
    <mergeCell ref="A36:Q36"/>
    <mergeCell ref="A42:Q42"/>
    <mergeCell ref="A48:Q48"/>
    <mergeCell ref="A54:Q54"/>
    <mergeCell ref="A60:Q60"/>
    <mergeCell ref="A66:Q66"/>
    <mergeCell ref="A71:Q71"/>
    <mergeCell ref="A76:Q76"/>
    <mergeCell ref="A143:Q143"/>
    <mergeCell ref="A86:Q86"/>
    <mergeCell ref="A91:Q91"/>
    <mergeCell ref="A96:Q96"/>
    <mergeCell ref="A102:Q102"/>
    <mergeCell ref="A107:Q107"/>
    <mergeCell ref="A112:Q112"/>
    <mergeCell ref="A118:Q118"/>
    <mergeCell ref="A123:Q123"/>
    <mergeCell ref="A128:Q128"/>
    <mergeCell ref="A133:Q133"/>
    <mergeCell ref="A138:Q138"/>
    <mergeCell ref="A218:Q218"/>
    <mergeCell ref="A150:Q150"/>
    <mergeCell ref="A157:Q157"/>
    <mergeCell ref="A164:Q164"/>
    <mergeCell ref="A171:Q171"/>
    <mergeCell ref="A177:Q177"/>
    <mergeCell ref="A182:Q182"/>
    <mergeCell ref="A189:Q189"/>
    <mergeCell ref="A194:Q194"/>
    <mergeCell ref="A200:Q200"/>
    <mergeCell ref="A206:Q206"/>
    <mergeCell ref="A212:Q212"/>
    <mergeCell ref="A290:Q290"/>
    <mergeCell ref="A224:Q224"/>
    <mergeCell ref="A230:Q230"/>
    <mergeCell ref="A236:Q236"/>
    <mergeCell ref="A243:Q243"/>
    <mergeCell ref="A250:Q250"/>
    <mergeCell ref="A257:Q257"/>
    <mergeCell ref="A262:Q262"/>
    <mergeCell ref="A267:Q267"/>
    <mergeCell ref="A272:Q272"/>
    <mergeCell ref="A277:Q277"/>
    <mergeCell ref="A283:Q283"/>
    <mergeCell ref="A329:Q329"/>
    <mergeCell ref="A334:Q334"/>
    <mergeCell ref="A345:Q345"/>
    <mergeCell ref="A295:Q295"/>
    <mergeCell ref="A301:Q301"/>
    <mergeCell ref="A307:Q307"/>
    <mergeCell ref="A313:Q313"/>
    <mergeCell ref="A319:Q319"/>
    <mergeCell ref="A324:Q32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D27" sqref="D27:Q27"/>
    </sheetView>
  </sheetViews>
  <sheetFormatPr defaultRowHeight="15"/>
  <sheetData>
    <row r="1" spans="1:17">
      <c r="A1" s="137" t="s">
        <v>53</v>
      </c>
      <c r="B1" s="134" t="s">
        <v>54</v>
      </c>
      <c r="C1" s="130"/>
      <c r="D1" s="138" t="s">
        <v>55</v>
      </c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</row>
    <row r="2" spans="1:17">
      <c r="A2" s="129"/>
      <c r="B2" s="134" t="s">
        <v>56</v>
      </c>
      <c r="C2" s="130"/>
      <c r="D2" s="138" t="s">
        <v>57</v>
      </c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7">
      <c r="A3" s="129"/>
      <c r="B3" s="139" t="s">
        <v>58</v>
      </c>
      <c r="C3" s="130"/>
      <c r="D3" s="14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</row>
    <row r="4" spans="1:17">
      <c r="A4" s="129" t="s">
        <v>59</v>
      </c>
      <c r="B4" s="130"/>
      <c r="C4" s="130"/>
      <c r="D4" s="134" t="s">
        <v>167</v>
      </c>
      <c r="E4" s="134"/>
      <c r="F4" s="135" t="s">
        <v>60</v>
      </c>
      <c r="G4" s="134"/>
      <c r="H4" s="77"/>
      <c r="I4" s="77"/>
      <c r="J4" s="77"/>
      <c r="K4" s="77"/>
      <c r="L4" s="77"/>
      <c r="M4" s="77"/>
      <c r="N4" s="77"/>
      <c r="O4" s="77"/>
      <c r="P4" s="77"/>
      <c r="Q4" s="77"/>
    </row>
    <row r="5" spans="1:17">
      <c r="A5" s="130"/>
      <c r="B5" s="130"/>
      <c r="C5" s="130"/>
      <c r="D5" s="136">
        <v>1.08</v>
      </c>
      <c r="E5" s="136"/>
      <c r="F5" s="136"/>
      <c r="G5" s="136"/>
      <c r="H5" s="79"/>
      <c r="I5" s="79"/>
      <c r="J5" s="79"/>
      <c r="K5" s="79"/>
      <c r="L5" s="79"/>
      <c r="M5" s="79"/>
      <c r="N5" s="79"/>
      <c r="O5" s="79"/>
      <c r="P5" s="79"/>
      <c r="Q5" s="79"/>
    </row>
    <row r="6" spans="1:17">
      <c r="A6" s="131"/>
      <c r="B6" s="132"/>
      <c r="C6" s="132"/>
      <c r="D6" s="80" t="s">
        <v>61</v>
      </c>
      <c r="E6" s="80" t="s">
        <v>62</v>
      </c>
      <c r="F6" s="81" t="s">
        <v>61</v>
      </c>
      <c r="G6" s="81" t="s">
        <v>62</v>
      </c>
      <c r="H6" s="80"/>
      <c r="I6" s="80"/>
      <c r="J6" s="80"/>
      <c r="K6" s="80"/>
      <c r="L6" s="80"/>
      <c r="M6" s="80"/>
      <c r="N6" s="80"/>
      <c r="O6" s="80"/>
      <c r="P6" s="80"/>
      <c r="Q6" s="80"/>
    </row>
    <row r="7" spans="1:17">
      <c r="A7" s="133"/>
      <c r="B7" s="132"/>
      <c r="C7" s="132"/>
      <c r="D7" s="82">
        <v>3898</v>
      </c>
      <c r="E7" s="82">
        <v>3609.2592592592591</v>
      </c>
      <c r="F7" s="83">
        <v>3898</v>
      </c>
      <c r="G7" s="83">
        <v>3609.2592592592591</v>
      </c>
      <c r="H7" s="82"/>
      <c r="I7" s="82"/>
      <c r="J7" s="82"/>
      <c r="K7" s="82"/>
      <c r="L7" s="82"/>
      <c r="M7" s="82"/>
      <c r="N7" s="82"/>
      <c r="O7" s="82"/>
      <c r="P7" s="82"/>
      <c r="Q7" s="82"/>
    </row>
    <row r="8" spans="1:17">
      <c r="A8" s="84" t="s">
        <v>63</v>
      </c>
      <c r="B8" s="84" t="s">
        <v>64</v>
      </c>
      <c r="C8" s="84" t="s">
        <v>65</v>
      </c>
      <c r="D8" s="84" t="s">
        <v>61</v>
      </c>
      <c r="E8" s="84" t="s">
        <v>62</v>
      </c>
      <c r="F8" s="84" t="s">
        <v>61</v>
      </c>
      <c r="G8" s="84" t="s">
        <v>62</v>
      </c>
      <c r="H8" s="84"/>
      <c r="I8" s="84"/>
      <c r="J8" s="84"/>
      <c r="K8" s="84"/>
      <c r="L8" s="84"/>
      <c r="M8" s="84"/>
      <c r="N8" s="84"/>
      <c r="O8" s="84"/>
      <c r="P8" s="84"/>
      <c r="Q8" s="84"/>
    </row>
    <row r="9" spans="1:17">
      <c r="A9" s="78"/>
      <c r="B9" s="77"/>
      <c r="C9" s="77"/>
      <c r="D9" s="85"/>
      <c r="E9" s="85">
        <v>0</v>
      </c>
      <c r="F9" s="86">
        <v>0</v>
      </c>
      <c r="G9" s="86">
        <v>0</v>
      </c>
      <c r="H9" s="85"/>
      <c r="I9" s="85"/>
      <c r="J9" s="85"/>
      <c r="K9" s="85"/>
      <c r="L9" s="85"/>
      <c r="M9" s="85"/>
      <c r="N9" s="85"/>
      <c r="O9" s="85"/>
      <c r="P9" s="85"/>
      <c r="Q9" s="85"/>
    </row>
    <row r="10" spans="1:17">
      <c r="A10" s="125" t="s">
        <v>60</v>
      </c>
      <c r="B10" s="125"/>
      <c r="C10" s="125"/>
      <c r="D10" s="83">
        <v>0</v>
      </c>
      <c r="E10" s="83">
        <v>0</v>
      </c>
      <c r="F10" s="83">
        <v>0</v>
      </c>
      <c r="G10" s="83">
        <v>0</v>
      </c>
      <c r="H10" s="82"/>
      <c r="I10" s="82"/>
      <c r="J10" s="82"/>
      <c r="K10" s="82"/>
      <c r="L10" s="82"/>
      <c r="M10" s="82"/>
      <c r="N10" s="82"/>
      <c r="O10" s="82"/>
      <c r="P10" s="82"/>
      <c r="Q10" s="82"/>
    </row>
    <row r="11" spans="1:17">
      <c r="A11" s="125" t="s">
        <v>66</v>
      </c>
      <c r="B11" s="125"/>
      <c r="C11" s="125"/>
      <c r="D11" s="87">
        <v>-3898</v>
      </c>
      <c r="E11" s="87">
        <v>-3609.2592592592591</v>
      </c>
      <c r="F11" s="83">
        <v>-3898</v>
      </c>
      <c r="G11" s="83">
        <v>-3609.2592592592591</v>
      </c>
      <c r="H11" s="82"/>
      <c r="I11" s="82"/>
      <c r="J11" s="82"/>
      <c r="K11" s="82"/>
      <c r="L11" s="82"/>
      <c r="M11" s="82"/>
      <c r="N11" s="82"/>
      <c r="O11" s="82"/>
      <c r="P11" s="82"/>
      <c r="Q11" s="82"/>
    </row>
    <row r="12" spans="1:17">
      <c r="A12" s="125" t="s">
        <v>67</v>
      </c>
      <c r="B12" s="125"/>
      <c r="C12" s="125"/>
      <c r="D12" s="126">
        <v>0</v>
      </c>
      <c r="E12" s="127"/>
      <c r="F12" s="128">
        <v>0</v>
      </c>
      <c r="G12" s="127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1:17">
      <c r="A13" s="137" t="s">
        <v>53</v>
      </c>
      <c r="B13" s="134" t="s">
        <v>54</v>
      </c>
      <c r="C13" s="130"/>
      <c r="D13" s="138" t="s">
        <v>68</v>
      </c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</row>
    <row r="14" spans="1:17">
      <c r="A14" s="129"/>
      <c r="B14" s="134" t="s">
        <v>56</v>
      </c>
      <c r="C14" s="130"/>
      <c r="D14" s="138" t="s">
        <v>69</v>
      </c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</row>
    <row r="15" spans="1:17">
      <c r="A15" s="129"/>
      <c r="B15" s="139" t="s">
        <v>58</v>
      </c>
      <c r="C15" s="130"/>
      <c r="D15" s="14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</row>
    <row r="16" spans="1:17">
      <c r="A16" s="129" t="s">
        <v>59</v>
      </c>
      <c r="B16" s="130"/>
      <c r="C16" s="130"/>
      <c r="D16" s="134" t="s">
        <v>168</v>
      </c>
      <c r="E16" s="134"/>
      <c r="F16" s="134" t="s">
        <v>169</v>
      </c>
      <c r="G16" s="134"/>
      <c r="H16" s="134" t="s">
        <v>77</v>
      </c>
      <c r="I16" s="134"/>
      <c r="J16" s="134" t="s">
        <v>170</v>
      </c>
      <c r="K16" s="134"/>
      <c r="L16" s="134" t="s">
        <v>70</v>
      </c>
      <c r="M16" s="134"/>
      <c r="N16" s="135" t="s">
        <v>60</v>
      </c>
      <c r="O16" s="134"/>
      <c r="P16" s="77"/>
      <c r="Q16" s="77"/>
    </row>
    <row r="17" spans="1:17">
      <c r="A17" s="130"/>
      <c r="B17" s="130"/>
      <c r="C17" s="130"/>
      <c r="D17" s="136">
        <v>1.08</v>
      </c>
      <c r="E17" s="136"/>
      <c r="F17" s="136">
        <v>1.08</v>
      </c>
      <c r="G17" s="136"/>
      <c r="H17" s="136">
        <v>1.0980000000000001</v>
      </c>
      <c r="I17" s="136"/>
      <c r="J17" s="136">
        <v>1.08</v>
      </c>
      <c r="K17" s="136"/>
      <c r="L17" s="136">
        <v>1.08</v>
      </c>
      <c r="M17" s="136"/>
      <c r="N17" s="136"/>
      <c r="O17" s="136"/>
      <c r="P17" s="79"/>
      <c r="Q17" s="79"/>
    </row>
    <row r="18" spans="1:17">
      <c r="A18" s="131"/>
      <c r="B18" s="132"/>
      <c r="C18" s="132"/>
      <c r="D18" s="80" t="s">
        <v>61</v>
      </c>
      <c r="E18" s="80" t="s">
        <v>62</v>
      </c>
      <c r="F18" s="80" t="s">
        <v>61</v>
      </c>
      <c r="G18" s="80" t="s">
        <v>62</v>
      </c>
      <c r="H18" s="80" t="s">
        <v>61</v>
      </c>
      <c r="I18" s="80" t="s">
        <v>62</v>
      </c>
      <c r="J18" s="80" t="s">
        <v>61</v>
      </c>
      <c r="K18" s="80" t="s">
        <v>62</v>
      </c>
      <c r="L18" s="80" t="s">
        <v>61</v>
      </c>
      <c r="M18" s="80" t="s">
        <v>62</v>
      </c>
      <c r="N18" s="81" t="s">
        <v>61</v>
      </c>
      <c r="O18" s="81" t="s">
        <v>62</v>
      </c>
      <c r="P18" s="80"/>
      <c r="Q18" s="80"/>
    </row>
    <row r="19" spans="1:17">
      <c r="A19" s="133"/>
      <c r="B19" s="132"/>
      <c r="C19" s="132"/>
      <c r="D19" s="82">
        <v>5397</v>
      </c>
      <c r="E19" s="82">
        <v>4997.2222222222217</v>
      </c>
      <c r="F19" s="82">
        <v>5277</v>
      </c>
      <c r="G19" s="82">
        <v>4886.1111111111104</v>
      </c>
      <c r="H19" s="82">
        <v>1698</v>
      </c>
      <c r="I19" s="82">
        <v>1546.4480874316939</v>
      </c>
      <c r="J19" s="82">
        <v>5693</v>
      </c>
      <c r="K19" s="82">
        <v>5271.2962962962956</v>
      </c>
      <c r="L19" s="82">
        <v>6253</v>
      </c>
      <c r="M19" s="82">
        <v>5789.8148148148148</v>
      </c>
      <c r="N19" s="83">
        <v>24318</v>
      </c>
      <c r="O19" s="83">
        <v>22490.892531876136</v>
      </c>
      <c r="P19" s="82"/>
      <c r="Q19" s="82"/>
    </row>
    <row r="20" spans="1:17">
      <c r="A20" s="84" t="s">
        <v>63</v>
      </c>
      <c r="B20" s="84" t="s">
        <v>64</v>
      </c>
      <c r="C20" s="84" t="s">
        <v>65</v>
      </c>
      <c r="D20" s="84" t="s">
        <v>61</v>
      </c>
      <c r="E20" s="84" t="s">
        <v>62</v>
      </c>
      <c r="F20" s="84" t="s">
        <v>61</v>
      </c>
      <c r="G20" s="84" t="s">
        <v>62</v>
      </c>
      <c r="H20" s="84" t="s">
        <v>61</v>
      </c>
      <c r="I20" s="84" t="s">
        <v>62</v>
      </c>
      <c r="J20" s="84" t="s">
        <v>61</v>
      </c>
      <c r="K20" s="84" t="s">
        <v>62</v>
      </c>
      <c r="L20" s="84" t="s">
        <v>61</v>
      </c>
      <c r="M20" s="84" t="s">
        <v>62</v>
      </c>
      <c r="N20" s="84" t="s">
        <v>61</v>
      </c>
      <c r="O20" s="84" t="s">
        <v>62</v>
      </c>
      <c r="P20" s="84"/>
      <c r="Q20" s="84"/>
    </row>
    <row r="21" spans="1:17">
      <c r="A21" s="78"/>
      <c r="B21" s="77"/>
      <c r="C21" s="77"/>
      <c r="D21" s="85"/>
      <c r="E21" s="85">
        <v>0</v>
      </c>
      <c r="F21" s="85"/>
      <c r="G21" s="85">
        <v>0</v>
      </c>
      <c r="H21" s="85"/>
      <c r="I21" s="85">
        <v>0</v>
      </c>
      <c r="J21" s="85"/>
      <c r="K21" s="85">
        <v>0</v>
      </c>
      <c r="L21" s="85"/>
      <c r="M21" s="85">
        <v>0</v>
      </c>
      <c r="N21" s="86">
        <v>0</v>
      </c>
      <c r="O21" s="86">
        <v>0</v>
      </c>
      <c r="P21" s="85"/>
      <c r="Q21" s="85"/>
    </row>
    <row r="22" spans="1:17">
      <c r="A22" s="125" t="s">
        <v>60</v>
      </c>
      <c r="B22" s="125"/>
      <c r="C22" s="125"/>
      <c r="D22" s="83">
        <v>0</v>
      </c>
      <c r="E22" s="83">
        <v>0</v>
      </c>
      <c r="F22" s="83">
        <v>0</v>
      </c>
      <c r="G22" s="83">
        <v>0</v>
      </c>
      <c r="H22" s="83">
        <v>0</v>
      </c>
      <c r="I22" s="83">
        <v>0</v>
      </c>
      <c r="J22" s="83">
        <v>0</v>
      </c>
      <c r="K22" s="83">
        <v>0</v>
      </c>
      <c r="L22" s="83">
        <v>0</v>
      </c>
      <c r="M22" s="83">
        <v>0</v>
      </c>
      <c r="N22" s="83">
        <v>0</v>
      </c>
      <c r="O22" s="83">
        <v>0</v>
      </c>
      <c r="P22" s="82"/>
      <c r="Q22" s="82"/>
    </row>
    <row r="23" spans="1:17">
      <c r="A23" s="125" t="s">
        <v>66</v>
      </c>
      <c r="B23" s="125"/>
      <c r="C23" s="125"/>
      <c r="D23" s="87">
        <v>-5397</v>
      </c>
      <c r="E23" s="87">
        <v>-4997.2222222222217</v>
      </c>
      <c r="F23" s="87">
        <v>-5277</v>
      </c>
      <c r="G23" s="87">
        <v>-4886.1111111111104</v>
      </c>
      <c r="H23" s="87">
        <v>-1698</v>
      </c>
      <c r="I23" s="87">
        <v>-1546.4480874316939</v>
      </c>
      <c r="J23" s="87">
        <v>-5693</v>
      </c>
      <c r="K23" s="87">
        <v>-5271.2962962962956</v>
      </c>
      <c r="L23" s="87">
        <v>-6253</v>
      </c>
      <c r="M23" s="87">
        <v>-5789.8148148148148</v>
      </c>
      <c r="N23" s="83">
        <v>-24318</v>
      </c>
      <c r="O23" s="83">
        <v>-22490.892531876136</v>
      </c>
      <c r="P23" s="82"/>
      <c r="Q23" s="82"/>
    </row>
    <row r="24" spans="1:17">
      <c r="A24" s="125" t="s">
        <v>67</v>
      </c>
      <c r="B24" s="125"/>
      <c r="C24" s="125"/>
      <c r="D24" s="126">
        <v>0</v>
      </c>
      <c r="E24" s="127"/>
      <c r="F24" s="126">
        <v>0</v>
      </c>
      <c r="G24" s="127"/>
      <c r="H24" s="126">
        <v>0</v>
      </c>
      <c r="I24" s="127"/>
      <c r="J24" s="126">
        <v>0</v>
      </c>
      <c r="K24" s="127"/>
      <c r="L24" s="126">
        <v>0</v>
      </c>
      <c r="M24" s="127"/>
      <c r="N24" s="128">
        <v>0</v>
      </c>
      <c r="O24" s="127"/>
      <c r="P24" s="82"/>
      <c r="Q24" s="82"/>
    </row>
    <row r="25" spans="1:17">
      <c r="A25" s="137" t="s">
        <v>53</v>
      </c>
      <c r="B25" s="134" t="s">
        <v>54</v>
      </c>
      <c r="C25" s="130"/>
      <c r="D25" s="138" t="s">
        <v>71</v>
      </c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</row>
    <row r="26" spans="1:17">
      <c r="A26" s="129"/>
      <c r="B26" s="134" t="s">
        <v>56</v>
      </c>
      <c r="C26" s="130"/>
      <c r="D26" s="138" t="s">
        <v>69</v>
      </c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</row>
    <row r="27" spans="1:17">
      <c r="A27" s="129"/>
      <c r="B27" s="139" t="s">
        <v>58</v>
      </c>
      <c r="C27" s="130"/>
      <c r="D27" s="14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</row>
    <row r="28" spans="1:17">
      <c r="A28" s="129" t="s">
        <v>59</v>
      </c>
      <c r="B28" s="130"/>
      <c r="C28" s="130"/>
      <c r="D28" s="134" t="s">
        <v>171</v>
      </c>
      <c r="E28" s="134"/>
      <c r="F28" s="135" t="s">
        <v>60</v>
      </c>
      <c r="G28" s="134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1:17">
      <c r="A29" s="130"/>
      <c r="B29" s="130"/>
      <c r="C29" s="130"/>
      <c r="D29" s="136">
        <v>1.08</v>
      </c>
      <c r="E29" s="136"/>
      <c r="F29" s="136"/>
      <c r="G29" s="136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1:17">
      <c r="A30" s="131"/>
      <c r="B30" s="132"/>
      <c r="C30" s="132"/>
      <c r="D30" s="80" t="s">
        <v>61</v>
      </c>
      <c r="E30" s="80" t="s">
        <v>62</v>
      </c>
      <c r="F30" s="81" t="s">
        <v>61</v>
      </c>
      <c r="G30" s="81" t="s">
        <v>62</v>
      </c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1:17">
      <c r="A31" s="133"/>
      <c r="B31" s="132"/>
      <c r="C31" s="132"/>
      <c r="D31" s="82">
        <v>4873</v>
      </c>
      <c r="E31" s="82">
        <v>4512.0370370370365</v>
      </c>
      <c r="F31" s="83">
        <v>4873</v>
      </c>
      <c r="G31" s="83">
        <v>4512.0370370370365</v>
      </c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1:17">
      <c r="A32" s="84" t="s">
        <v>63</v>
      </c>
      <c r="B32" s="84" t="s">
        <v>64</v>
      </c>
      <c r="C32" s="84" t="s">
        <v>65</v>
      </c>
      <c r="D32" s="84" t="s">
        <v>61</v>
      </c>
      <c r="E32" s="84" t="s">
        <v>62</v>
      </c>
      <c r="F32" s="84" t="s">
        <v>61</v>
      </c>
      <c r="G32" s="84" t="s">
        <v>62</v>
      </c>
      <c r="H32" s="84"/>
      <c r="I32" s="84"/>
      <c r="J32" s="84"/>
      <c r="K32" s="84"/>
      <c r="L32" s="84"/>
      <c r="M32" s="84"/>
      <c r="N32" s="84"/>
      <c r="O32" s="84"/>
      <c r="P32" s="84"/>
      <c r="Q32" s="84"/>
    </row>
    <row r="33" spans="1:17">
      <c r="A33" s="78"/>
      <c r="B33" s="77"/>
      <c r="C33" s="77"/>
      <c r="D33" s="85"/>
      <c r="E33" s="85">
        <v>0</v>
      </c>
      <c r="F33" s="86">
        <v>0</v>
      </c>
      <c r="G33" s="86">
        <v>0</v>
      </c>
      <c r="H33" s="85"/>
      <c r="I33" s="85"/>
      <c r="J33" s="85"/>
      <c r="K33" s="85"/>
      <c r="L33" s="85"/>
      <c r="M33" s="85"/>
      <c r="N33" s="85"/>
      <c r="O33" s="85"/>
      <c r="P33" s="85"/>
      <c r="Q33" s="85"/>
    </row>
    <row r="34" spans="1:17">
      <c r="A34" s="125" t="s">
        <v>60</v>
      </c>
      <c r="B34" s="125"/>
      <c r="C34" s="125"/>
      <c r="D34" s="83">
        <v>0</v>
      </c>
      <c r="E34" s="83">
        <v>0</v>
      </c>
      <c r="F34" s="83">
        <v>0</v>
      </c>
      <c r="G34" s="83">
        <v>0</v>
      </c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1:17">
      <c r="A35" s="125" t="s">
        <v>66</v>
      </c>
      <c r="B35" s="125"/>
      <c r="C35" s="125"/>
      <c r="D35" s="87">
        <v>-4873</v>
      </c>
      <c r="E35" s="87">
        <v>-4512.0370370370365</v>
      </c>
      <c r="F35" s="83">
        <v>-4873</v>
      </c>
      <c r="G35" s="83">
        <v>-4512.0370370370365</v>
      </c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1:17">
      <c r="A36" s="125" t="s">
        <v>67</v>
      </c>
      <c r="B36" s="125"/>
      <c r="C36" s="125"/>
      <c r="D36" s="126">
        <v>0</v>
      </c>
      <c r="E36" s="127"/>
      <c r="F36" s="128">
        <v>0</v>
      </c>
      <c r="G36" s="127"/>
      <c r="H36" s="82"/>
      <c r="I36" s="82"/>
      <c r="J36" s="82"/>
      <c r="K36" s="82"/>
      <c r="L36" s="82"/>
      <c r="M36" s="82"/>
      <c r="N36" s="82"/>
      <c r="O36" s="82"/>
      <c r="P36" s="82"/>
      <c r="Q36" s="82"/>
    </row>
  </sheetData>
  <mergeCells count="60">
    <mergeCell ref="A11:C11"/>
    <mergeCell ref="A1:A3"/>
    <mergeCell ref="B1:C1"/>
    <mergeCell ref="D1:Q1"/>
    <mergeCell ref="B2:C2"/>
    <mergeCell ref="D2:Q2"/>
    <mergeCell ref="B3:C3"/>
    <mergeCell ref="D3:Q3"/>
    <mergeCell ref="A4:C7"/>
    <mergeCell ref="D4:E4"/>
    <mergeCell ref="F4:G5"/>
    <mergeCell ref="D5:E5"/>
    <mergeCell ref="A10:C10"/>
    <mergeCell ref="A12:C12"/>
    <mergeCell ref="D12:E12"/>
    <mergeCell ref="F12:G12"/>
    <mergeCell ref="A13:A15"/>
    <mergeCell ref="B13:C13"/>
    <mergeCell ref="D13:Q13"/>
    <mergeCell ref="B14:C14"/>
    <mergeCell ref="D14:Q14"/>
    <mergeCell ref="B15:C15"/>
    <mergeCell ref="D15:Q15"/>
    <mergeCell ref="A16:C19"/>
    <mergeCell ref="D16:E16"/>
    <mergeCell ref="F16:G16"/>
    <mergeCell ref="H16:I16"/>
    <mergeCell ref="J16:K16"/>
    <mergeCell ref="N16:O17"/>
    <mergeCell ref="D17:E17"/>
    <mergeCell ref="F17:G17"/>
    <mergeCell ref="H17:I17"/>
    <mergeCell ref="J17:K17"/>
    <mergeCell ref="L17:M17"/>
    <mergeCell ref="L16:M16"/>
    <mergeCell ref="A22:C22"/>
    <mergeCell ref="A23:C23"/>
    <mergeCell ref="A24:C24"/>
    <mergeCell ref="D24:E24"/>
    <mergeCell ref="F24:G24"/>
    <mergeCell ref="J24:K24"/>
    <mergeCell ref="L24:M24"/>
    <mergeCell ref="N24:O24"/>
    <mergeCell ref="A25:A27"/>
    <mergeCell ref="B25:C25"/>
    <mergeCell ref="D25:Q25"/>
    <mergeCell ref="B26:C26"/>
    <mergeCell ref="D26:Q26"/>
    <mergeCell ref="B27:C27"/>
    <mergeCell ref="D27:Q27"/>
    <mergeCell ref="H24:I24"/>
    <mergeCell ref="A36:C36"/>
    <mergeCell ref="D36:E36"/>
    <mergeCell ref="F36:G36"/>
    <mergeCell ref="A28:C31"/>
    <mergeCell ref="D28:E28"/>
    <mergeCell ref="F28:G29"/>
    <mergeCell ref="D29:E29"/>
    <mergeCell ref="A34:C34"/>
    <mergeCell ref="A35:C3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4" sqref="B4"/>
    </sheetView>
  </sheetViews>
  <sheetFormatPr defaultRowHeight="29.25" customHeight="1"/>
  <cols>
    <col min="1" max="1" width="24.5703125" customWidth="1"/>
    <col min="2" max="2" width="100.42578125" customWidth="1"/>
  </cols>
  <sheetData>
    <row r="1" spans="1:2" s="141" customFormat="1" ht="29.25" customHeight="1">
      <c r="A1" s="141" t="s">
        <v>181</v>
      </c>
      <c r="B1" s="141" t="s">
        <v>182</v>
      </c>
    </row>
    <row r="2" spans="1:2" ht="29.25" customHeight="1">
      <c r="A2" s="142" t="s">
        <v>183</v>
      </c>
      <c r="B2" t="s">
        <v>176</v>
      </c>
    </row>
    <row r="3" spans="1:2" ht="29.25" customHeight="1">
      <c r="A3" t="s">
        <v>184</v>
      </c>
      <c r="B3" t="s">
        <v>185</v>
      </c>
    </row>
    <row r="4" spans="1:2" ht="29.25" customHeight="1">
      <c r="A4" t="s">
        <v>193</v>
      </c>
      <c r="B4" t="s">
        <v>194</v>
      </c>
    </row>
    <row r="5" spans="1:2" ht="29.25" customHeight="1">
      <c r="A5" t="s">
        <v>186</v>
      </c>
      <c r="B5" t="s">
        <v>177</v>
      </c>
    </row>
    <row r="6" spans="1:2" ht="29.25" customHeight="1">
      <c r="A6" t="s">
        <v>172</v>
      </c>
      <c r="B6" t="s">
        <v>178</v>
      </c>
    </row>
    <row r="7" spans="1:2" ht="29.25" customHeight="1">
      <c r="A7" t="s">
        <v>187</v>
      </c>
    </row>
    <row r="8" spans="1:2" s="141" customFormat="1" ht="29.25" customHeight="1">
      <c r="A8" s="141" t="s">
        <v>188</v>
      </c>
    </row>
    <row r="9" spans="1:2" s="143" customFormat="1" ht="29.25" customHeight="1">
      <c r="A9" s="143" t="s">
        <v>189</v>
      </c>
    </row>
    <row r="10" spans="1:2" s="143" customFormat="1" ht="29.25" customHeight="1">
      <c r="A10" s="143" t="s">
        <v>190</v>
      </c>
    </row>
    <row r="11" spans="1:2" ht="29.25" customHeight="1">
      <c r="A11" s="144" t="s">
        <v>191</v>
      </c>
    </row>
    <row r="12" spans="1:2" s="143" customFormat="1" ht="29.25" customHeight="1">
      <c r="A12" s="143" t="s">
        <v>192</v>
      </c>
    </row>
    <row r="13" spans="1:2" ht="29.25" customHeight="1">
      <c r="A13" t="s">
        <v>173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616645 -5 (2)</vt:lpstr>
      <vt:lpstr>616645 -6</vt:lpstr>
      <vt:lpstr>Sheet1</vt:lpstr>
      <vt:lpstr>Sheet3</vt:lpstr>
      <vt:lpstr>Sheet4</vt:lpstr>
      <vt:lpstr>'616645 -5 (2)'!Print_Area</vt:lpstr>
      <vt:lpstr>'616645 -6'!Print_Area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S&amp;H MANAGER</dc:creator>
  <cp:lastModifiedBy>ADMIN</cp:lastModifiedBy>
  <cp:lastPrinted>2021-07-26T05:56:50Z</cp:lastPrinted>
  <dcterms:created xsi:type="dcterms:W3CDTF">2016-04-06T23:11:26Z</dcterms:created>
  <dcterms:modified xsi:type="dcterms:W3CDTF">2021-09-30T16:49:01Z</dcterms:modified>
</cp:coreProperties>
</file>