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60" activeTab="1"/>
  </bookViews>
  <sheets>
    <sheet name="Sheet1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<sst xmlns="http://schemas.openxmlformats.org/spreadsheetml/2006/main" count="236" uniqueCount="131">
  <si>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</si>
  <si>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</si>
  <si>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</si>
  <si>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</si>
  <si>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</si>
  <si>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</si>
  <si>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</si>
  <si>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</si>
  <si>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</si>
  <si>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</si>
  <si>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</si>
  <si>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</si>
  <si>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</si>
  <si>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</si>
  <si>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</si>
  <si>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</si>
  <si>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</si>
  <si>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</si>
  <si>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</si>
  <si>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</si>
  <si>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</si>
  <si>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</si>
  <si>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</si>
  <si>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</si>
  <si>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</si>
  <si>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</si>
  <si>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</si>
  <si>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</si>
  <si>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</si>
  <si>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</si>
  <si>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Color(First 3 alphabets)</t>
  </si>
  <si>
    <t>Warantee Miles</t>
  </si>
  <si>
    <t>Covered?</t>
  </si>
  <si>
    <t>New Car ID</t>
  </si>
  <si>
    <t>TY96CAM020</t>
  </si>
  <si>
    <t>Green</t>
  </si>
  <si>
    <t>TY98CAM021</t>
  </si>
  <si>
    <t>Black</t>
  </si>
  <si>
    <t>CR04CAR047</t>
  </si>
  <si>
    <t>White</t>
  </si>
  <si>
    <t>TY00CAM022</t>
  </si>
  <si>
    <t>TY03COR026</t>
  </si>
  <si>
    <t>GM00SLV019</t>
  </si>
  <si>
    <t>Blue</t>
  </si>
  <si>
    <t>HO99CIV030</t>
  </si>
  <si>
    <t>CR00CAR046</t>
  </si>
  <si>
    <t>GM98SLV018</t>
  </si>
  <si>
    <t>CR04PTC042</t>
  </si>
  <si>
    <t>CR99CAR045</t>
  </si>
  <si>
    <t>HO05ODY037</t>
  </si>
  <si>
    <t>TY09CAM024</t>
  </si>
  <si>
    <t>TY02CAM023</t>
  </si>
  <si>
    <t>HO01CIV031</t>
  </si>
  <si>
    <t>HO01ODY040</t>
  </si>
  <si>
    <t>HO07ODY038</t>
  </si>
  <si>
    <t>TY02COR025</t>
  </si>
  <si>
    <t>Red</t>
  </si>
  <si>
    <t>FD06FCS007</t>
  </si>
  <si>
    <t>FD08MTG003</t>
  </si>
  <si>
    <t>CR04CAR048</t>
  </si>
  <si>
    <t>HO08ODY039</t>
  </si>
  <si>
    <t>FD06FCS006</t>
  </si>
  <si>
    <t>FD06MTG002</t>
  </si>
  <si>
    <t>CR07PTC043</t>
  </si>
  <si>
    <t>FD13FCS009</t>
  </si>
  <si>
    <t>FD13FCS010</t>
  </si>
  <si>
    <t>TY12COR028</t>
  </si>
  <si>
    <t>HO10CIV033</t>
  </si>
  <si>
    <t>FD08MTG004</t>
  </si>
  <si>
    <t>FD09FCS008</t>
  </si>
  <si>
    <t>HO11CIV034</t>
  </si>
  <si>
    <t>FD08MTG005</t>
  </si>
  <si>
    <t>FD06MTG001</t>
  </si>
  <si>
    <t>GM10SLV017</t>
  </si>
  <si>
    <t>HY11ELA049</t>
  </si>
  <si>
    <t>CR11PTC044</t>
  </si>
  <si>
    <t>HO12CIV035</t>
  </si>
  <si>
    <t>FD13FCS012</t>
  </si>
  <si>
    <t>HY13ELA052</t>
  </si>
  <si>
    <t>GM09CMR014</t>
  </si>
  <si>
    <t>HY12ELA050</t>
  </si>
  <si>
    <t>TY12CAM029</t>
  </si>
  <si>
    <t>HY13ELA051</t>
  </si>
  <si>
    <t>TY14COR027</t>
  </si>
  <si>
    <t>HO10CIV032</t>
  </si>
  <si>
    <t>GM12CMR015</t>
  </si>
  <si>
    <t>FD12FCS011</t>
  </si>
  <si>
    <t>GM14CMR016</t>
  </si>
  <si>
    <t>HO13CIV036</t>
  </si>
  <si>
    <t>FD13FCS013</t>
  </si>
  <si>
    <t>HO14ODY041</t>
  </si>
  <si>
    <t>CR</t>
  </si>
  <si>
    <t>Chrysler</t>
  </si>
  <si>
    <t>CAM</t>
  </si>
  <si>
    <t>Camrey</t>
  </si>
  <si>
    <t>BLA</t>
  </si>
  <si>
    <t>FD</t>
  </si>
  <si>
    <t>Ford</t>
  </si>
  <si>
    <t>CAR</t>
  </si>
  <si>
    <t>Caravan</t>
  </si>
  <si>
    <t>BLU</t>
  </si>
  <si>
    <t>GM</t>
  </si>
  <si>
    <t>General Motors</t>
  </si>
  <si>
    <t>CIV</t>
  </si>
  <si>
    <t>Civic</t>
  </si>
  <si>
    <t>GRE</t>
  </si>
  <si>
    <t xml:space="preserve"> </t>
  </si>
  <si>
    <t>HO</t>
  </si>
  <si>
    <t>Honda</t>
  </si>
  <si>
    <t>CMR</t>
  </si>
  <si>
    <t>Camero</t>
  </si>
  <si>
    <t>RED</t>
  </si>
  <si>
    <t>HY</t>
  </si>
  <si>
    <t>Hyundai</t>
  </si>
  <si>
    <t>COR</t>
  </si>
  <si>
    <t>Corola</t>
  </si>
  <si>
    <t>WHI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</si>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</sst>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inventory.txt]Sheet1!PivotTable3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7693951"/>
        <c:axId val="474377203"/>
      </c:barChart>
      <c:catAx>
        <c:axId val="78769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77203"/>
        <c:crosses val="autoZero"/>
        <c:auto val="1"/>
        <c:lblAlgn val="ctr"/>
        <c:lblOffset val="100"/>
        <c:noMultiLvlLbl val="0"/>
      </c:catAx>
      <c:valAx>
        <c:axId val="474377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69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114660.6</c:v>
                </c:pt>
                <c:pt idx="1">
                  <c:v>93382.6</c:v>
                </c:pt>
                <c:pt idx="2">
                  <c:v>72527.2</c:v>
                </c:pt>
                <c:pt idx="3">
                  <c:v>85928</c:v>
                </c:pt>
                <c:pt idx="4">
                  <c:v>73444.4</c:v>
                </c:pt>
                <c:pt idx="5">
                  <c:v>80685.8</c:v>
                </c:pt>
                <c:pt idx="6">
                  <c:v>82374</c:v>
                </c:pt>
                <c:pt idx="7">
                  <c:v>77243.1</c:v>
                </c:pt>
                <c:pt idx="8">
                  <c:v>83162.7</c:v>
                </c:pt>
                <c:pt idx="9">
                  <c:v>64542</c:v>
                </c:pt>
                <c:pt idx="10">
                  <c:v>79420.6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</c:v>
                </c:pt>
                <c:pt idx="14">
                  <c:v>69891.9</c:v>
                </c:pt>
                <c:pt idx="15">
                  <c:v>68658.9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27534.8</c:v>
                </c:pt>
                <c:pt idx="27">
                  <c:v>29601.9</c:v>
                </c:pt>
                <c:pt idx="28">
                  <c:v>33477.2</c:v>
                </c:pt>
                <c:pt idx="29">
                  <c:v>37558.8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</c:v>
                </c:pt>
                <c:pt idx="34">
                  <c:v>31144.4</c:v>
                </c:pt>
                <c:pt idx="35">
                  <c:v>29102.3</c:v>
                </c:pt>
                <c:pt idx="36">
                  <c:v>27394.2</c:v>
                </c:pt>
                <c:pt idx="37">
                  <c:v>24513.2</c:v>
                </c:pt>
                <c:pt idx="38">
                  <c:v>22521.6</c:v>
                </c:pt>
                <c:pt idx="39">
                  <c:v>22188.5</c:v>
                </c:pt>
                <c:pt idx="40">
                  <c:v>28464.8</c:v>
                </c:pt>
                <c:pt idx="41">
                  <c:v>22282</c:v>
                </c:pt>
                <c:pt idx="42">
                  <c:v>22128.2</c:v>
                </c:pt>
                <c:pt idx="43">
                  <c:v>20223.9</c:v>
                </c:pt>
                <c:pt idx="44">
                  <c:v>17556.3</c:v>
                </c:pt>
                <c:pt idx="45">
                  <c:v>22573</c:v>
                </c:pt>
                <c:pt idx="46">
                  <c:v>19421.1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41889"/>
        <c:axId val="618132860"/>
      </c:scatterChart>
      <c:valAx>
        <c:axId val="686441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Age of the Car (Years)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860"/>
        <c:crosses val="autoZero"/>
        <c:crossBetween val="midCat"/>
      </c:valAx>
      <c:valAx>
        <c:axId val="618132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Miles Driven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44188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196850</xdr:colOff>
      <xdr:row>3</xdr:row>
      <xdr:rowOff>107950</xdr:rowOff>
    </xdr:from>
    <xdr:to>
      <xdr:col>9</xdr:col>
      <xdr:colOff>222250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1892300" y="660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1206500</xdr:colOff>
      <xdr:row>0</xdr:row>
      <xdr:rowOff>146050</xdr:rowOff>
    </xdr:from>
    <xdr:to>
      <xdr:col>22</xdr:col>
      <xdr:colOff>508000</xdr:colOff>
      <xdr:row>13</xdr:row>
      <xdr:rowOff>127000</xdr:rowOff>
    </xdr:to>
    <xdr:graphicFrame>
      <xdr:nvGraphicFramePr>
        <xdr:cNvPr id="2" name="Chart 1"/>
        <xdr:cNvGraphicFramePr/>
      </xdr:nvGraphicFramePr>
      <xdr:xfrm>
        <a:off x="9772650" y="146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99.9560416667" refreshedBy="KIIT" recordCount="52">
  <cacheSource type="worksheet">
    <worksheetSource ref="A1:O53" sheet="car inventory"/>
  </cacheSource>
  <cacheFields count="15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11" maxValue="29" count="18">
        <n v="19"/>
        <n v="17"/>
        <n v="16"/>
        <n v="12"/>
        <n v="13"/>
        <n v="11"/>
        <n v="15"/>
        <n v="27"/>
        <n v="25"/>
        <n v="29"/>
        <n v="23"/>
        <n v="22"/>
        <n v="26"/>
        <n v="24"/>
        <n v="14"/>
        <n v="20"/>
        <n v="18"/>
        <n v="21"/>
      </sharedItems>
    </cacheField>
    <cacheField name="Miles" numFmtId="0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0">
      <sharedItems containsSemiMixedTypes="0" containsString="0" containsNumber="1" minValue="322.44347826087" maxValue="3886.8" count="52">
        <n v="2068.04102564103"/>
        <n v="2306.4"/>
        <n v="2568.37142857143"/>
        <n v="2146.21714285714"/>
        <n v="2082.2"/>
        <n v="2374.94358974359"/>
        <n v="2678.4358974359"/>
        <n v="2129.51515151515"/>
        <n v="2210.968"/>
        <n v="2202.784"/>
        <n v="1432.71851851852"/>
        <n v="1801.728"/>
        <n v="1094.632"/>
        <n v="1725.13939393939"/>
        <n v="1438.6"/>
        <n v="1242.57391304348"/>
        <n v="2009.31612903226"/>
        <n v="3024.09818181818"/>
        <n v="3164.14901960784"/>
        <n v="3886.8"/>
        <n v="3395.73090909091"/>
        <n v="3369.72549019608"/>
        <n v="2886.34468085106"/>
        <n v="2916.01212121212"/>
        <n v="2743.29361702128"/>
        <n v="3264.19555555556"/>
        <n v="1526.6347826087"/>
        <n v="2192.73333333333"/>
        <n v="1639.12592592593"/>
        <n v="3108.45283018868"/>
        <n v="2852.7306122449"/>
        <n v="1456.32258064516"/>
        <n v="2159.81935483871"/>
        <n v="2107.26206896552"/>
        <n v="1815.79259259259"/>
        <n v="1109.408"/>
        <n v="2945.82926829268"/>
        <n v="2748.87027027027"/>
        <n v="2428.83428571429"/>
        <n v="2802.40408163265"/>
        <n v="322.44347826087"/>
        <n v="3001.95348837209"/>
        <n v="2274.28108108108"/>
        <n v="1889.25517241379"/>
        <n v="2997.00377358491"/>
        <n v="3029.14117647059"/>
        <n v="3373.35813953488"/>
        <n v="2451.13488372093"/>
        <n v="2007.05517241379"/>
        <n v="1650.51851851852"/>
        <n v="1617.912"/>
        <n v="1775.08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Color(First 3 alphabets)" numFmtId="0">
      <sharedItems count="5">
        <s v="BLA"/>
        <s v="WHI"/>
        <s v="GRE"/>
        <s v="BLU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es"/>
        <s v="No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0"/>
    <x v="3"/>
    <x v="0"/>
    <x v="0"/>
    <x v="3"/>
  </r>
  <r>
    <x v="4"/>
    <x v="0"/>
    <x v="0"/>
    <x v="0"/>
    <x v="0"/>
    <x v="1"/>
    <x v="1"/>
    <x v="4"/>
    <x v="4"/>
    <x v="1"/>
    <x v="1"/>
    <x v="0"/>
    <x v="0"/>
    <x v="0"/>
    <x v="4"/>
  </r>
  <r>
    <x v="5"/>
    <x v="0"/>
    <x v="0"/>
    <x v="1"/>
    <x v="1"/>
    <x v="0"/>
    <x v="0"/>
    <x v="5"/>
    <x v="5"/>
    <x v="2"/>
    <x v="2"/>
    <x v="4"/>
    <x v="1"/>
    <x v="0"/>
    <x v="5"/>
  </r>
  <r>
    <x v="6"/>
    <x v="0"/>
    <x v="0"/>
    <x v="1"/>
    <x v="1"/>
    <x v="0"/>
    <x v="0"/>
    <x v="6"/>
    <x v="6"/>
    <x v="2"/>
    <x v="2"/>
    <x v="2"/>
    <x v="1"/>
    <x v="0"/>
    <x v="6"/>
  </r>
  <r>
    <x v="7"/>
    <x v="0"/>
    <x v="0"/>
    <x v="1"/>
    <x v="1"/>
    <x v="2"/>
    <x v="2"/>
    <x v="7"/>
    <x v="7"/>
    <x v="0"/>
    <x v="0"/>
    <x v="5"/>
    <x v="1"/>
    <x v="0"/>
    <x v="7"/>
  </r>
  <r>
    <x v="8"/>
    <x v="0"/>
    <x v="0"/>
    <x v="1"/>
    <x v="1"/>
    <x v="3"/>
    <x v="3"/>
    <x v="8"/>
    <x v="8"/>
    <x v="0"/>
    <x v="0"/>
    <x v="0"/>
    <x v="1"/>
    <x v="0"/>
    <x v="8"/>
  </r>
  <r>
    <x v="9"/>
    <x v="0"/>
    <x v="0"/>
    <x v="1"/>
    <x v="1"/>
    <x v="3"/>
    <x v="3"/>
    <x v="9"/>
    <x v="9"/>
    <x v="1"/>
    <x v="1"/>
    <x v="6"/>
    <x v="1"/>
    <x v="0"/>
    <x v="9"/>
  </r>
  <r>
    <x v="10"/>
    <x v="0"/>
    <x v="0"/>
    <x v="1"/>
    <x v="1"/>
    <x v="4"/>
    <x v="4"/>
    <x v="10"/>
    <x v="10"/>
    <x v="1"/>
    <x v="1"/>
    <x v="7"/>
    <x v="1"/>
    <x v="0"/>
    <x v="10"/>
  </r>
  <r>
    <x v="11"/>
    <x v="0"/>
    <x v="0"/>
    <x v="1"/>
    <x v="1"/>
    <x v="3"/>
    <x v="3"/>
    <x v="11"/>
    <x v="11"/>
    <x v="0"/>
    <x v="0"/>
    <x v="8"/>
    <x v="1"/>
    <x v="0"/>
    <x v="11"/>
  </r>
  <r>
    <x v="12"/>
    <x v="0"/>
    <x v="0"/>
    <x v="1"/>
    <x v="1"/>
    <x v="3"/>
    <x v="3"/>
    <x v="12"/>
    <x v="12"/>
    <x v="0"/>
    <x v="0"/>
    <x v="9"/>
    <x v="1"/>
    <x v="0"/>
    <x v="12"/>
  </r>
  <r>
    <x v="13"/>
    <x v="1"/>
    <x v="1"/>
    <x v="2"/>
    <x v="2"/>
    <x v="2"/>
    <x v="2"/>
    <x v="13"/>
    <x v="13"/>
    <x v="1"/>
    <x v="1"/>
    <x v="10"/>
    <x v="2"/>
    <x v="0"/>
    <x v="13"/>
  </r>
  <r>
    <x v="14"/>
    <x v="1"/>
    <x v="1"/>
    <x v="2"/>
    <x v="2"/>
    <x v="4"/>
    <x v="4"/>
    <x v="14"/>
    <x v="14"/>
    <x v="0"/>
    <x v="0"/>
    <x v="11"/>
    <x v="2"/>
    <x v="0"/>
    <x v="14"/>
  </r>
  <r>
    <x v="15"/>
    <x v="1"/>
    <x v="1"/>
    <x v="2"/>
    <x v="2"/>
    <x v="5"/>
    <x v="5"/>
    <x v="15"/>
    <x v="15"/>
    <x v="1"/>
    <x v="1"/>
    <x v="12"/>
    <x v="2"/>
    <x v="0"/>
    <x v="15"/>
  </r>
  <r>
    <x v="16"/>
    <x v="1"/>
    <x v="1"/>
    <x v="3"/>
    <x v="3"/>
    <x v="6"/>
    <x v="6"/>
    <x v="16"/>
    <x v="16"/>
    <x v="0"/>
    <x v="0"/>
    <x v="13"/>
    <x v="2"/>
    <x v="0"/>
    <x v="16"/>
  </r>
  <r>
    <x v="17"/>
    <x v="1"/>
    <x v="1"/>
    <x v="3"/>
    <x v="3"/>
    <x v="7"/>
    <x v="7"/>
    <x v="17"/>
    <x v="17"/>
    <x v="0"/>
    <x v="0"/>
    <x v="10"/>
    <x v="2"/>
    <x v="0"/>
    <x v="17"/>
  </r>
  <r>
    <x v="18"/>
    <x v="1"/>
    <x v="1"/>
    <x v="3"/>
    <x v="3"/>
    <x v="8"/>
    <x v="8"/>
    <x v="18"/>
    <x v="18"/>
    <x v="3"/>
    <x v="3"/>
    <x v="8"/>
    <x v="2"/>
    <x v="0"/>
    <x v="18"/>
  </r>
  <r>
    <x v="19"/>
    <x v="2"/>
    <x v="2"/>
    <x v="4"/>
    <x v="4"/>
    <x v="9"/>
    <x v="9"/>
    <x v="19"/>
    <x v="19"/>
    <x v="2"/>
    <x v="2"/>
    <x v="14"/>
    <x v="2"/>
    <x v="1"/>
    <x v="19"/>
  </r>
  <r>
    <x v="20"/>
    <x v="2"/>
    <x v="2"/>
    <x v="4"/>
    <x v="4"/>
    <x v="7"/>
    <x v="7"/>
    <x v="20"/>
    <x v="20"/>
    <x v="0"/>
    <x v="0"/>
    <x v="15"/>
    <x v="2"/>
    <x v="0"/>
    <x v="20"/>
  </r>
  <r>
    <x v="21"/>
    <x v="2"/>
    <x v="2"/>
    <x v="4"/>
    <x v="4"/>
    <x v="8"/>
    <x v="8"/>
    <x v="21"/>
    <x v="21"/>
    <x v="2"/>
    <x v="2"/>
    <x v="4"/>
    <x v="2"/>
    <x v="0"/>
    <x v="21"/>
  </r>
  <r>
    <x v="22"/>
    <x v="2"/>
    <x v="2"/>
    <x v="4"/>
    <x v="4"/>
    <x v="10"/>
    <x v="10"/>
    <x v="22"/>
    <x v="22"/>
    <x v="0"/>
    <x v="0"/>
    <x v="0"/>
    <x v="2"/>
    <x v="0"/>
    <x v="22"/>
  </r>
  <r>
    <x v="23"/>
    <x v="2"/>
    <x v="2"/>
    <x v="4"/>
    <x v="4"/>
    <x v="2"/>
    <x v="2"/>
    <x v="23"/>
    <x v="23"/>
    <x v="1"/>
    <x v="1"/>
    <x v="5"/>
    <x v="2"/>
    <x v="0"/>
    <x v="23"/>
  </r>
  <r>
    <x v="24"/>
    <x v="2"/>
    <x v="2"/>
    <x v="5"/>
    <x v="5"/>
    <x v="10"/>
    <x v="10"/>
    <x v="24"/>
    <x v="24"/>
    <x v="4"/>
    <x v="4"/>
    <x v="16"/>
    <x v="2"/>
    <x v="0"/>
    <x v="24"/>
  </r>
  <r>
    <x v="25"/>
    <x v="2"/>
    <x v="2"/>
    <x v="5"/>
    <x v="5"/>
    <x v="11"/>
    <x v="11"/>
    <x v="25"/>
    <x v="25"/>
    <x v="0"/>
    <x v="0"/>
    <x v="16"/>
    <x v="2"/>
    <x v="0"/>
    <x v="25"/>
  </r>
  <r>
    <x v="26"/>
    <x v="2"/>
    <x v="2"/>
    <x v="5"/>
    <x v="5"/>
    <x v="5"/>
    <x v="5"/>
    <x v="26"/>
    <x v="26"/>
    <x v="3"/>
    <x v="3"/>
    <x v="6"/>
    <x v="2"/>
    <x v="0"/>
    <x v="26"/>
  </r>
  <r>
    <x v="27"/>
    <x v="2"/>
    <x v="2"/>
    <x v="5"/>
    <x v="5"/>
    <x v="4"/>
    <x v="4"/>
    <x v="27"/>
    <x v="27"/>
    <x v="0"/>
    <x v="0"/>
    <x v="10"/>
    <x v="2"/>
    <x v="0"/>
    <x v="27"/>
  </r>
  <r>
    <x v="28"/>
    <x v="2"/>
    <x v="2"/>
    <x v="4"/>
    <x v="4"/>
    <x v="4"/>
    <x v="4"/>
    <x v="28"/>
    <x v="28"/>
    <x v="3"/>
    <x v="3"/>
    <x v="14"/>
    <x v="2"/>
    <x v="0"/>
    <x v="28"/>
  </r>
  <r>
    <x v="29"/>
    <x v="3"/>
    <x v="3"/>
    <x v="6"/>
    <x v="6"/>
    <x v="12"/>
    <x v="12"/>
    <x v="29"/>
    <x v="29"/>
    <x v="1"/>
    <x v="1"/>
    <x v="9"/>
    <x v="1"/>
    <x v="1"/>
    <x v="29"/>
  </r>
  <r>
    <x v="30"/>
    <x v="3"/>
    <x v="3"/>
    <x v="6"/>
    <x v="6"/>
    <x v="13"/>
    <x v="13"/>
    <x v="30"/>
    <x v="30"/>
    <x v="3"/>
    <x v="3"/>
    <x v="3"/>
    <x v="1"/>
    <x v="0"/>
    <x v="30"/>
  </r>
  <r>
    <x v="31"/>
    <x v="3"/>
    <x v="3"/>
    <x v="6"/>
    <x v="6"/>
    <x v="6"/>
    <x v="6"/>
    <x v="31"/>
    <x v="31"/>
    <x v="3"/>
    <x v="3"/>
    <x v="12"/>
    <x v="1"/>
    <x v="0"/>
    <x v="31"/>
  </r>
  <r>
    <x v="32"/>
    <x v="3"/>
    <x v="3"/>
    <x v="6"/>
    <x v="6"/>
    <x v="6"/>
    <x v="6"/>
    <x v="32"/>
    <x v="32"/>
    <x v="0"/>
    <x v="0"/>
    <x v="15"/>
    <x v="1"/>
    <x v="0"/>
    <x v="32"/>
  </r>
  <r>
    <x v="33"/>
    <x v="3"/>
    <x v="3"/>
    <x v="6"/>
    <x v="6"/>
    <x v="14"/>
    <x v="14"/>
    <x v="33"/>
    <x v="33"/>
    <x v="0"/>
    <x v="0"/>
    <x v="2"/>
    <x v="1"/>
    <x v="0"/>
    <x v="33"/>
  </r>
  <r>
    <x v="34"/>
    <x v="3"/>
    <x v="3"/>
    <x v="6"/>
    <x v="6"/>
    <x v="4"/>
    <x v="4"/>
    <x v="34"/>
    <x v="34"/>
    <x v="0"/>
    <x v="0"/>
    <x v="13"/>
    <x v="1"/>
    <x v="0"/>
    <x v="34"/>
  </r>
  <r>
    <x v="35"/>
    <x v="3"/>
    <x v="3"/>
    <x v="6"/>
    <x v="6"/>
    <x v="3"/>
    <x v="3"/>
    <x v="35"/>
    <x v="35"/>
    <x v="0"/>
    <x v="0"/>
    <x v="14"/>
    <x v="1"/>
    <x v="0"/>
    <x v="35"/>
  </r>
  <r>
    <x v="36"/>
    <x v="3"/>
    <x v="3"/>
    <x v="7"/>
    <x v="7"/>
    <x v="15"/>
    <x v="15"/>
    <x v="36"/>
    <x v="36"/>
    <x v="1"/>
    <x v="1"/>
    <x v="5"/>
    <x v="2"/>
    <x v="0"/>
    <x v="36"/>
  </r>
  <r>
    <x v="37"/>
    <x v="3"/>
    <x v="3"/>
    <x v="7"/>
    <x v="7"/>
    <x v="16"/>
    <x v="16"/>
    <x v="37"/>
    <x v="37"/>
    <x v="0"/>
    <x v="0"/>
    <x v="15"/>
    <x v="2"/>
    <x v="0"/>
    <x v="37"/>
  </r>
  <r>
    <x v="38"/>
    <x v="3"/>
    <x v="3"/>
    <x v="7"/>
    <x v="7"/>
    <x v="1"/>
    <x v="1"/>
    <x v="38"/>
    <x v="38"/>
    <x v="1"/>
    <x v="1"/>
    <x v="9"/>
    <x v="2"/>
    <x v="0"/>
    <x v="38"/>
  </r>
  <r>
    <x v="39"/>
    <x v="3"/>
    <x v="3"/>
    <x v="7"/>
    <x v="7"/>
    <x v="13"/>
    <x v="13"/>
    <x v="39"/>
    <x v="39"/>
    <x v="0"/>
    <x v="0"/>
    <x v="0"/>
    <x v="2"/>
    <x v="0"/>
    <x v="39"/>
  </r>
  <r>
    <x v="40"/>
    <x v="3"/>
    <x v="3"/>
    <x v="7"/>
    <x v="7"/>
    <x v="5"/>
    <x v="5"/>
    <x v="40"/>
    <x v="40"/>
    <x v="0"/>
    <x v="0"/>
    <x v="1"/>
    <x v="2"/>
    <x v="0"/>
    <x v="40"/>
  </r>
  <r>
    <x v="41"/>
    <x v="4"/>
    <x v="4"/>
    <x v="8"/>
    <x v="8"/>
    <x v="17"/>
    <x v="17"/>
    <x v="41"/>
    <x v="41"/>
    <x v="3"/>
    <x v="3"/>
    <x v="0"/>
    <x v="1"/>
    <x v="0"/>
    <x v="41"/>
  </r>
  <r>
    <x v="42"/>
    <x v="4"/>
    <x v="4"/>
    <x v="8"/>
    <x v="8"/>
    <x v="16"/>
    <x v="16"/>
    <x v="42"/>
    <x v="42"/>
    <x v="2"/>
    <x v="2"/>
    <x v="16"/>
    <x v="1"/>
    <x v="0"/>
    <x v="42"/>
  </r>
  <r>
    <x v="43"/>
    <x v="4"/>
    <x v="4"/>
    <x v="8"/>
    <x v="8"/>
    <x v="14"/>
    <x v="14"/>
    <x v="43"/>
    <x v="43"/>
    <x v="0"/>
    <x v="0"/>
    <x v="8"/>
    <x v="1"/>
    <x v="0"/>
    <x v="43"/>
  </r>
  <r>
    <x v="44"/>
    <x v="4"/>
    <x v="4"/>
    <x v="9"/>
    <x v="9"/>
    <x v="12"/>
    <x v="12"/>
    <x v="44"/>
    <x v="44"/>
    <x v="2"/>
    <x v="2"/>
    <x v="13"/>
    <x v="1"/>
    <x v="1"/>
    <x v="44"/>
  </r>
  <r>
    <x v="45"/>
    <x v="4"/>
    <x v="4"/>
    <x v="9"/>
    <x v="9"/>
    <x v="8"/>
    <x v="8"/>
    <x v="45"/>
    <x v="45"/>
    <x v="0"/>
    <x v="0"/>
    <x v="3"/>
    <x v="1"/>
    <x v="1"/>
    <x v="45"/>
  </r>
  <r>
    <x v="46"/>
    <x v="4"/>
    <x v="4"/>
    <x v="9"/>
    <x v="9"/>
    <x v="17"/>
    <x v="17"/>
    <x v="46"/>
    <x v="46"/>
    <x v="1"/>
    <x v="1"/>
    <x v="11"/>
    <x v="1"/>
    <x v="0"/>
    <x v="46"/>
  </r>
  <r>
    <x v="47"/>
    <x v="4"/>
    <x v="4"/>
    <x v="9"/>
    <x v="9"/>
    <x v="17"/>
    <x v="17"/>
    <x v="47"/>
    <x v="47"/>
    <x v="4"/>
    <x v="4"/>
    <x v="11"/>
    <x v="1"/>
    <x v="0"/>
    <x v="47"/>
  </r>
  <r>
    <x v="48"/>
    <x v="5"/>
    <x v="5"/>
    <x v="10"/>
    <x v="10"/>
    <x v="14"/>
    <x v="14"/>
    <x v="48"/>
    <x v="48"/>
    <x v="0"/>
    <x v="0"/>
    <x v="12"/>
    <x v="2"/>
    <x v="0"/>
    <x v="48"/>
  </r>
  <r>
    <x v="49"/>
    <x v="5"/>
    <x v="5"/>
    <x v="10"/>
    <x v="10"/>
    <x v="4"/>
    <x v="4"/>
    <x v="49"/>
    <x v="49"/>
    <x v="3"/>
    <x v="3"/>
    <x v="1"/>
    <x v="2"/>
    <x v="0"/>
    <x v="49"/>
  </r>
  <r>
    <x v="50"/>
    <x v="5"/>
    <x v="5"/>
    <x v="10"/>
    <x v="10"/>
    <x v="3"/>
    <x v="3"/>
    <x v="50"/>
    <x v="50"/>
    <x v="0"/>
    <x v="0"/>
    <x v="6"/>
    <x v="2"/>
    <x v="0"/>
    <x v="50"/>
  </r>
  <r>
    <x v="51"/>
    <x v="5"/>
    <x v="5"/>
    <x v="10"/>
    <x v="10"/>
    <x v="3"/>
    <x v="3"/>
    <x v="51"/>
    <x v="51"/>
    <x v="3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5">
    <pivotField compact="0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compact="0" showAll="0">
      <items count="7">
        <item x="4"/>
        <item x="0"/>
        <item x="1"/>
        <item x="3"/>
        <item x="5"/>
        <item x="2"/>
        <item t="default"/>
      </items>
    </pivotField>
    <pivotField compact="0" showAll="0">
      <items count="7">
        <item x="4"/>
        <item x="0"/>
        <item x="1"/>
        <item x="3"/>
        <item x="5"/>
        <item x="2"/>
        <item t="default"/>
      </items>
    </pivotField>
    <pivotField compact="0"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compact="0"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compact="0"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compact="0"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dataField="1" compact="0" maxSubtotal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max"/>
      </items>
    </pivotField>
    <pivotField compact="0" showAll="0">
      <items count="53">
        <item x="40"/>
        <item x="12"/>
        <item x="35"/>
        <item x="15"/>
        <item x="10"/>
        <item x="14"/>
        <item x="31"/>
        <item x="26"/>
        <item x="50"/>
        <item x="28"/>
        <item x="49"/>
        <item x="13"/>
        <item x="51"/>
        <item x="11"/>
        <item x="34"/>
        <item x="43"/>
        <item x="48"/>
        <item x="16"/>
        <item x="0"/>
        <item x="4"/>
        <item x="33"/>
        <item x="7"/>
        <item x="3"/>
        <item x="32"/>
        <item x="27"/>
        <item x="9"/>
        <item x="8"/>
        <item x="42"/>
        <item x="1"/>
        <item x="5"/>
        <item x="38"/>
        <item x="47"/>
        <item x="2"/>
        <item x="6"/>
        <item x="24"/>
        <item x="37"/>
        <item x="39"/>
        <item x="30"/>
        <item x="22"/>
        <item x="23"/>
        <item x="36"/>
        <item x="44"/>
        <item x="41"/>
        <item x="17"/>
        <item x="45"/>
        <item x="29"/>
        <item x="18"/>
        <item x="25"/>
        <item x="21"/>
        <item x="46"/>
        <item x="20"/>
        <item x="19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compact="0" showAll="0">
      <items count="6">
        <item x="0"/>
        <item x="3"/>
        <item x="2"/>
        <item x="4"/>
        <item x="1"/>
        <item t="default"/>
      </items>
    </pivotField>
    <pivotField axis="axisRow" compact="0" sortType="ascending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5"/>
        <item x="47"/>
        <item x="46"/>
        <item x="41"/>
        <item x="42"/>
        <item x="43"/>
        <item x="44"/>
        <item x="5"/>
        <item x="6"/>
        <item x="0"/>
        <item x="1"/>
        <item x="3"/>
        <item x="2"/>
        <item x="4"/>
        <item x="7"/>
        <item x="10"/>
        <item x="8"/>
        <item x="11"/>
        <item x="12"/>
        <item x="9"/>
        <item x="18"/>
        <item x="13"/>
        <item x="16"/>
        <item x="14"/>
        <item x="15"/>
        <item x="17"/>
        <item x="30"/>
        <item x="39"/>
        <item x="36"/>
        <item x="37"/>
        <item x="38"/>
        <item x="32"/>
        <item x="31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topLeftCell="A2" workbookViewId="0">
      <selection activeCell="L17" sqref="L17"/>
    </sheetView>
  </sheetViews>
  <sheetFormatPr defaultColWidth="8.72727272727273" defaultRowHeight="14.5" outlineLevelCol="1"/>
  <cols>
    <col min="1" max="1" width="11.6363636363636"/>
    <col min="2" max="2" width="12.6363636363636"/>
    <col min="3" max="18" width="9.81818181818182"/>
    <col min="19" max="19" width="11.5454545454545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"/>
  <sheetViews>
    <sheetView tabSelected="1" topLeftCell="C1" workbookViewId="0">
      <selection activeCell="P58" sqref="P58"/>
    </sheetView>
  </sheetViews>
  <sheetFormatPr defaultColWidth="8.72727272727273" defaultRowHeight="14.5"/>
  <cols>
    <col min="1" max="1" width="14.3636363636364" customWidth="1"/>
    <col min="2" max="2" width="5.27272727272727" customWidth="1"/>
    <col min="3" max="3" width="15.2727272727273" customWidth="1"/>
    <col min="4" max="4" width="6" customWidth="1"/>
    <col min="5" max="5" width="9.90909090909091" customWidth="1"/>
    <col min="6" max="6" width="8.63636363636364" customWidth="1"/>
    <col min="7" max="7" width="3.72727272727273" customWidth="1"/>
    <col min="8" max="8" width="9.54545454545454" customWidth="1"/>
    <col min="9" max="9" width="6.36363636363636" customWidth="1"/>
    <col min="10" max="10" width="6.63636363636364" customWidth="1"/>
    <col min="11" max="11" width="10.7272727272727" customWidth="1"/>
    <col min="12" max="12" width="9.81818181818182" customWidth="1"/>
    <col min="13" max="13" width="7.90909090909091" customWidth="1"/>
    <col min="14" max="14" width="8.45454545454546" customWidth="1"/>
    <col min="15" max="15" width="18" customWidth="1"/>
  </cols>
  <sheetData>
    <row r="1" ht="43.5" spans="1: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0</v>
      </c>
      <c r="M1" s="1" t="s">
        <v>31</v>
      </c>
      <c r="N1" s="1" t="s">
        <v>32</v>
      </c>
      <c r="O1" t="s">
        <v>33</v>
      </c>
    </row>
    <row r="2" spans="1:15">
      <c r="A2" t="s">
        <v>34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IF(25-F2&lt;0,100-F2+25,25-F2)</f>
        <v>29</v>
      </c>
      <c r="H2">
        <v>114660.6</v>
      </c>
      <c r="I2">
        <f>H2/(G2+0.5)</f>
        <v>3886.8</v>
      </c>
      <c r="J2" t="s">
        <v>35</v>
      </c>
      <c r="K2" t="str">
        <f>VLOOKUP(J2,J$56:K$60,2)</f>
        <v>GRE</v>
      </c>
      <c r="L2" t="s">
        <v>3</v>
      </c>
      <c r="M2">
        <v>100000</v>
      </c>
      <c r="N2" t="str">
        <f>IF(H2&lt;=M2,"Yes","No")</f>
        <v>No</v>
      </c>
      <c r="O2" t="str">
        <f>CONCATENATE(LEFT(A2,7),K2,RIGHT(A2,3))</f>
        <v>TY96CAMGRE020</v>
      </c>
    </row>
    <row r="3" spans="1:15">
      <c r="A3" t="s">
        <v>36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Camrey</v>
      </c>
      <c r="F3" t="str">
        <f>MID(A3,3,2)</f>
        <v>98</v>
      </c>
      <c r="G3">
        <f>IF(25-F3&lt;0,100-F3+25,25-F3)</f>
        <v>27</v>
      </c>
      <c r="H3">
        <v>93382.6</v>
      </c>
      <c r="I3">
        <f>H3/(G3+0.5)</f>
        <v>3395.73090909091</v>
      </c>
      <c r="J3" t="s">
        <v>37</v>
      </c>
      <c r="K3" t="str">
        <f>VLOOKUP(J3,J$56:K$60,2)</f>
        <v>BLA</v>
      </c>
      <c r="L3" t="s">
        <v>15</v>
      </c>
      <c r="M3">
        <v>100000</v>
      </c>
      <c r="N3" t="str">
        <f>IF(H3&lt;=M3,"Yes","No")</f>
        <v>Yes</v>
      </c>
      <c r="O3" t="str">
        <f>CONCATENATE(LEFT(A3,7),K3,RIGHT(A3,3))</f>
        <v>TY98CAMBLA021</v>
      </c>
    </row>
    <row r="4" spans="1:15">
      <c r="A4" t="s">
        <v>38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VLOOKUP(D4,D$56:E$66,2)</f>
        <v>Caravan</v>
      </c>
      <c r="F4" t="str">
        <f>MID(A4,3,2)</f>
        <v>04</v>
      </c>
      <c r="G4">
        <f>IF(25-F4&lt;0,100-F4+25,25-F4)</f>
        <v>21</v>
      </c>
      <c r="H4">
        <v>72527.2</v>
      </c>
      <c r="I4">
        <f>H4/(G4+0.5)</f>
        <v>3373.35813953488</v>
      </c>
      <c r="J4" t="s">
        <v>39</v>
      </c>
      <c r="K4" t="str">
        <f>VLOOKUP(J4,J$56:K$60,2)</f>
        <v>WHI</v>
      </c>
      <c r="L4" t="s">
        <v>2</v>
      </c>
      <c r="M4">
        <v>75000</v>
      </c>
      <c r="N4" t="str">
        <f>IF(H4&lt;=M4,"Yes","No")</f>
        <v>Yes</v>
      </c>
      <c r="O4" t="str">
        <f>CONCATENATE(LEFT(A4,7),K4,RIGHT(A4,3))</f>
        <v>CR04CARWHI047</v>
      </c>
    </row>
    <row r="5" spans="1:15">
      <c r="A5" t="s">
        <v>40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IF(25-F5&lt;0,100-F5+25,25-F5)</f>
        <v>25</v>
      </c>
      <c r="H5">
        <v>85928</v>
      </c>
      <c r="I5">
        <f>H5/(G5+0.5)</f>
        <v>3369.72549019608</v>
      </c>
      <c r="J5" t="s">
        <v>35</v>
      </c>
      <c r="K5" t="str">
        <f>VLOOKUP(J5,J$56:K$60,2)</f>
        <v>GRE</v>
      </c>
      <c r="L5" t="s">
        <v>4</v>
      </c>
      <c r="M5">
        <v>100000</v>
      </c>
      <c r="N5" t="str">
        <f>IF(H5&lt;=M5,"Yes","No")</f>
        <v>Yes</v>
      </c>
      <c r="O5" t="str">
        <f>CONCATENATE(LEFT(A5,7),K5,RIGHT(A5,3))</f>
        <v>TY00CAMGRE022</v>
      </c>
    </row>
    <row r="6" spans="1:15">
      <c r="A6" t="s">
        <v>41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IF(25-F6&lt;0,100-F6+25,25-F6)</f>
        <v>22</v>
      </c>
      <c r="H6">
        <v>73444.4</v>
      </c>
      <c r="I6">
        <f>H6/(G6+0.5)</f>
        <v>3264.19555555556</v>
      </c>
      <c r="J6" t="s">
        <v>37</v>
      </c>
      <c r="K6" t="str">
        <f>VLOOKUP(J6,J$56:K$60,2)</f>
        <v>BLA</v>
      </c>
      <c r="L6" t="s">
        <v>5</v>
      </c>
      <c r="M6">
        <v>100000</v>
      </c>
      <c r="N6" t="str">
        <f>IF(H6&lt;=M6,"Yes","No")</f>
        <v>Yes</v>
      </c>
      <c r="O6" t="str">
        <f>CONCATENATE(LEFT(A6,7),K6,RIGHT(A6,3))</f>
        <v>TY03CORBLA026</v>
      </c>
    </row>
    <row r="7" spans="1:15">
      <c r="A7" t="s">
        <v>42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IF(25-F7&lt;0,100-F7+25,25-F7)</f>
        <v>25</v>
      </c>
      <c r="H7">
        <v>80685.8</v>
      </c>
      <c r="I7">
        <f>H7/(G7+0.5)</f>
        <v>3164.14901960784</v>
      </c>
      <c r="J7" t="s">
        <v>43</v>
      </c>
      <c r="K7" t="str">
        <f>VLOOKUP(J7,J$56:K$60,2)</f>
        <v>BLU</v>
      </c>
      <c r="L7" t="s">
        <v>17</v>
      </c>
      <c r="M7">
        <v>100000</v>
      </c>
      <c r="N7" t="str">
        <f>IF(H7&lt;=M7,"Yes","No")</f>
        <v>Yes</v>
      </c>
      <c r="O7" t="str">
        <f>CONCATENATE(LEFT(A7,7),K7,RIGHT(A7,3))</f>
        <v>GM00SLVBLU019</v>
      </c>
    </row>
    <row r="8" spans="1:15">
      <c r="A8" t="s">
        <v>44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IF(25-F8&lt;0,100-F8+25,25-F8)</f>
        <v>26</v>
      </c>
      <c r="H8">
        <v>82374</v>
      </c>
      <c r="I8">
        <f>H8/(G8+0.5)</f>
        <v>3108.45283018868</v>
      </c>
      <c r="J8" t="s">
        <v>39</v>
      </c>
      <c r="K8" t="str">
        <f>VLOOKUP(J8,J$56:K$60,2)</f>
        <v>WHI</v>
      </c>
      <c r="L8" t="s">
        <v>12</v>
      </c>
      <c r="M8">
        <v>75000</v>
      </c>
      <c r="N8" t="str">
        <f>IF(H8&lt;=M8,"Yes","No")</f>
        <v>No</v>
      </c>
      <c r="O8" t="str">
        <f>CONCATENATE(LEFT(A8,7),K8,RIGHT(A8,3))</f>
        <v>HO99CIVWHI030</v>
      </c>
    </row>
    <row r="9" spans="1:15">
      <c r="A9" t="s">
        <v>45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VLOOKUP(D9,D$56:E$66,2)</f>
        <v>Caravan</v>
      </c>
      <c r="F9" t="str">
        <f>MID(A9,3,2)</f>
        <v>00</v>
      </c>
      <c r="G9">
        <f>IF(25-F9&lt;0,100-F9+25,25-F9)</f>
        <v>25</v>
      </c>
      <c r="H9">
        <v>77243.1</v>
      </c>
      <c r="I9">
        <f>H9/(G9+0.5)</f>
        <v>3029.14117647059</v>
      </c>
      <c r="J9" t="s">
        <v>37</v>
      </c>
      <c r="K9" t="str">
        <f>VLOOKUP(J9,J$56:K$60,2)</f>
        <v>BLA</v>
      </c>
      <c r="L9" t="s">
        <v>8</v>
      </c>
      <c r="M9">
        <v>75000</v>
      </c>
      <c r="N9" t="str">
        <f>IF(H9&lt;=M9,"Yes","No")</f>
        <v>No</v>
      </c>
      <c r="O9" t="str">
        <f>CONCATENATE(LEFT(A9,7),K9,RIGHT(A9,3))</f>
        <v>CR00CARBLA046</v>
      </c>
    </row>
    <row r="10" spans="1:15">
      <c r="A10" t="s">
        <v>46</v>
      </c>
      <c r="B10" t="str">
        <f>LEFT(A10,2)</f>
        <v>GM</v>
      </c>
      <c r="C10" t="str">
        <f>VLOOKUP(B10,B$56:C$61,2)</f>
        <v>General Motors</v>
      </c>
      <c r="D10" t="str">
        <f>MID(A10,5,3)</f>
        <v>SLV</v>
      </c>
      <c r="E10" t="str">
        <f>VLOOKUP(D10,D$56:E$66,2)</f>
        <v>Silverado</v>
      </c>
      <c r="F10" t="str">
        <f>MID(A10,3,2)</f>
        <v>98</v>
      </c>
      <c r="G10">
        <f>IF(25-F10&lt;0,100-F10+25,25-F10)</f>
        <v>27</v>
      </c>
      <c r="H10">
        <v>83162.7</v>
      </c>
      <c r="I10">
        <f>H10/(G10+0.5)</f>
        <v>3024.09818181818</v>
      </c>
      <c r="J10" t="s">
        <v>37</v>
      </c>
      <c r="K10" t="str">
        <f>VLOOKUP(J10,J$56:K$60,2)</f>
        <v>BLA</v>
      </c>
      <c r="L10" t="s">
        <v>13</v>
      </c>
      <c r="M10">
        <v>100000</v>
      </c>
      <c r="N10" t="str">
        <f>IF(H10&lt;=M10,"Yes","No")</f>
        <v>Yes</v>
      </c>
      <c r="O10" t="str">
        <f>CONCATENATE(LEFT(A10,7),K10,RIGHT(A10,3))</f>
        <v>GM98SLVBLA018</v>
      </c>
    </row>
    <row r="11" spans="1:15">
      <c r="A11" t="s">
        <v>47</v>
      </c>
      <c r="B11" t="str">
        <f>LEFT(A11,2)</f>
        <v>CR</v>
      </c>
      <c r="C11" t="str">
        <f>VLOOKUP(B11,B$56:C$61,2)</f>
        <v>Chrysler</v>
      </c>
      <c r="D11" t="str">
        <f>MID(A11,5,3)</f>
        <v>PTC</v>
      </c>
      <c r="E11" t="str">
        <f>VLOOKUP(D11,D$56:E$66,2)</f>
        <v>PT Cruiser</v>
      </c>
      <c r="F11" t="str">
        <f>MID(A11,3,2)</f>
        <v>04</v>
      </c>
      <c r="G11">
        <f>IF(25-F11&lt;0,100-F11+25,25-F11)</f>
        <v>21</v>
      </c>
      <c r="H11">
        <v>64542</v>
      </c>
      <c r="I11">
        <f>H11/(G11+0.5)</f>
        <v>3001.95348837209</v>
      </c>
      <c r="J11" t="s">
        <v>43</v>
      </c>
      <c r="K11" t="str">
        <f>VLOOKUP(J11,J$56:K$60,2)</f>
        <v>BLU</v>
      </c>
      <c r="L11" t="s">
        <v>14</v>
      </c>
      <c r="M11">
        <v>75000</v>
      </c>
      <c r="N11" t="str">
        <f>IF(H11&lt;=M11,"Yes","No")</f>
        <v>Yes</v>
      </c>
      <c r="O11" t="str">
        <f>CONCATENATE(LEFT(A11,7),K11,RIGHT(A11,3))</f>
        <v>CR04PTCBLU042</v>
      </c>
    </row>
    <row r="12" spans="1:15">
      <c r="A12" t="s">
        <v>48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99</v>
      </c>
      <c r="G12">
        <f>IF(25-F12&lt;0,100-F12+25,25-F12)</f>
        <v>26</v>
      </c>
      <c r="H12">
        <v>79420.6</v>
      </c>
      <c r="I12">
        <f>H12/(G12+0.5)</f>
        <v>2997.00377358491</v>
      </c>
      <c r="J12" t="s">
        <v>35</v>
      </c>
      <c r="K12" t="str">
        <f>VLOOKUP(J12,J$56:K$60,2)</f>
        <v>GRE</v>
      </c>
      <c r="L12" t="s">
        <v>7</v>
      </c>
      <c r="M12">
        <v>75000</v>
      </c>
      <c r="N12" t="str">
        <f>IF(H12&lt;=M12,"Yes","No")</f>
        <v>No</v>
      </c>
      <c r="O12" t="str">
        <f>CONCATENATE(LEFT(A12,7),K12,RIGHT(A12,3))</f>
        <v>CR99CARGRE045</v>
      </c>
    </row>
    <row r="13" spans="1:15">
      <c r="A13" t="s">
        <v>49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05</v>
      </c>
      <c r="G13">
        <f>IF(25-F13&lt;0,100-F13+25,25-F13)</f>
        <v>20</v>
      </c>
      <c r="H13">
        <v>60389.5</v>
      </c>
      <c r="I13">
        <f>H13/(G13+0.5)</f>
        <v>2945.82926829268</v>
      </c>
      <c r="J13" t="s">
        <v>39</v>
      </c>
      <c r="K13" t="str">
        <f>VLOOKUP(J13,J$56:K$60,2)</f>
        <v>WHI</v>
      </c>
      <c r="L13" t="s">
        <v>6</v>
      </c>
      <c r="M13">
        <v>100000</v>
      </c>
      <c r="N13" t="str">
        <f>IF(H13&lt;=M13,"Yes","No")</f>
        <v>Yes</v>
      </c>
      <c r="O13" t="str">
        <f>CONCATENATE(LEFT(A13,7),K13,RIGHT(A13,3))</f>
        <v>HO05ODYWHI037</v>
      </c>
    </row>
    <row r="14" spans="1:15">
      <c r="A14" t="s">
        <v>50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09</v>
      </c>
      <c r="G14">
        <f>IF(25-F14&lt;0,100-F14+25,25-F14)</f>
        <v>16</v>
      </c>
      <c r="H14">
        <v>48114.2</v>
      </c>
      <c r="I14">
        <f>H14/(G14+0.5)</f>
        <v>2916.01212121212</v>
      </c>
      <c r="J14" t="s">
        <v>39</v>
      </c>
      <c r="K14" t="str">
        <f>VLOOKUP(J14,J$56:K$60,2)</f>
        <v>WHI</v>
      </c>
      <c r="L14" t="s">
        <v>6</v>
      </c>
      <c r="M14">
        <v>100000</v>
      </c>
      <c r="N14" t="str">
        <f>IF(H14&lt;=M14,"Yes","No")</f>
        <v>Yes</v>
      </c>
      <c r="O14" t="str">
        <f>CONCATENATE(LEFT(A14,7),K14,RIGHT(A14,3))</f>
        <v>TY09CAMWHI024</v>
      </c>
    </row>
    <row r="15" spans="1:15">
      <c r="A15" t="s">
        <v>51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IF(25-F15&lt;0,100-F15+25,25-F15)</f>
        <v>23</v>
      </c>
      <c r="H15">
        <v>67829.1</v>
      </c>
      <c r="I15">
        <f>H15/(G15+0.5)</f>
        <v>2886.34468085106</v>
      </c>
      <c r="J15" t="s">
        <v>37</v>
      </c>
      <c r="K15" t="str">
        <f>VLOOKUP(J15,J$56:K$60,2)</f>
        <v>BLA</v>
      </c>
      <c r="L15" t="s">
        <v>14</v>
      </c>
      <c r="M15">
        <v>100000</v>
      </c>
      <c r="N15" t="str">
        <f>IF(H15&lt;=M15,"Yes","No")</f>
        <v>Yes</v>
      </c>
      <c r="O15" t="str">
        <f>CONCATENATE(LEFT(A15,7),K15,RIGHT(A15,3))</f>
        <v>TY02CAMBLA023</v>
      </c>
    </row>
    <row r="16" spans="1:15">
      <c r="A16" t="s">
        <v>52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IF(25-F16&lt;0,100-F16+25,25-F16)</f>
        <v>24</v>
      </c>
      <c r="H16">
        <v>69891.9</v>
      </c>
      <c r="I16">
        <f>H16/(G16+0.5)</f>
        <v>2852.7306122449</v>
      </c>
      <c r="J16" t="s">
        <v>43</v>
      </c>
      <c r="K16" t="str">
        <f>VLOOKUP(J16,J$56:K$60,2)</f>
        <v>BLU</v>
      </c>
      <c r="L16" t="s">
        <v>8</v>
      </c>
      <c r="M16">
        <v>75000</v>
      </c>
      <c r="N16" t="str">
        <f>IF(H16&lt;=M16,"Yes","No")</f>
        <v>Yes</v>
      </c>
      <c r="O16" t="str">
        <f>CONCATENATE(LEFT(A16,7),K16,RIGHT(A16,3))</f>
        <v>HO01CIVBLU031</v>
      </c>
    </row>
    <row r="17" spans="1:15">
      <c r="A17" t="s">
        <v>53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01</v>
      </c>
      <c r="G17">
        <f>IF(25-F17&lt;0,100-F17+25,25-F17)</f>
        <v>24</v>
      </c>
      <c r="H17">
        <v>68658.9</v>
      </c>
      <c r="I17">
        <f>H17/(G17+0.5)</f>
        <v>2802.40408163265</v>
      </c>
      <c r="J17" t="s">
        <v>37</v>
      </c>
      <c r="K17" t="str">
        <f>VLOOKUP(J17,J$56:K$60,2)</f>
        <v>BLA</v>
      </c>
      <c r="L17" t="s">
        <v>14</v>
      </c>
      <c r="M17">
        <v>100000</v>
      </c>
      <c r="N17" t="str">
        <f>IF(H17&lt;=M17,"Yes","No")</f>
        <v>Yes</v>
      </c>
      <c r="O17" t="str">
        <f>CONCATENATE(LEFT(A17,7),K17,RIGHT(A17,3))</f>
        <v>HO01ODYBLA040</v>
      </c>
    </row>
    <row r="18" spans="1:15">
      <c r="A18" t="s">
        <v>54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07</v>
      </c>
      <c r="G18">
        <f>IF(25-F18&lt;0,100-F18+25,25-F18)</f>
        <v>18</v>
      </c>
      <c r="H18">
        <v>50854.1</v>
      </c>
      <c r="I18">
        <f>H18/(G18+0.5)</f>
        <v>2748.87027027027</v>
      </c>
      <c r="J18" t="s">
        <v>37</v>
      </c>
      <c r="K18" t="str">
        <f>VLOOKUP(J18,J$56:K$60,2)</f>
        <v>BLA</v>
      </c>
      <c r="L18" t="s">
        <v>15</v>
      </c>
      <c r="M18">
        <v>100000</v>
      </c>
      <c r="N18" t="str">
        <f>IF(H18&lt;=M18,"Yes","No")</f>
        <v>Yes</v>
      </c>
      <c r="O18" t="str">
        <f>CONCATENATE(LEFT(A18,7),K18,RIGHT(A18,3))</f>
        <v>HO07ODYBLA038</v>
      </c>
    </row>
    <row r="19" spans="1:15">
      <c r="A19" t="s">
        <v>55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IF(25-F19&lt;0,100-F19+25,25-F19)</f>
        <v>23</v>
      </c>
      <c r="H19">
        <v>64467.4</v>
      </c>
      <c r="I19">
        <f>H19/(G19+0.5)</f>
        <v>2743.29361702128</v>
      </c>
      <c r="J19" t="s">
        <v>56</v>
      </c>
      <c r="K19" t="str">
        <f>VLOOKUP(J19,J$56:K$60,2)</f>
        <v>RED</v>
      </c>
      <c r="L19" t="s">
        <v>5</v>
      </c>
      <c r="M19">
        <v>100000</v>
      </c>
      <c r="N19" t="str">
        <f>IF(H19&lt;=M19,"Yes","No")</f>
        <v>Yes</v>
      </c>
      <c r="O19" t="str">
        <f>CONCATENATE(LEFT(A19,7),K19,RIGHT(A19,3))</f>
        <v>TY02CORRED025</v>
      </c>
    </row>
    <row r="20" spans="1:15">
      <c r="A20" t="s">
        <v>57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IF(25-F20&lt;0,100-F20+25,25-F20)</f>
        <v>19</v>
      </c>
      <c r="H20">
        <v>52229.5</v>
      </c>
      <c r="I20">
        <f>H20/(G20+0.5)</f>
        <v>2678.4358974359</v>
      </c>
      <c r="J20" t="s">
        <v>35</v>
      </c>
      <c r="K20" t="str">
        <f>VLOOKUP(J20,J$56:K$60,2)</f>
        <v>GRE</v>
      </c>
      <c r="L20" t="s">
        <v>9</v>
      </c>
      <c r="M20">
        <v>75000</v>
      </c>
      <c r="N20" t="str">
        <f>IF(H20&lt;=M20,"Yes","No")</f>
        <v>Yes</v>
      </c>
      <c r="O20" t="str">
        <f>CONCATENATE(LEFT(A20,7),K20,RIGHT(A20,3))</f>
        <v>FD06FCSGRE007</v>
      </c>
    </row>
    <row r="21" spans="1:15">
      <c r="A21" t="s">
        <v>58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IF(25-F21&lt;0,100-F21+25,25-F21)</f>
        <v>17</v>
      </c>
      <c r="H21">
        <v>44946.5</v>
      </c>
      <c r="I21">
        <f>H21/(G21+0.5)</f>
        <v>2568.37142857143</v>
      </c>
      <c r="J21" t="s">
        <v>35</v>
      </c>
      <c r="K21" t="str">
        <f>VLOOKUP(J21,J$56:K$60,2)</f>
        <v>GRE</v>
      </c>
      <c r="L21" t="s">
        <v>9</v>
      </c>
      <c r="M21">
        <v>50000</v>
      </c>
      <c r="N21" t="str">
        <f>IF(H21&lt;=M21,"Yes","No")</f>
        <v>Yes</v>
      </c>
      <c r="O21" t="str">
        <f>CONCATENATE(LEFT(A21,7),K21,RIGHT(A21,3))</f>
        <v>FD08MTGGRE003</v>
      </c>
    </row>
    <row r="22" spans="1:15">
      <c r="A22" t="s">
        <v>59</v>
      </c>
      <c r="B22" t="str">
        <f>LEFT(A22,2)</f>
        <v>CR</v>
      </c>
      <c r="C22" t="str">
        <f>VLOOKUP(B22,B$56:C$61,2)</f>
        <v>Chrysler</v>
      </c>
      <c r="D22" t="str">
        <f>MID(A22,5,3)</f>
        <v>CAR</v>
      </c>
      <c r="E22" t="str">
        <f>VLOOKUP(D22,D$56:E$66,2)</f>
        <v>Caravan</v>
      </c>
      <c r="F22" t="str">
        <f>MID(A22,3,2)</f>
        <v>04</v>
      </c>
      <c r="G22">
        <f>IF(25-F22&lt;0,100-F22+25,25-F22)</f>
        <v>21</v>
      </c>
      <c r="H22">
        <v>52699.4</v>
      </c>
      <c r="I22">
        <f>H22/(G22+0.5)</f>
        <v>2451.13488372093</v>
      </c>
      <c r="J22" t="s">
        <v>56</v>
      </c>
      <c r="K22" t="str">
        <f>VLOOKUP(J22,J$56:K$60,2)</f>
        <v>RED</v>
      </c>
      <c r="L22" t="s">
        <v>2</v>
      </c>
      <c r="M22">
        <v>75000</v>
      </c>
      <c r="N22" t="str">
        <f>IF(H22&lt;=M22,"Yes","No")</f>
        <v>Yes</v>
      </c>
      <c r="O22" t="str">
        <f>CONCATENATE(LEFT(A22,7),K22,RIGHT(A22,3))</f>
        <v>CR04CARRED048</v>
      </c>
    </row>
    <row r="23" spans="1:15">
      <c r="A23" t="s">
        <v>60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VLOOKUP(D23,D$56:E$66,2)</f>
        <v>Odyssey</v>
      </c>
      <c r="F23" t="str">
        <f>MID(A23,3,2)</f>
        <v>08</v>
      </c>
      <c r="G23">
        <f>IF(25-F23&lt;0,100-F23+25,25-F23)</f>
        <v>17</v>
      </c>
      <c r="H23">
        <v>42504.6</v>
      </c>
      <c r="I23">
        <f>H23/(G23+0.5)</f>
        <v>2428.83428571429</v>
      </c>
      <c r="J23" t="s">
        <v>39</v>
      </c>
      <c r="K23" t="str">
        <f>VLOOKUP(J23,J$56:K$60,2)</f>
        <v>WHI</v>
      </c>
      <c r="L23" t="s">
        <v>12</v>
      </c>
      <c r="M23">
        <v>100000</v>
      </c>
      <c r="N23" t="str">
        <f>IF(H23&lt;=M23,"Yes","No")</f>
        <v>Yes</v>
      </c>
      <c r="O23" t="str">
        <f>CONCATENATE(LEFT(A23,7),K23,RIGHT(A23,3))</f>
        <v>HO08ODYWHI039</v>
      </c>
    </row>
    <row r="24" spans="1:15">
      <c r="A24" t="s">
        <v>61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IF(25-F24&lt;0,100-F24+25,25-F24)</f>
        <v>19</v>
      </c>
      <c r="H24">
        <v>46311.4</v>
      </c>
      <c r="I24">
        <f>H24/(G24+0.5)</f>
        <v>2374.94358974359</v>
      </c>
      <c r="J24" t="s">
        <v>35</v>
      </c>
      <c r="K24" t="str">
        <f>VLOOKUP(J24,J$56:K$60,2)</f>
        <v>GRE</v>
      </c>
      <c r="L24" t="s">
        <v>4</v>
      </c>
      <c r="M24">
        <v>75000</v>
      </c>
      <c r="N24" t="str">
        <f>IF(H24&lt;=M24,"Yes","No")</f>
        <v>Yes</v>
      </c>
      <c r="O24" t="str">
        <f>CONCATENATE(LEFT(A24,7),K24,RIGHT(A24,3))</f>
        <v>FD06FCSGRE006</v>
      </c>
    </row>
    <row r="25" spans="1:15">
      <c r="A25" t="s">
        <v>62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06</v>
      </c>
      <c r="G25">
        <f>IF(25-F25&lt;0,100-F25+25,25-F25)</f>
        <v>19</v>
      </c>
      <c r="H25">
        <v>44974.8</v>
      </c>
      <c r="I25">
        <f>H25/(G25+0.5)</f>
        <v>2306.4</v>
      </c>
      <c r="J25" t="s">
        <v>39</v>
      </c>
      <c r="K25" t="str">
        <f>VLOOKUP(J25,J$56:K$60,2)</f>
        <v>WHI</v>
      </c>
      <c r="L25" t="s">
        <v>10</v>
      </c>
      <c r="M25">
        <v>50000</v>
      </c>
      <c r="N25" t="str">
        <f>IF(H25&lt;=M25,"Yes","No")</f>
        <v>Yes</v>
      </c>
      <c r="O25" t="str">
        <f>CONCATENATE(LEFT(A25,7),K25,RIGHT(A25,3))</f>
        <v>FD06MTGWHI002</v>
      </c>
    </row>
    <row r="26" spans="1:15">
      <c r="A26" t="s">
        <v>63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VLOOKUP(D26,D$56:E$66,2)</f>
        <v>PT Cruiser</v>
      </c>
      <c r="F26" t="str">
        <f>MID(A26,3,2)</f>
        <v>07</v>
      </c>
      <c r="G26">
        <f>IF(25-F26&lt;0,100-F26+25,25-F26)</f>
        <v>18</v>
      </c>
      <c r="H26">
        <v>42074.2</v>
      </c>
      <c r="I26">
        <f>H26/(G26+0.5)</f>
        <v>2274.28108108108</v>
      </c>
      <c r="J26" t="s">
        <v>35</v>
      </c>
      <c r="K26" t="str">
        <f>VLOOKUP(J26,J$56:K$60,2)</f>
        <v>GRE</v>
      </c>
      <c r="L26" t="s">
        <v>5</v>
      </c>
      <c r="M26">
        <v>75000</v>
      </c>
      <c r="N26" t="str">
        <f>IF(H26&lt;=M26,"Yes","No")</f>
        <v>Yes</v>
      </c>
      <c r="O26" t="str">
        <f>CONCATENATE(LEFT(A26,7),K26,RIGHT(A26,3))</f>
        <v>CR07PTCGRE043</v>
      </c>
    </row>
    <row r="27" spans="1:15">
      <c r="A27" t="s">
        <v>64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13</v>
      </c>
      <c r="G27">
        <f>IF(25-F27&lt;0,100-F27+25,25-F27)</f>
        <v>12</v>
      </c>
      <c r="H27">
        <v>27637.1</v>
      </c>
      <c r="I27">
        <f>H27/(G27+0.5)</f>
        <v>2210.968</v>
      </c>
      <c r="J27" t="s">
        <v>37</v>
      </c>
      <c r="K27" t="str">
        <f>VLOOKUP(J27,J$56:K$60,2)</f>
        <v>BLA</v>
      </c>
      <c r="L27" t="s">
        <v>14</v>
      </c>
      <c r="M27">
        <v>75000</v>
      </c>
      <c r="N27" t="str">
        <f>IF(H27&lt;=M27,"Yes","No")</f>
        <v>Yes</v>
      </c>
      <c r="O27" t="str">
        <f>CONCATENATE(LEFT(A27,7),K27,RIGHT(A27,3))</f>
        <v>FD13FCSBLA009</v>
      </c>
    </row>
    <row r="28" spans="1:15">
      <c r="A28" t="s">
        <v>65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13</v>
      </c>
      <c r="G28">
        <f>IF(25-F28&lt;0,100-F28+25,25-F28)</f>
        <v>12</v>
      </c>
      <c r="H28">
        <v>27534.8</v>
      </c>
      <c r="I28">
        <f>H28/(G28+0.5)</f>
        <v>2202.784</v>
      </c>
      <c r="J28" t="s">
        <v>39</v>
      </c>
      <c r="K28" t="str">
        <f>VLOOKUP(J28,J$56:K$60,2)</f>
        <v>WHI</v>
      </c>
      <c r="L28" t="s">
        <v>11</v>
      </c>
      <c r="M28">
        <v>75000</v>
      </c>
      <c r="N28" t="str">
        <f>IF(H28&lt;=M28,"Yes","No")</f>
        <v>Yes</v>
      </c>
      <c r="O28" t="str">
        <f>CONCATENATE(LEFT(A28,7),K28,RIGHT(A28,3))</f>
        <v>FD13FCSWHI010</v>
      </c>
    </row>
    <row r="29" spans="1:15">
      <c r="A29" t="s">
        <v>66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IF(25-F29&lt;0,100-F29+25,25-F29)</f>
        <v>13</v>
      </c>
      <c r="H29">
        <v>29601.9</v>
      </c>
      <c r="I29">
        <f>H29/(G29+0.5)</f>
        <v>2192.73333333333</v>
      </c>
      <c r="J29" t="s">
        <v>37</v>
      </c>
      <c r="K29" t="str">
        <f>VLOOKUP(J29,J$56:K$60,2)</f>
        <v>BLA</v>
      </c>
      <c r="L29" t="s">
        <v>13</v>
      </c>
      <c r="M29">
        <v>100000</v>
      </c>
      <c r="N29" t="str">
        <f>IF(H29&lt;=M29,"Yes","No")</f>
        <v>Yes</v>
      </c>
      <c r="O29" t="str">
        <f>CONCATENATE(LEFT(A29,7),K29,RIGHT(A29,3))</f>
        <v>TY12CORBLA028</v>
      </c>
    </row>
    <row r="30" spans="1:15">
      <c r="A30" t="s">
        <v>67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IF(25-F30&lt;0,100-F30+25,25-F30)</f>
        <v>15</v>
      </c>
      <c r="H30">
        <v>33477.2</v>
      </c>
      <c r="I30">
        <f>H30/(G30+0.5)</f>
        <v>2159.81935483871</v>
      </c>
      <c r="J30" t="s">
        <v>37</v>
      </c>
      <c r="K30" t="str">
        <f>VLOOKUP(J30,J$56:K$60,2)</f>
        <v>BLA</v>
      </c>
      <c r="L30" t="s">
        <v>15</v>
      </c>
      <c r="M30">
        <v>75000</v>
      </c>
      <c r="N30" t="str">
        <f>IF(H30&lt;=M30,"Yes","No")</f>
        <v>Yes</v>
      </c>
      <c r="O30" t="str">
        <f>CONCATENATE(LEFT(A30,7),K30,RIGHT(A30,3))</f>
        <v>HO10CIVBLA033</v>
      </c>
    </row>
    <row r="31" spans="1:15">
      <c r="A31" t="s">
        <v>68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IF(25-F31&lt;0,100-F31+25,25-F31)</f>
        <v>17</v>
      </c>
      <c r="H31">
        <v>37558.8</v>
      </c>
      <c r="I31">
        <f>H31/(G31+0.5)</f>
        <v>2146.21714285714</v>
      </c>
      <c r="J31" t="s">
        <v>37</v>
      </c>
      <c r="K31" t="str">
        <f>VLOOKUP(J31,J$56:K$60,2)</f>
        <v>BLA</v>
      </c>
      <c r="L31" t="s">
        <v>8</v>
      </c>
      <c r="M31">
        <v>50000</v>
      </c>
      <c r="N31" t="str">
        <f>IF(H31&lt;=M31,"Yes","No")</f>
        <v>Yes</v>
      </c>
      <c r="O31" t="str">
        <f>CONCATENATE(LEFT(A31,7),K31,RIGHT(A31,3))</f>
        <v>FD08MTGBLA004</v>
      </c>
    </row>
    <row r="32" spans="1:15">
      <c r="A32" t="s">
        <v>69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IF(25-F32&lt;0,100-F32+25,25-F32)</f>
        <v>16</v>
      </c>
      <c r="H32">
        <v>35137</v>
      </c>
      <c r="I32">
        <f>H32/(G32+0.5)</f>
        <v>2129.51515151515</v>
      </c>
      <c r="J32" t="s">
        <v>37</v>
      </c>
      <c r="K32" t="str">
        <f>VLOOKUP(J32,J$56:K$60,2)</f>
        <v>BLA</v>
      </c>
      <c r="L32" t="s">
        <v>6</v>
      </c>
      <c r="M32">
        <v>75000</v>
      </c>
      <c r="N32" t="str">
        <f>IF(H32&lt;=M32,"Yes","No")</f>
        <v>Yes</v>
      </c>
      <c r="O32" t="str">
        <f>CONCATENATE(LEFT(A32,7),K32,RIGHT(A32,3))</f>
        <v>FD09FCSBLA008</v>
      </c>
    </row>
    <row r="33" spans="1:15">
      <c r="A33" t="s">
        <v>70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11</v>
      </c>
      <c r="G33">
        <f>IF(25-F33&lt;0,100-F33+25,25-F33)</f>
        <v>14</v>
      </c>
      <c r="H33">
        <v>30555.3</v>
      </c>
      <c r="I33">
        <f>H33/(G33+0.5)</f>
        <v>2107.26206896552</v>
      </c>
      <c r="J33" t="s">
        <v>37</v>
      </c>
      <c r="K33" t="str">
        <f>VLOOKUP(J33,J$56:K$60,2)</f>
        <v>BLA</v>
      </c>
      <c r="L33" t="s">
        <v>9</v>
      </c>
      <c r="M33">
        <v>75000</v>
      </c>
      <c r="N33" t="str">
        <f>IF(H33&lt;=M33,"Yes","No")</f>
        <v>Yes</v>
      </c>
      <c r="O33" t="str">
        <f>CONCATENATE(LEFT(A33,7),K33,RIGHT(A33,3))</f>
        <v>HO11CIVBLA034</v>
      </c>
    </row>
    <row r="34" spans="1:15">
      <c r="A34" t="s">
        <v>71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IF(25-F34&lt;0,100-F34+25,25-F34)</f>
        <v>17</v>
      </c>
      <c r="H34">
        <v>36438.5</v>
      </c>
      <c r="I34">
        <f>H34/(G34+0.5)</f>
        <v>2082.2</v>
      </c>
      <c r="J34" t="s">
        <v>39</v>
      </c>
      <c r="K34" t="str">
        <f>VLOOKUP(J34,J$56:K$60,2)</f>
        <v>WHI</v>
      </c>
      <c r="L34" t="s">
        <v>14</v>
      </c>
      <c r="M34">
        <v>50000</v>
      </c>
      <c r="N34" t="str">
        <f>IF(H34&lt;=M34,"Yes","No")</f>
        <v>Yes</v>
      </c>
      <c r="O34" t="str">
        <f>CONCATENATE(LEFT(A34,7),K34,RIGHT(A34,3))</f>
        <v>FD08MTGWHI005</v>
      </c>
    </row>
    <row r="35" spans="1:15">
      <c r="A35" t="s">
        <v>72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IF(25-F35&lt;0,100-F35+25,25-F35)</f>
        <v>19</v>
      </c>
      <c r="H35">
        <v>40326.8</v>
      </c>
      <c r="I35">
        <f>H35/(G35+0.5)</f>
        <v>2068.04102564103</v>
      </c>
      <c r="J35" t="s">
        <v>37</v>
      </c>
      <c r="K35" t="str">
        <f>VLOOKUP(J35,J$56:K$60,2)</f>
        <v>BLA</v>
      </c>
      <c r="L35" t="s">
        <v>14</v>
      </c>
      <c r="M35">
        <v>50000</v>
      </c>
      <c r="N35" t="str">
        <f>IF(H35&lt;=M35,"Yes","No")</f>
        <v>Yes</v>
      </c>
      <c r="O35" t="str">
        <f>CONCATENATE(LEFT(A35,7),K35,RIGHT(A35,3))</f>
        <v>FD06MTGBLA001</v>
      </c>
    </row>
    <row r="36" spans="1:15">
      <c r="A36" t="s">
        <v>73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IF(25-F36&lt;0,100-F36+25,25-F36)</f>
        <v>15</v>
      </c>
      <c r="H36">
        <v>31144.4</v>
      </c>
      <c r="I36">
        <f>H36/(G36+0.5)</f>
        <v>2009.31612903226</v>
      </c>
      <c r="J36" t="s">
        <v>37</v>
      </c>
      <c r="K36" t="str">
        <f>VLOOKUP(J36,J$56:K$60,2)</f>
        <v>BLA</v>
      </c>
      <c r="L36" t="s">
        <v>7</v>
      </c>
      <c r="M36">
        <v>100000</v>
      </c>
      <c r="N36" t="str">
        <f>IF(H36&lt;=M36,"Yes","No")</f>
        <v>Yes</v>
      </c>
      <c r="O36" t="str">
        <f>CONCATENATE(LEFT(A36,7),K36,RIGHT(A36,3))</f>
        <v>GM10SLVBLA017</v>
      </c>
    </row>
    <row r="37" spans="1:15">
      <c r="A37" t="s">
        <v>74</v>
      </c>
      <c r="B37" t="str">
        <f>LEFT(A37,2)</f>
        <v>HY</v>
      </c>
      <c r="C37" t="str">
        <f>VLOOKUP(B37,B$56:C$61,2)</f>
        <v>Hyundai</v>
      </c>
      <c r="D37" t="str">
        <f>MID(A37,5,3)</f>
        <v>ELA</v>
      </c>
      <c r="E37" t="str">
        <f>VLOOKUP(D37,D$56:E$66,2)</f>
        <v>Elantra</v>
      </c>
      <c r="F37" t="str">
        <f>MID(A37,3,2)</f>
        <v>11</v>
      </c>
      <c r="G37">
        <f>IF(25-F37&lt;0,100-F37+25,25-F37)</f>
        <v>14</v>
      </c>
      <c r="H37">
        <v>29102.3</v>
      </c>
      <c r="I37">
        <f>H37/(G37+0.5)</f>
        <v>2007.05517241379</v>
      </c>
      <c r="J37" t="s">
        <v>37</v>
      </c>
      <c r="K37" t="str">
        <f>VLOOKUP(J37,J$56:K$60,2)</f>
        <v>BLA</v>
      </c>
      <c r="L37" t="s">
        <v>16</v>
      </c>
      <c r="M37">
        <v>100000</v>
      </c>
      <c r="N37" t="str">
        <f>IF(H37&lt;=M37,"Yes","No")</f>
        <v>Yes</v>
      </c>
      <c r="O37" t="str">
        <f>CONCATENATE(LEFT(A37,7),K37,RIGHT(A37,3))</f>
        <v>HY11ELABLA049</v>
      </c>
    </row>
    <row r="38" spans="1:1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IF(25-F38&lt;0,100-F38+25,25-F38)</f>
        <v>14</v>
      </c>
      <c r="H38">
        <v>27394.2</v>
      </c>
      <c r="I38">
        <f>H38/(G38+0.5)</f>
        <v>1889.25517241379</v>
      </c>
      <c r="J38" t="s">
        <v>37</v>
      </c>
      <c r="K38" t="str">
        <f>VLOOKUP(J38,J$56:K$60,2)</f>
        <v>BLA</v>
      </c>
      <c r="L38" t="s">
        <v>17</v>
      </c>
      <c r="M38">
        <v>75000</v>
      </c>
      <c r="N38" t="str">
        <f>IF(H38&lt;=M38,"Yes","No")</f>
        <v>Yes</v>
      </c>
      <c r="O38" t="str">
        <f>CONCATENATE(LEFT(A38,7),K38,RIGHT(A38,3))</f>
        <v>CR11PTCBLA044</v>
      </c>
    </row>
    <row r="39" spans="1:15">
      <c r="A39" t="s">
        <v>76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12</v>
      </c>
      <c r="G39">
        <f>IF(25-F39&lt;0,100-F39+25,25-F39)</f>
        <v>13</v>
      </c>
      <c r="H39">
        <v>24513.2</v>
      </c>
      <c r="I39">
        <f>H39/(G39+0.5)</f>
        <v>1815.79259259259</v>
      </c>
      <c r="J39" t="s">
        <v>37</v>
      </c>
      <c r="K39" t="str">
        <f>VLOOKUP(J39,J$56:K$60,2)</f>
        <v>BLA</v>
      </c>
      <c r="L39" t="s">
        <v>7</v>
      </c>
      <c r="M39">
        <v>75000</v>
      </c>
      <c r="N39" t="str">
        <f>IF(H39&lt;=M39,"Yes","No")</f>
        <v>Yes</v>
      </c>
      <c r="O39" t="str">
        <f>CONCATENATE(LEFT(A39,7),K39,RIGHT(A39,3))</f>
        <v>HO12CIVBLA035</v>
      </c>
    </row>
    <row r="40" spans="1:15">
      <c r="A40" t="s">
        <v>77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13</v>
      </c>
      <c r="G40">
        <f>IF(25-F40&lt;0,100-F40+25,25-F40)</f>
        <v>12</v>
      </c>
      <c r="H40">
        <v>22521.6</v>
      </c>
      <c r="I40">
        <f>H40/(G40+0.5)</f>
        <v>1801.728</v>
      </c>
      <c r="J40" t="s">
        <v>37</v>
      </c>
      <c r="K40" t="str">
        <f>VLOOKUP(J40,J$56:K$60,2)</f>
        <v>BLA</v>
      </c>
      <c r="L40" t="s">
        <v>17</v>
      </c>
      <c r="M40">
        <v>75000</v>
      </c>
      <c r="N40" t="str">
        <f>IF(H40&lt;=M40,"Yes","No")</f>
        <v>Yes</v>
      </c>
      <c r="O40" t="str">
        <f>CONCATENATE(LEFT(A40,7),K40,RIGHT(A40,3))</f>
        <v>FD13FCSBLA012</v>
      </c>
    </row>
    <row r="41" spans="1:15">
      <c r="A41" t="s">
        <v>78</v>
      </c>
      <c r="B41" t="str">
        <f>LEFT(A41,2)</f>
        <v>HY</v>
      </c>
      <c r="C41" t="str">
        <f>VLOOKUP(B41,B$56:C$61,2)</f>
        <v>Hyundai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IF(25-F41&lt;0,100-F41+25,25-F41)</f>
        <v>12</v>
      </c>
      <c r="H41">
        <v>22188.5</v>
      </c>
      <c r="I41">
        <f>H41/(G41+0.5)</f>
        <v>1775.08</v>
      </c>
      <c r="J41" t="s">
        <v>43</v>
      </c>
      <c r="K41" t="str">
        <f>VLOOKUP(J41,J$56:K$60,2)</f>
        <v>BLU</v>
      </c>
      <c r="L41" t="s">
        <v>4</v>
      </c>
      <c r="M41">
        <v>100000</v>
      </c>
      <c r="N41" t="str">
        <f>IF(H41&lt;=M41,"Yes","No")</f>
        <v>Yes</v>
      </c>
      <c r="O41" t="str">
        <f>CONCATENATE(LEFT(A41,7),K41,RIGHT(A41,3))</f>
        <v>HY13ELABLU052</v>
      </c>
    </row>
    <row r="42" spans="1:15">
      <c r="A42" t="s">
        <v>79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IF(25-F42&lt;0,100-F42+25,25-F42)</f>
        <v>16</v>
      </c>
      <c r="H42">
        <v>28464.8</v>
      </c>
      <c r="I42">
        <f>H42/(G42+0.5)</f>
        <v>1725.13939393939</v>
      </c>
      <c r="J42" t="s">
        <v>39</v>
      </c>
      <c r="K42" t="str">
        <f>VLOOKUP(J42,J$56:K$60,2)</f>
        <v>WHI</v>
      </c>
      <c r="L42" t="s">
        <v>13</v>
      </c>
      <c r="M42">
        <v>100000</v>
      </c>
      <c r="N42" t="str">
        <f>IF(H42&lt;=M42,"Yes","No")</f>
        <v>Yes</v>
      </c>
      <c r="O42" t="str">
        <f>CONCATENATE(LEFT(A42,7),K42,RIGHT(A42,3))</f>
        <v>GM09CMRWHI014</v>
      </c>
    </row>
    <row r="43" spans="1:15">
      <c r="A43" t="s">
        <v>80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IF(25-F43&lt;0,100-F43+25,25-F43)</f>
        <v>13</v>
      </c>
      <c r="H43">
        <v>22282</v>
      </c>
      <c r="I43">
        <f>H43/(G43+0.5)</f>
        <v>1650.51851851852</v>
      </c>
      <c r="J43" t="s">
        <v>43</v>
      </c>
      <c r="K43" t="str">
        <f>VLOOKUP(J43,J$56:K$60,2)</f>
        <v>BLU</v>
      </c>
      <c r="L43" t="s">
        <v>10</v>
      </c>
      <c r="M43">
        <v>100000</v>
      </c>
      <c r="N43" t="str">
        <f>IF(H43&lt;=M43,"Yes","No")</f>
        <v>Yes</v>
      </c>
      <c r="O43" t="str">
        <f>CONCATENATE(LEFT(A43,7),K43,RIGHT(A43,3))</f>
        <v>HY12ELABLU050</v>
      </c>
    </row>
    <row r="44" spans="1:15">
      <c r="A44" t="s">
        <v>81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Camrey</v>
      </c>
      <c r="F44" t="str">
        <f>MID(A44,3,2)</f>
        <v>12</v>
      </c>
      <c r="G44">
        <f>IF(25-F44&lt;0,100-F44+25,25-F44)</f>
        <v>13</v>
      </c>
      <c r="H44">
        <v>22128.2</v>
      </c>
      <c r="I44">
        <f>H44/(G44+0.5)</f>
        <v>1639.12592592593</v>
      </c>
      <c r="J44" t="s">
        <v>43</v>
      </c>
      <c r="K44" t="str">
        <f>VLOOKUP(J44,J$56:K$60,2)</f>
        <v>BLU</v>
      </c>
      <c r="L44" t="s">
        <v>3</v>
      </c>
      <c r="M44">
        <v>100000</v>
      </c>
      <c r="N44" t="str">
        <f>IF(H44&lt;=M44,"Yes","No")</f>
        <v>Yes</v>
      </c>
      <c r="O44" t="str">
        <f>CONCATENATE(LEFT(A44,7),K44,RIGHT(A44,3))</f>
        <v>TY12CAMBLU029</v>
      </c>
    </row>
    <row r="45" spans="1:15">
      <c r="A45" t="s">
        <v>82</v>
      </c>
      <c r="B45" t="str">
        <f>LEFT(A45,2)</f>
        <v>HY</v>
      </c>
      <c r="C45" t="str">
        <f>VLOOKUP(B45,B$56:C$61,2)</f>
        <v>Hyundai</v>
      </c>
      <c r="D45" t="str">
        <f>MID(A45,5,3)</f>
        <v>ELA</v>
      </c>
      <c r="E45" t="str">
        <f>VLOOKUP(D45,D$56:E$66,2)</f>
        <v>Elantra</v>
      </c>
      <c r="F45" t="str">
        <f>MID(A45,3,2)</f>
        <v>13</v>
      </c>
      <c r="G45">
        <f>IF(25-F45&lt;0,100-F45+25,25-F45)</f>
        <v>12</v>
      </c>
      <c r="H45">
        <v>20223.9</v>
      </c>
      <c r="I45">
        <f>H45/(G45+0.5)</f>
        <v>1617.912</v>
      </c>
      <c r="J45" t="s">
        <v>37</v>
      </c>
      <c r="K45" t="str">
        <f>VLOOKUP(J45,J$56:K$60,2)</f>
        <v>BLA</v>
      </c>
      <c r="L45" t="s">
        <v>11</v>
      </c>
      <c r="M45">
        <v>100000</v>
      </c>
      <c r="N45" t="str">
        <f>IF(H45&lt;=M45,"Yes","No")</f>
        <v>Yes</v>
      </c>
      <c r="O45" t="str">
        <f>CONCATENATE(LEFT(A45,7),K45,RIGHT(A45,3))</f>
        <v>HY13ELABLA051</v>
      </c>
    </row>
    <row r="46" spans="1:15">
      <c r="A46" t="s">
        <v>83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IF(25-F46&lt;0,100-F46+25,25-F46)</f>
        <v>11</v>
      </c>
      <c r="H46">
        <v>17556.3</v>
      </c>
      <c r="I46">
        <f>H46/(G46+0.5)</f>
        <v>1526.6347826087</v>
      </c>
      <c r="J46" t="s">
        <v>43</v>
      </c>
      <c r="K46" t="str">
        <f>VLOOKUP(J46,J$56:K$60,2)</f>
        <v>BLU</v>
      </c>
      <c r="L46" t="s">
        <v>11</v>
      </c>
      <c r="M46">
        <v>100000</v>
      </c>
      <c r="N46" t="str">
        <f>IF(H46&lt;=M46,"Yes","No")</f>
        <v>Yes</v>
      </c>
      <c r="O46" t="str">
        <f>CONCATENATE(LEFT(A46,7),K46,RIGHT(A46,3))</f>
        <v>TY14CORBLU027</v>
      </c>
    </row>
    <row r="47" spans="1:15">
      <c r="A47" t="s">
        <v>84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10</v>
      </c>
      <c r="G47">
        <f>IF(25-F47&lt;0,100-F47+25,25-F47)</f>
        <v>15</v>
      </c>
      <c r="H47">
        <v>22573</v>
      </c>
      <c r="I47">
        <f>H47/(G47+0.5)</f>
        <v>1456.32258064516</v>
      </c>
      <c r="J47" t="s">
        <v>43</v>
      </c>
      <c r="K47" t="str">
        <f>VLOOKUP(J47,J$56:K$60,2)</f>
        <v>BLU</v>
      </c>
      <c r="L47" t="s">
        <v>16</v>
      </c>
      <c r="M47">
        <v>75000</v>
      </c>
      <c r="N47" t="str">
        <f>IF(H47&lt;=M47,"Yes","No")</f>
        <v>Yes</v>
      </c>
      <c r="O47" t="str">
        <f>CONCATENATE(LEFT(A47,7),K47,RIGHT(A47,3))</f>
        <v>HO10CIVBLU032</v>
      </c>
    </row>
    <row r="48" spans="1:15">
      <c r="A48" t="s">
        <v>85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VLOOKUP(D48,D$56:E$66,2)</f>
        <v>Camero</v>
      </c>
      <c r="F48" t="str">
        <f>MID(A48,3,2)</f>
        <v>12</v>
      </c>
      <c r="G48">
        <f>IF(25-F48&lt;0,100-F48+25,25-F48)</f>
        <v>13</v>
      </c>
      <c r="H48">
        <v>19421.1</v>
      </c>
      <c r="I48">
        <f>H48/(G48+0.5)</f>
        <v>1438.6</v>
      </c>
      <c r="J48" t="s">
        <v>37</v>
      </c>
      <c r="K48" t="str">
        <f>VLOOKUP(J48,J$56:K$60,2)</f>
        <v>BLA</v>
      </c>
      <c r="L48" t="s">
        <v>2</v>
      </c>
      <c r="M48">
        <v>100000</v>
      </c>
      <c r="N48" t="str">
        <f>IF(H48&lt;=M48,"Yes","No")</f>
        <v>Yes</v>
      </c>
      <c r="O48" t="str">
        <f>CONCATENATE(LEFT(A48,7),K48,RIGHT(A48,3))</f>
        <v>GM12CMRBLA015</v>
      </c>
    </row>
    <row r="49" spans="1:15">
      <c r="A49" t="s">
        <v>86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IF(25-F49&lt;0,100-F49+25,25-F49)</f>
        <v>13</v>
      </c>
      <c r="H49">
        <v>19341.7</v>
      </c>
      <c r="I49">
        <f>H49/(G49+0.5)</f>
        <v>1432.71851851852</v>
      </c>
      <c r="J49" t="s">
        <v>39</v>
      </c>
      <c r="K49" t="str">
        <f>VLOOKUP(J49,J$56:K$60,2)</f>
        <v>WHI</v>
      </c>
      <c r="L49" t="s">
        <v>18</v>
      </c>
      <c r="M49">
        <v>75000</v>
      </c>
      <c r="N49" t="str">
        <f>IF(H49&lt;=M49,"Yes","No")</f>
        <v>Yes</v>
      </c>
      <c r="O49" t="str">
        <f>CONCATENATE(LEFT(A49,7),K49,RIGHT(A49,3))</f>
        <v>FD12FCSWHI011</v>
      </c>
    </row>
    <row r="50" spans="1:15">
      <c r="A50" t="s">
        <v>87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IF(25-F50&lt;0,100-F50+25,25-F50)</f>
        <v>11</v>
      </c>
      <c r="H50">
        <v>14289.6</v>
      </c>
      <c r="I50">
        <f>H50/(G50+0.5)</f>
        <v>1242.57391304348</v>
      </c>
      <c r="J50" t="s">
        <v>39</v>
      </c>
      <c r="K50" t="str">
        <f>VLOOKUP(J50,J$56:K$60,2)</f>
        <v>WHI</v>
      </c>
      <c r="L50" t="s">
        <v>16</v>
      </c>
      <c r="M50">
        <v>100000</v>
      </c>
      <c r="N50" t="str">
        <f>IF(H50&lt;=M50,"Yes","No")</f>
        <v>Yes</v>
      </c>
      <c r="O50" t="str">
        <f>CONCATENATE(LEFT(A50,7),K50,RIGHT(A50,3))</f>
        <v>GM14CMRWHI016</v>
      </c>
    </row>
    <row r="51" spans="1:15">
      <c r="A51" t="s">
        <v>88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IF(25-F51&lt;0,100-F51+25,25-F51)</f>
        <v>12</v>
      </c>
      <c r="H51">
        <v>13867.6</v>
      </c>
      <c r="I51">
        <f>H51/(G51+0.5)</f>
        <v>1109.408</v>
      </c>
      <c r="J51" t="s">
        <v>37</v>
      </c>
      <c r="K51" t="str">
        <f>VLOOKUP(J51,J$56:K$60,2)</f>
        <v>BLA</v>
      </c>
      <c r="L51" t="s">
        <v>3</v>
      </c>
      <c r="M51">
        <v>75000</v>
      </c>
      <c r="N51" t="str">
        <f>IF(H51&lt;=M51,"Yes","No")</f>
        <v>Yes</v>
      </c>
      <c r="O51" t="str">
        <f>CONCATENATE(LEFT(A51,7),K51,RIGHT(A51,3))</f>
        <v>HO13CIVBLA036</v>
      </c>
    </row>
    <row r="52" spans="1:15">
      <c r="A52" t="s">
        <v>89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IF(25-F52&lt;0,100-F52+25,25-F52)</f>
        <v>12</v>
      </c>
      <c r="H52">
        <v>13682.9</v>
      </c>
      <c r="I52">
        <f>H52/(G52+0.5)</f>
        <v>1094.632</v>
      </c>
      <c r="J52" t="s">
        <v>37</v>
      </c>
      <c r="K52" t="str">
        <f>VLOOKUP(J52,J$56:K$60,2)</f>
        <v>BLA</v>
      </c>
      <c r="L52" t="s">
        <v>12</v>
      </c>
      <c r="M52">
        <v>75000</v>
      </c>
      <c r="N52" t="str">
        <f>IF(H52&lt;=M52,"Yes","No")</f>
        <v>Yes</v>
      </c>
      <c r="O52" t="str">
        <f>CONCATENATE(LEFT(A52,7),K52,RIGHT(A52,3))</f>
        <v>FD13FCSBLA013</v>
      </c>
    </row>
    <row r="53" spans="1:15">
      <c r="A53" t="s">
        <v>90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IF(25-F53&lt;0,100-F53+25,25-F53)</f>
        <v>11</v>
      </c>
      <c r="H53">
        <v>3708.1</v>
      </c>
      <c r="I53">
        <f>H53/(G53+0.5)</f>
        <v>322.44347826087</v>
      </c>
      <c r="J53" t="s">
        <v>37</v>
      </c>
      <c r="K53" t="str">
        <f>VLOOKUP(J53,J$56:K$60,2)</f>
        <v>BLA</v>
      </c>
      <c r="L53" t="s">
        <v>10</v>
      </c>
      <c r="M53">
        <v>100000</v>
      </c>
      <c r="N53" t="str">
        <f>IF(H53&lt;=M53,"Yes","No")</f>
        <v>Yes</v>
      </c>
      <c r="O53" t="str">
        <f>CONCATENATE(LEFT(A53,7),K53,RIGHT(A53,3))</f>
        <v>HO14ODYBLA041</v>
      </c>
    </row>
    <row r="56" spans="2:11">
      <c r="B56" t="s">
        <v>91</v>
      </c>
      <c r="C56" t="s">
        <v>92</v>
      </c>
      <c r="D56" t="s">
        <v>93</v>
      </c>
      <c r="E56" t="s">
        <v>94</v>
      </c>
      <c r="J56" t="s">
        <v>37</v>
      </c>
      <c r="K56" t="s">
        <v>95</v>
      </c>
    </row>
    <row r="57" spans="2:11">
      <c r="B57" t="s">
        <v>96</v>
      </c>
      <c r="C57" t="s">
        <v>97</v>
      </c>
      <c r="D57" t="s">
        <v>98</v>
      </c>
      <c r="E57" t="s">
        <v>99</v>
      </c>
      <c r="J57" t="s">
        <v>43</v>
      </c>
      <c r="K57" t="s">
        <v>100</v>
      </c>
    </row>
    <row r="58" spans="2:16">
      <c r="B58" t="s">
        <v>101</v>
      </c>
      <c r="C58" t="s">
        <v>102</v>
      </c>
      <c r="D58" t="s">
        <v>103</v>
      </c>
      <c r="E58" t="s">
        <v>104</v>
      </c>
      <c r="J58" t="s">
        <v>35</v>
      </c>
      <c r="K58" t="s">
        <v>105</v>
      </c>
      <c r="P58" t="s">
        <v>106</v>
      </c>
    </row>
    <row r="59" spans="2:11">
      <c r="B59" t="s">
        <v>107</v>
      </c>
      <c r="C59" t="s">
        <v>108</v>
      </c>
      <c r="D59" t="s">
        <v>109</v>
      </c>
      <c r="E59" t="s">
        <v>110</v>
      </c>
      <c r="J59" t="s">
        <v>56</v>
      </c>
      <c r="K59" t="s">
        <v>111</v>
      </c>
    </row>
    <row r="60" spans="2:11">
      <c r="B60" t="s">
        <v>112</v>
      </c>
      <c r="C60" t="s">
        <v>113</v>
      </c>
      <c r="D60" t="s">
        <v>114</v>
      </c>
      <c r="E60" t="s">
        <v>115</v>
      </c>
      <c r="J60" t="s">
        <v>39</v>
      </c>
      <c r="K60" t="s">
        <v>116</v>
      </c>
    </row>
    <row r="61" spans="2:5">
      <c r="B61" t="s">
        <v>117</v>
      </c>
      <c r="C61" t="s">
        <v>118</v>
      </c>
      <c r="D61" t="s">
        <v>119</v>
      </c>
      <c r="E61" t="s">
        <v>120</v>
      </c>
    </row>
    <row r="62" spans="4:5">
      <c r="D62" t="s">
        <v>121</v>
      </c>
      <c r="E62" t="s">
        <v>122</v>
      </c>
    </row>
    <row r="63" spans="4:5">
      <c r="D63" t="s">
        <v>123</v>
      </c>
      <c r="E63" t="s">
        <v>124</v>
      </c>
    </row>
    <row r="64" spans="4:5">
      <c r="D64" t="s">
        <v>125</v>
      </c>
      <c r="E64" t="s">
        <v>126</v>
      </c>
    </row>
    <row r="65" spans="4:5">
      <c r="D65" t="s">
        <v>127</v>
      </c>
      <c r="E65" t="s">
        <v>128</v>
      </c>
    </row>
    <row r="66" spans="4:5">
      <c r="D66" t="s">
        <v>129</v>
      </c>
      <c r="E66" t="s">
        <v>130</v>
      </c>
    </row>
  </sheetData>
  <sortState ref="A2:O53">
    <sortCondition ref="I2:I53" descending="1"/>
  </sortState>
  <conditionalFormatting sqref="I$1:I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580_SHATADRU BANERJEE</cp:lastModifiedBy>
  <dcterms:created xsi:type="dcterms:W3CDTF">2025-02-11T14:10:55Z</dcterms:created>
  <dcterms:modified xsi:type="dcterms:W3CDTF">2025-02-11T17:45:24Z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6F9F3D4D79D3473FB4BE4D78B7918FE1_13</vt:lpwstr>
  </property>
  <property fmtid="{D5CDD505-2E9C-101B-9397-08002B2CF9AE}" pid="3" name="KSOProductBuildVer">
    <vt:lpwstr>2057-12.2.0.19821</vt:lpwstr>
  </property>
</Properties>
</file>