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shatakshi/Downloads/"/>
    </mc:Choice>
  </mc:AlternateContent>
  <xr:revisionPtr revIDLastSave="0" documentId="13_ncr:1_{BE4BD57E-5087-874D-9555-48956E833E4F}" xr6:coauthVersionLast="47" xr6:coauthVersionMax="47" xr10:uidLastSave="{00000000-0000-0000-0000-000000000000}"/>
  <bookViews>
    <workbookView xWindow="0" yWindow="660" windowWidth="25600" windowHeight="15980" xr2:uid="{5BC13BF2-B273-4C99-A048-9F44D7342383}"/>
  </bookViews>
  <sheets>
    <sheet name="DCF MODEL" sheetId="7" r:id="rId1"/>
    <sheet name="WACC" sheetId="8" r:id="rId2"/>
    <sheet name="Sensitivity and comparable " sheetId="9" r:id="rId3"/>
    <sheet name="Income Statement" sheetId="1" r:id="rId4"/>
    <sheet name="Balance Sheet" sheetId="2" r:id="rId5"/>
    <sheet name="Ratios" sheetId="5" r:id="rId6"/>
    <sheet name="ESG" sheetId="6" r:id="rId7"/>
    <sheet name="CF Statement" sheetId="3" r:id="rId8"/>
    <sheet name="Segments" sheetId="4" r:id="rId9"/>
  </sheets>
  <externalReferences>
    <externalReference r:id="rId10"/>
    <externalReference r:id="rId11"/>
  </externalReferences>
  <definedNames>
    <definedName name="tgr">'DCF MODEL'!$E$24</definedName>
    <definedName name="wacc">'DCF MODEL'!$E$23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7" l="1"/>
  <c r="P31" i="7"/>
  <c r="O47" i="7"/>
  <c r="N54" i="7"/>
  <c r="E24" i="7"/>
  <c r="J23" i="7"/>
  <c r="E23" i="7" s="1"/>
  <c r="I80" i="7"/>
  <c r="J80" i="7"/>
  <c r="K80" i="7"/>
  <c r="F80" i="7"/>
  <c r="G80" i="7"/>
  <c r="H80" i="7"/>
  <c r="L80" i="7"/>
  <c r="M79" i="7" s="1"/>
  <c r="J83" i="7"/>
  <c r="J106" i="7" s="1"/>
  <c r="J137" i="7" s="1"/>
  <c r="K83" i="7"/>
  <c r="I83" i="7"/>
  <c r="J89" i="7"/>
  <c r="K89" i="7"/>
  <c r="K143" i="7"/>
  <c r="I89" i="7"/>
  <c r="M76" i="7"/>
  <c r="M73" i="7"/>
  <c r="L76" i="7"/>
  <c r="P54" i="7"/>
  <c r="L64" i="7"/>
  <c r="M64" i="7"/>
  <c r="L66" i="7"/>
  <c r="M66" i="7"/>
  <c r="L55" i="7"/>
  <c r="M55" i="7"/>
  <c r="L57" i="7"/>
  <c r="M57" i="7"/>
  <c r="L50" i="7"/>
  <c r="M50" i="7"/>
  <c r="L40" i="7"/>
  <c r="M40" i="7"/>
  <c r="L42" i="7"/>
  <c r="M42" i="7"/>
  <c r="L32" i="7"/>
  <c r="M32" i="7"/>
  <c r="L34" i="7"/>
  <c r="M34" i="7"/>
  <c r="F27" i="7"/>
  <c r="G27" i="7" s="1"/>
  <c r="H27" i="7"/>
  <c r="I27" i="7" s="1"/>
  <c r="J27" i="7"/>
  <c r="K27" i="7" s="1"/>
  <c r="L27" i="7" s="1"/>
  <c r="M27" i="7" s="1"/>
  <c r="N27" i="7" s="1"/>
  <c r="O27" i="7" s="1"/>
  <c r="P27" i="7" s="1"/>
  <c r="G30" i="7"/>
  <c r="H30" i="7"/>
  <c r="I31" i="7" s="1"/>
  <c r="I30" i="7"/>
  <c r="J30" i="7"/>
  <c r="K31" i="7" s="1"/>
  <c r="K30" i="7"/>
  <c r="L30" i="7"/>
  <c r="M31" i="7" s="1"/>
  <c r="M30" i="7"/>
  <c r="N33" i="7"/>
  <c r="N12" i="7" s="1"/>
  <c r="O34" i="7"/>
  <c r="O31" i="7" s="1"/>
  <c r="P34" i="7"/>
  <c r="H31" i="7"/>
  <c r="L31" i="7"/>
  <c r="O32" i="7"/>
  <c r="P32" i="7"/>
  <c r="E38" i="7"/>
  <c r="E69" i="7" s="1"/>
  <c r="E73" i="7" s="1"/>
  <c r="F38" i="7"/>
  <c r="F39" i="7" s="1"/>
  <c r="G38" i="7"/>
  <c r="H38" i="7"/>
  <c r="I38" i="7"/>
  <c r="J38" i="7"/>
  <c r="K38" i="7"/>
  <c r="L39" i="7" s="1"/>
  <c r="L38" i="7"/>
  <c r="M38" i="7"/>
  <c r="M39" i="7"/>
  <c r="N41" i="7"/>
  <c r="N13" i="7" s="1"/>
  <c r="N42" i="7"/>
  <c r="N39" i="7" s="1"/>
  <c r="O42" i="7"/>
  <c r="O39" i="7" s="1"/>
  <c r="P42" i="7"/>
  <c r="P39" i="7" s="1"/>
  <c r="I39" i="7"/>
  <c r="J39" i="7"/>
  <c r="K39" i="7"/>
  <c r="O40" i="7"/>
  <c r="P40" i="7"/>
  <c r="E46" i="7"/>
  <c r="F47" i="7" s="1"/>
  <c r="F46" i="7"/>
  <c r="G46" i="7"/>
  <c r="H47" i="7" s="1"/>
  <c r="H46" i="7"/>
  <c r="I46" i="7"/>
  <c r="J46" i="7"/>
  <c r="J47" i="7" s="1"/>
  <c r="K46" i="7"/>
  <c r="L46" i="7"/>
  <c r="L47" i="7" s="1"/>
  <c r="M46" i="7"/>
  <c r="M47" i="7" s="1"/>
  <c r="N46" i="7"/>
  <c r="N49" i="7"/>
  <c r="N14" i="7" s="1"/>
  <c r="N50" i="7"/>
  <c r="N47" i="7" s="1"/>
  <c r="O50" i="7"/>
  <c r="P50" i="7"/>
  <c r="P47" i="7" s="1"/>
  <c r="G47" i="7"/>
  <c r="I47" i="7"/>
  <c r="K47" i="7"/>
  <c r="G53" i="7"/>
  <c r="H53" i="7"/>
  <c r="I53" i="7"/>
  <c r="I54" i="7" s="1"/>
  <c r="J53" i="7"/>
  <c r="J54" i="7" s="1"/>
  <c r="K53" i="7"/>
  <c r="L54" i="7" s="1"/>
  <c r="L53" i="7"/>
  <c r="M53" i="7"/>
  <c r="M54" i="7" s="1"/>
  <c r="N53" i="7"/>
  <c r="N57" i="7"/>
  <c r="O57" i="7"/>
  <c r="O54" i="7" s="1"/>
  <c r="P57" i="7"/>
  <c r="O55" i="7"/>
  <c r="P55" i="7"/>
  <c r="E62" i="7"/>
  <c r="F62" i="7"/>
  <c r="G62" i="7"/>
  <c r="H63" i="7" s="1"/>
  <c r="H62" i="7"/>
  <c r="I62" i="7"/>
  <c r="J62" i="7"/>
  <c r="J63" i="7" s="1"/>
  <c r="K62" i="7"/>
  <c r="L62" i="7"/>
  <c r="L63" i="7" s="1"/>
  <c r="M62" i="7"/>
  <c r="M63" i="7" s="1"/>
  <c r="N65" i="7"/>
  <c r="N16" i="7" s="1"/>
  <c r="N66" i="7"/>
  <c r="N63" i="7" s="1"/>
  <c r="O66" i="7"/>
  <c r="O63" i="7" s="1"/>
  <c r="P66" i="7"/>
  <c r="P63" i="7" s="1"/>
  <c r="F63" i="7"/>
  <c r="G63" i="7"/>
  <c r="I63" i="7"/>
  <c r="K63" i="7"/>
  <c r="O64" i="7"/>
  <c r="P64" i="7"/>
  <c r="L69" i="7"/>
  <c r="L73" i="7" s="1"/>
  <c r="L96" i="7" s="1"/>
  <c r="R150" i="7"/>
  <c r="L150" i="7" s="1"/>
  <c r="M151" i="7" s="1"/>
  <c r="N151" i="7" s="1"/>
  <c r="O151" i="7" s="1"/>
  <c r="P151" i="7" s="1"/>
  <c r="T23" i="7"/>
  <c r="E12" i="8"/>
  <c r="F89" i="7"/>
  <c r="F143" i="7"/>
  <c r="F69" i="7"/>
  <c r="F73" i="7"/>
  <c r="G89" i="7"/>
  <c r="G143" i="7"/>
  <c r="H69" i="7"/>
  <c r="H73" i="7"/>
  <c r="H89" i="7"/>
  <c r="H143" i="7"/>
  <c r="J86" i="7"/>
  <c r="K86" i="7"/>
  <c r="I86" i="7"/>
  <c r="I110" i="7" s="1"/>
  <c r="E89" i="7"/>
  <c r="E143" i="7"/>
  <c r="F83" i="7"/>
  <c r="G83" i="7"/>
  <c r="F106" i="7"/>
  <c r="F137" i="7"/>
  <c r="H83" i="7"/>
  <c r="E83" i="7"/>
  <c r="F79" i="7"/>
  <c r="F102" i="7" s="1"/>
  <c r="F132" i="7" s="1"/>
  <c r="G79" i="7"/>
  <c r="F76" i="7"/>
  <c r="G76" i="7"/>
  <c r="H79" i="7"/>
  <c r="H102" i="7" s="1"/>
  <c r="G102" i="7"/>
  <c r="G132" i="7"/>
  <c r="G133" i="7" s="1"/>
  <c r="H76" i="7"/>
  <c r="G99" i="7"/>
  <c r="G126" i="7" s="1"/>
  <c r="I79" i="7"/>
  <c r="I76" i="7"/>
  <c r="H99" i="7"/>
  <c r="H126" i="7"/>
  <c r="J79" i="7"/>
  <c r="J102" i="7" s="1"/>
  <c r="J76" i="7"/>
  <c r="J99" i="7" s="1"/>
  <c r="I99" i="7"/>
  <c r="I126" i="7" s="1"/>
  <c r="K79" i="7"/>
  <c r="K76" i="7"/>
  <c r="K99" i="7"/>
  <c r="K126" i="7"/>
  <c r="E79" i="7"/>
  <c r="E76" i="7"/>
  <c r="E99" i="7"/>
  <c r="E126" i="7" s="1"/>
  <c r="G113" i="7"/>
  <c r="J113" i="7"/>
  <c r="E113" i="7"/>
  <c r="F86" i="7"/>
  <c r="G86" i="7"/>
  <c r="H86" i="7"/>
  <c r="H110" i="7"/>
  <c r="E86" i="7"/>
  <c r="E110" i="7"/>
  <c r="E114" i="7" s="1"/>
  <c r="F105" i="7"/>
  <c r="G105" i="7"/>
  <c r="H105" i="7"/>
  <c r="I105" i="7" s="1"/>
  <c r="J105" i="7" s="1"/>
  <c r="K105" i="7" s="1"/>
  <c r="L105" i="7" s="1"/>
  <c r="M105" i="7" s="1"/>
  <c r="N105" i="7" s="1"/>
  <c r="O105" i="7" s="1"/>
  <c r="P105" i="7" s="1"/>
  <c r="F95" i="7"/>
  <c r="G95" i="7"/>
  <c r="H95" i="7" s="1"/>
  <c r="I95" i="7"/>
  <c r="J95" i="7" s="1"/>
  <c r="K95" i="7"/>
  <c r="L95" i="7"/>
  <c r="M95" i="7"/>
  <c r="N95" i="7"/>
  <c r="O95" i="7"/>
  <c r="P95" i="7" s="1"/>
  <c r="M92" i="7"/>
  <c r="M70" i="7"/>
  <c r="M74" i="7" s="1"/>
  <c r="F82" i="7"/>
  <c r="G82" i="7"/>
  <c r="H82" i="7"/>
  <c r="I82" i="7" s="1"/>
  <c r="J82" i="7"/>
  <c r="K82" i="7" s="1"/>
  <c r="L82" i="7" s="1"/>
  <c r="M82" i="7" s="1"/>
  <c r="N82" i="7" s="1"/>
  <c r="O82" i="7" s="1"/>
  <c r="P82" i="7" s="1"/>
  <c r="H90" i="7"/>
  <c r="H87" i="7"/>
  <c r="E80" i="7"/>
  <c r="F77" i="7"/>
  <c r="H77" i="7"/>
  <c r="M77" i="7"/>
  <c r="F119" i="7"/>
  <c r="G119" i="7"/>
  <c r="H119" i="7" s="1"/>
  <c r="I119" i="7"/>
  <c r="J119" i="7"/>
  <c r="K119" i="7" s="1"/>
  <c r="L119" i="7" s="1"/>
  <c r="M119" i="7" s="1"/>
  <c r="N119" i="7" s="1"/>
  <c r="O119" i="7" s="1"/>
  <c r="P119" i="7" s="1"/>
  <c r="J140" i="7"/>
  <c r="I140" i="7"/>
  <c r="H140" i="7"/>
  <c r="G140" i="7"/>
  <c r="F140" i="7"/>
  <c r="E140" i="7"/>
  <c r="N92" i="7"/>
  <c r="O92" i="7"/>
  <c r="P92" i="7" s="1"/>
  <c r="F72" i="7"/>
  <c r="G72" i="7" s="1"/>
  <c r="H72" i="7"/>
  <c r="I72" i="7" s="1"/>
  <c r="J72" i="7" s="1"/>
  <c r="K72" i="7" s="1"/>
  <c r="L72" i="7" s="1"/>
  <c r="M72" i="7" s="1"/>
  <c r="N72" i="7" s="1"/>
  <c r="O72" i="7" s="1"/>
  <c r="P72" i="7" s="1"/>
  <c r="O48" i="7"/>
  <c r="O53" i="7" l="1"/>
  <c r="E96" i="7"/>
  <c r="E87" i="7"/>
  <c r="E77" i="7"/>
  <c r="E90" i="7"/>
  <c r="E84" i="7"/>
  <c r="J132" i="7"/>
  <c r="J103" i="7"/>
  <c r="H132" i="7"/>
  <c r="H133" i="7" s="1"/>
  <c r="H103" i="7"/>
  <c r="H106" i="7"/>
  <c r="H137" i="7" s="1"/>
  <c r="H84" i="7"/>
  <c r="M48" i="7"/>
  <c r="P48" i="7"/>
  <c r="O46" i="7"/>
  <c r="P46" i="7" s="1"/>
  <c r="F87" i="7"/>
  <c r="E106" i="7"/>
  <c r="E137" i="7" s="1"/>
  <c r="E138" i="7" s="1"/>
  <c r="E111" i="7"/>
  <c r="E141" i="7" s="1"/>
  <c r="E107" i="7"/>
  <c r="N62" i="7"/>
  <c r="O62" i="7" s="1"/>
  <c r="P62" i="7" s="1"/>
  <c r="G39" i="7"/>
  <c r="H39" i="7"/>
  <c r="N34" i="7"/>
  <c r="N31" i="7" s="1"/>
  <c r="I106" i="7"/>
  <c r="I137" i="7" s="1"/>
  <c r="N80" i="7"/>
  <c r="K54" i="7"/>
  <c r="I143" i="7"/>
  <c r="J126" i="7"/>
  <c r="N30" i="7"/>
  <c r="N38" i="7"/>
  <c r="O38" i="7" s="1"/>
  <c r="P38" i="7" s="1"/>
  <c r="G106" i="7"/>
  <c r="G137" i="7" s="1"/>
  <c r="F70" i="7"/>
  <c r="F74" i="7" s="1"/>
  <c r="L77" i="7"/>
  <c r="F84" i="7"/>
  <c r="G110" i="7"/>
  <c r="H113" i="7"/>
  <c r="F99" i="7"/>
  <c r="L99" i="7"/>
  <c r="L79" i="7"/>
  <c r="H107" i="7"/>
  <c r="H111" i="7"/>
  <c r="H141" i="7" s="1"/>
  <c r="F107" i="7"/>
  <c r="I113" i="7"/>
  <c r="F113" i="7"/>
  <c r="F91" i="7"/>
  <c r="J31" i="7"/>
  <c r="F111" i="7"/>
  <c r="F141" i="7" s="1"/>
  <c r="E144" i="7"/>
  <c r="E17" i="8"/>
  <c r="E6" i="8" s="1"/>
  <c r="P158" i="7"/>
  <c r="E13" i="8"/>
  <c r="J69" i="7"/>
  <c r="P53" i="7"/>
  <c r="I69" i="7"/>
  <c r="G69" i="7"/>
  <c r="J143" i="7"/>
  <c r="L48" i="7"/>
  <c r="G103" i="7"/>
  <c r="J110" i="7"/>
  <c r="J114" i="7" s="1"/>
  <c r="L120" i="7"/>
  <c r="K140" i="7"/>
  <c r="M80" i="7"/>
  <c r="O80" i="7" s="1"/>
  <c r="F90" i="7"/>
  <c r="G114" i="7"/>
  <c r="F110" i="7"/>
  <c r="E102" i="7"/>
  <c r="I102" i="7"/>
  <c r="L151" i="7"/>
  <c r="K69" i="7"/>
  <c r="J73" i="7" l="1"/>
  <c r="J115" i="7"/>
  <c r="J70" i="7"/>
  <c r="J74" i="7" s="1"/>
  <c r="F126" i="7"/>
  <c r="E19" i="8"/>
  <c r="P80" i="7"/>
  <c r="I115" i="7"/>
  <c r="I114" i="7"/>
  <c r="H114" i="7"/>
  <c r="H115" i="7"/>
  <c r="L126" i="7"/>
  <c r="L135" i="7" s="1"/>
  <c r="L100" i="7"/>
  <c r="F115" i="7"/>
  <c r="F114" i="7"/>
  <c r="N69" i="7"/>
  <c r="O30" i="7"/>
  <c r="K70" i="7"/>
  <c r="K74" i="7" s="1"/>
  <c r="L70" i="7"/>
  <c r="L74" i="7" s="1"/>
  <c r="K73" i="7"/>
  <c r="J133" i="7"/>
  <c r="I103" i="7"/>
  <c r="I132" i="7"/>
  <c r="I133" i="7" s="1"/>
  <c r="H70" i="7"/>
  <c r="H74" i="7" s="1"/>
  <c r="G73" i="7"/>
  <c r="G70" i="7"/>
  <c r="G74" i="7" s="1"/>
  <c r="E132" i="7"/>
  <c r="E133" i="7" s="1"/>
  <c r="E103" i="7"/>
  <c r="I73" i="7"/>
  <c r="I70" i="7"/>
  <c r="I74" i="7" s="1"/>
  <c r="G115" i="7"/>
  <c r="K102" i="7"/>
  <c r="L102" i="7"/>
  <c r="L132" i="7" s="1"/>
  <c r="F103" i="7"/>
  <c r="E120" i="7"/>
  <c r="E100" i="7"/>
  <c r="G91" i="7" l="1"/>
  <c r="G96" i="7"/>
  <c r="G90" i="7"/>
  <c r="H91" i="7"/>
  <c r="G107" i="7"/>
  <c r="G77" i="7"/>
  <c r="F96" i="7"/>
  <c r="G84" i="7"/>
  <c r="G111" i="7"/>
  <c r="G141" i="7" s="1"/>
  <c r="G87" i="7"/>
  <c r="P30" i="7"/>
  <c r="P69" i="7" s="1"/>
  <c r="O69" i="7"/>
  <c r="N70" i="7"/>
  <c r="N74" i="7" s="1"/>
  <c r="N73" i="7"/>
  <c r="F133" i="7"/>
  <c r="I87" i="7"/>
  <c r="I96" i="7"/>
  <c r="I77" i="7"/>
  <c r="I107" i="7"/>
  <c r="I90" i="7"/>
  <c r="I111" i="7"/>
  <c r="I141" i="7" s="1"/>
  <c r="L141" i="7" s="1"/>
  <c r="I84" i="7"/>
  <c r="L84" i="7" s="1"/>
  <c r="I91" i="7"/>
  <c r="H96" i="7"/>
  <c r="J96" i="7"/>
  <c r="J77" i="7"/>
  <c r="J107" i="7"/>
  <c r="J90" i="7"/>
  <c r="J87" i="7"/>
  <c r="J91" i="7"/>
  <c r="J111" i="7"/>
  <c r="J141" i="7" s="1"/>
  <c r="J84" i="7"/>
  <c r="L133" i="7"/>
  <c r="K132" i="7"/>
  <c r="K133" i="7" s="1"/>
  <c r="K103" i="7"/>
  <c r="K90" i="7"/>
  <c r="K84" i="7"/>
  <c r="K77" i="7"/>
  <c r="K96" i="7"/>
  <c r="K107" i="7"/>
  <c r="K111" i="7"/>
  <c r="K141" i="7" s="1"/>
  <c r="K91" i="7"/>
  <c r="K87" i="7"/>
  <c r="N17" i="7"/>
  <c r="M96" i="7" l="1"/>
  <c r="N76" i="7"/>
  <c r="J120" i="7"/>
  <c r="J127" i="7" s="1"/>
  <c r="J97" i="7"/>
  <c r="J121" i="7" s="1"/>
  <c r="J138" i="7"/>
  <c r="J100" i="7"/>
  <c r="J144" i="7"/>
  <c r="G97" i="7"/>
  <c r="G121" i="7" s="1"/>
  <c r="G120" i="7"/>
  <c r="G127" i="7" s="1"/>
  <c r="G144" i="7"/>
  <c r="G100" i="7"/>
  <c r="G138" i="7"/>
  <c r="L103" i="7"/>
  <c r="M103" i="7" s="1"/>
  <c r="M83" i="7"/>
  <c r="O84" i="7"/>
  <c r="F97" i="7"/>
  <c r="F121" i="7" s="1"/>
  <c r="F120" i="7"/>
  <c r="F127" i="7" s="1"/>
  <c r="F144" i="7"/>
  <c r="F138" i="7"/>
  <c r="F100" i="7"/>
  <c r="N84" i="7"/>
  <c r="L83" i="7"/>
  <c r="L90" i="7"/>
  <c r="N90" i="7"/>
  <c r="P73" i="7"/>
  <c r="P83" i="7"/>
  <c r="P70" i="7"/>
  <c r="P74" i="7" s="1"/>
  <c r="L87" i="7"/>
  <c r="M84" i="7"/>
  <c r="H97" i="7"/>
  <c r="H121" i="7" s="1"/>
  <c r="H120" i="7"/>
  <c r="H127" i="7" s="1"/>
  <c r="H100" i="7"/>
  <c r="H144" i="7"/>
  <c r="H138" i="7"/>
  <c r="K97" i="7"/>
  <c r="K121" i="7" s="1"/>
  <c r="K120" i="7"/>
  <c r="K127" i="7" s="1"/>
  <c r="K144" i="7"/>
  <c r="K100" i="7"/>
  <c r="L97" i="7"/>
  <c r="L121" i="7" s="1"/>
  <c r="L140" i="7"/>
  <c r="M90" i="7"/>
  <c r="O73" i="7"/>
  <c r="O83" i="7"/>
  <c r="O70" i="7"/>
  <c r="O74" i="7" s="1"/>
  <c r="N129" i="7"/>
  <c r="P129" i="7"/>
  <c r="L129" i="7"/>
  <c r="O129" i="7"/>
  <c r="I120" i="7"/>
  <c r="I127" i="7" s="1"/>
  <c r="I97" i="7"/>
  <c r="I121" i="7" s="1"/>
  <c r="I100" i="7"/>
  <c r="I144" i="7"/>
  <c r="L144" i="7" s="1"/>
  <c r="I138" i="7"/>
  <c r="L86" i="7"/>
  <c r="M141" i="7"/>
  <c r="N103" i="7" l="1"/>
  <c r="O103" i="7"/>
  <c r="O96" i="7"/>
  <c r="O76" i="7"/>
  <c r="N99" i="7" s="1"/>
  <c r="N126" i="7" s="1"/>
  <c r="M107" i="7"/>
  <c r="M111" i="7"/>
  <c r="P90" i="7"/>
  <c r="P103" i="7"/>
  <c r="N141" i="7"/>
  <c r="O141" i="7" s="1"/>
  <c r="P141" i="7" s="1"/>
  <c r="L89" i="7"/>
  <c r="L110" i="7"/>
  <c r="K110" i="7"/>
  <c r="P84" i="7"/>
  <c r="N83" i="7"/>
  <c r="M120" i="7"/>
  <c r="M97" i="7"/>
  <c r="M121" i="7" s="1"/>
  <c r="L143" i="7"/>
  <c r="L146" i="7" s="1"/>
  <c r="L147" i="7" s="1"/>
  <c r="O111" i="7"/>
  <c r="O106" i="7"/>
  <c r="O107" i="7"/>
  <c r="O90" i="7"/>
  <c r="L106" i="7"/>
  <c r="K106" i="7"/>
  <c r="K137" i="7" s="1"/>
  <c r="K138" i="7" s="1"/>
  <c r="M138" i="7" s="1"/>
  <c r="L111" i="7"/>
  <c r="L107" i="7"/>
  <c r="N79" i="7"/>
  <c r="N77" i="7"/>
  <c r="M99" i="7"/>
  <c r="N96" i="7"/>
  <c r="L130" i="7"/>
  <c r="L128" i="7"/>
  <c r="M86" i="7"/>
  <c r="M87" i="7"/>
  <c r="M144" i="7"/>
  <c r="P107" i="7"/>
  <c r="P106" i="7"/>
  <c r="P111" i="7"/>
  <c r="P96" i="7"/>
  <c r="P76" i="7"/>
  <c r="L138" i="7"/>
  <c r="N144" i="7"/>
  <c r="O144" i="7" s="1"/>
  <c r="L137" i="7" l="1"/>
  <c r="P120" i="7"/>
  <c r="P97" i="7"/>
  <c r="P121" i="7" s="1"/>
  <c r="N120" i="7"/>
  <c r="N97" i="7"/>
  <c r="N121" i="7" s="1"/>
  <c r="N107" i="7"/>
  <c r="N106" i="7"/>
  <c r="N111" i="7"/>
  <c r="M100" i="7"/>
  <c r="M126" i="7"/>
  <c r="N138" i="7"/>
  <c r="P99" i="7"/>
  <c r="P126" i="7" s="1"/>
  <c r="P79" i="7"/>
  <c r="P102" i="7" s="1"/>
  <c r="P132" i="7" s="1"/>
  <c r="P133" i="7" s="1"/>
  <c r="P77" i="7"/>
  <c r="L127" i="7"/>
  <c r="M140" i="7"/>
  <c r="M143" i="7"/>
  <c r="M106" i="7"/>
  <c r="N86" i="7"/>
  <c r="M110" i="7" s="1"/>
  <c r="N87" i="7"/>
  <c r="M102" i="7"/>
  <c r="M132" i="7" s="1"/>
  <c r="L91" i="7"/>
  <c r="K113" i="7"/>
  <c r="O77" i="7"/>
  <c r="O79" i="7"/>
  <c r="N102" i="7" s="1"/>
  <c r="N132" i="7" s="1"/>
  <c r="N133" i="7" s="1"/>
  <c r="O99" i="7"/>
  <c r="O126" i="7" s="1"/>
  <c r="O120" i="7"/>
  <c r="O97" i="7"/>
  <c r="O121" i="7" s="1"/>
  <c r="P144" i="7"/>
  <c r="M89" i="7"/>
  <c r="M133" i="7" l="1"/>
  <c r="K115" i="7"/>
  <c r="K114" i="7"/>
  <c r="M91" i="7"/>
  <c r="P135" i="7"/>
  <c r="O140" i="7"/>
  <c r="O143" i="7"/>
  <c r="O138" i="7"/>
  <c r="P138" i="7" s="1"/>
  <c r="N140" i="7"/>
  <c r="N143" i="7"/>
  <c r="O86" i="7"/>
  <c r="O87" i="7"/>
  <c r="P86" i="7" s="1"/>
  <c r="N89" i="7"/>
  <c r="M113" i="7" s="1"/>
  <c r="M115" i="7" s="1"/>
  <c r="N110" i="7"/>
  <c r="P140" i="7"/>
  <c r="P143" i="7"/>
  <c r="M135" i="7"/>
  <c r="O102" i="7"/>
  <c r="O132" i="7" s="1"/>
  <c r="O133" i="7" s="1"/>
  <c r="N100" i="7"/>
  <c r="L113" i="7"/>
  <c r="L115" i="7" s="1"/>
  <c r="N135" i="7"/>
  <c r="O135" i="7" l="1"/>
  <c r="P146" i="7"/>
  <c r="P137" i="7"/>
  <c r="O110" i="7"/>
  <c r="O89" i="7"/>
  <c r="N113" i="7" s="1"/>
  <c r="N115" i="7" s="1"/>
  <c r="N137" i="7"/>
  <c r="N146" i="7"/>
  <c r="N147" i="7" s="1"/>
  <c r="P89" i="7"/>
  <c r="P110" i="7"/>
  <c r="M137" i="7"/>
  <c r="M146" i="7"/>
  <c r="M147" i="7" s="1"/>
  <c r="O137" i="7"/>
  <c r="O146" i="7"/>
  <c r="O147" i="7" s="1"/>
  <c r="N91" i="7"/>
  <c r="L114" i="7"/>
  <c r="M114" i="7" s="1"/>
  <c r="N114" i="7" s="1"/>
  <c r="O100" i="7"/>
  <c r="P100" i="7" s="1"/>
  <c r="P87" i="7"/>
  <c r="O114" i="7" l="1"/>
  <c r="P114" i="7"/>
  <c r="P147" i="7"/>
  <c r="P153" i="7"/>
  <c r="P154" i="7" s="1"/>
  <c r="P156" i="7" s="1"/>
  <c r="P159" i="7" s="1"/>
  <c r="P161" i="7" s="1"/>
  <c r="H5" i="7" s="1"/>
  <c r="H6" i="7" s="1"/>
  <c r="P113" i="7"/>
  <c r="P115" i="7" s="1"/>
  <c r="P91" i="7"/>
  <c r="O91" i="7"/>
  <c r="O113" i="7"/>
  <c r="O115" i="7" s="1"/>
  <c r="M127" i="7" l="1"/>
  <c r="N127" i="7"/>
  <c r="O127" i="7"/>
  <c r="P127" i="7"/>
  <c r="M128" i="7"/>
  <c r="N128" i="7"/>
  <c r="O128" i="7"/>
  <c r="P128" i="7"/>
  <c r="M130" i="7"/>
  <c r="N130" i="7"/>
  <c r="O130" i="7"/>
  <c r="P130" i="7"/>
</calcChain>
</file>

<file path=xl/sharedStrings.xml><?xml version="1.0" encoding="utf-8"?>
<sst xmlns="http://schemas.openxmlformats.org/spreadsheetml/2006/main" count="5200" uniqueCount="746">
  <si>
    <t>Bunge DCF</t>
  </si>
  <si>
    <t>Ticker</t>
  </si>
  <si>
    <t>BG</t>
  </si>
  <si>
    <t>Current Stock Price</t>
  </si>
  <si>
    <t>Date</t>
  </si>
  <si>
    <t>Implied Share Price</t>
  </si>
  <si>
    <t>Year End</t>
  </si>
  <si>
    <t>Upside / (Downside)</t>
  </si>
  <si>
    <t>x</t>
  </si>
  <si>
    <t>Assumptions</t>
  </si>
  <si>
    <t>Switches</t>
  </si>
  <si>
    <t>Conservative</t>
  </si>
  <si>
    <t>Base</t>
  </si>
  <si>
    <t>Optimistic</t>
  </si>
  <si>
    <t xml:space="preserve">Agribusiness </t>
  </si>
  <si>
    <t xml:space="preserve">    Refined &amp; Specialty Oils</t>
  </si>
  <si>
    <t xml:space="preserve">    Milling Products</t>
  </si>
  <si>
    <t>Corporate and other</t>
  </si>
  <si>
    <t xml:space="preserve">Sugar and Bioenergy </t>
  </si>
  <si>
    <t>Valuation</t>
  </si>
  <si>
    <t>WACC</t>
  </si>
  <si>
    <t>TGR</t>
  </si>
  <si>
    <t>Revenue build (12/31, USD M)</t>
  </si>
  <si>
    <t>Agribusiness</t>
  </si>
  <si>
    <t>Revenue</t>
  </si>
  <si>
    <t>% growth</t>
  </si>
  <si>
    <t>Conservative case</t>
  </si>
  <si>
    <t>Base case</t>
  </si>
  <si>
    <t>Optimistic case</t>
  </si>
  <si>
    <t>Income Statement (12/31, USD M)</t>
  </si>
  <si>
    <t>EBIT</t>
  </si>
  <si>
    <t>% of sales</t>
  </si>
  <si>
    <t>Taxes</t>
  </si>
  <si>
    <t>Tax rate</t>
  </si>
  <si>
    <t>Cash Flow Items (12/31, USD M)</t>
  </si>
  <si>
    <t>D&amp;A</t>
  </si>
  <si>
    <t>CapEx</t>
  </si>
  <si>
    <t>Change in NWC</t>
  </si>
  <si>
    <t>% of change in sales</t>
  </si>
  <si>
    <t>DCF (12/31, USD M)</t>
  </si>
  <si>
    <t>Base (Street)</t>
  </si>
  <si>
    <t>EBIAT</t>
  </si>
  <si>
    <t>PV of UFCF</t>
  </si>
  <si>
    <t>(+) Cash</t>
  </si>
  <si>
    <t>(-) Debt</t>
  </si>
  <si>
    <t>Equity Value</t>
  </si>
  <si>
    <t>Bunge Global SA (BG US) - BBG Adjusted</t>
  </si>
  <si>
    <t>In Millions of USD except Per Share</t>
  </si>
  <si>
    <t>FY 2018</t>
  </si>
  <si>
    <t>FY 2019</t>
  </si>
  <si>
    <t>FY 2020</t>
  </si>
  <si>
    <t>FY 2021</t>
  </si>
  <si>
    <t>FY 2022</t>
  </si>
  <si>
    <t>FY 2023</t>
  </si>
  <si>
    <t>FY 2024</t>
  </si>
  <si>
    <t>FY 2025 Est</t>
  </si>
  <si>
    <t>FY 2026 Est</t>
  </si>
  <si>
    <t>Last 12M</t>
  </si>
  <si>
    <t>12 Months Ending</t>
  </si>
  <si>
    <t>12/31/2018</t>
  </si>
  <si>
    <t>12/31/2019</t>
  </si>
  <si>
    <t>12/31/2020</t>
  </si>
  <si>
    <t>12/31/2021</t>
  </si>
  <si>
    <t>12/31/2022</t>
  </si>
  <si>
    <t>12/31/2023</t>
  </si>
  <si>
    <t>12/31/2024</t>
  </si>
  <si>
    <t>12/31/2025</t>
  </si>
  <si>
    <t>12/31/2026</t>
  </si>
  <si>
    <t>SALES_REV_TURN</t>
  </si>
  <si>
    <t xml:space="preserve">    + Sales &amp; Services Revenue</t>
  </si>
  <si>
    <t>IS_SALES_AND_SERVICES_REVENUES</t>
  </si>
  <si>
    <t xml:space="preserve">  - Cost of Revenue</t>
  </si>
  <si>
    <t>IS_COGS_TO_FE_AND_PP_AND_G</t>
  </si>
  <si>
    <t xml:space="preserve">    + Cost of Goods &amp; Services</t>
  </si>
  <si>
    <t>IS_COG_AND_SERVICES_SOLD</t>
  </si>
  <si>
    <t>Gross Profit</t>
  </si>
  <si>
    <t>GROSS_PROFIT</t>
  </si>
  <si>
    <t xml:space="preserve">  + Other Operating Income</t>
  </si>
  <si>
    <t>IS_OTHER_OPER_INC</t>
  </si>
  <si>
    <t xml:space="preserve">  - Operating Expenses</t>
  </si>
  <si>
    <t>IS_OPERATING_EXPN</t>
  </si>
  <si>
    <t xml:space="preserve">    + Selling, General &amp; Admin</t>
  </si>
  <si>
    <t>IS_SGA_EXPENSE</t>
  </si>
  <si>
    <t xml:space="preserve">    + Research &amp; Development</t>
  </si>
  <si>
    <t>IS_OPERATING_EXPENSES_RD</t>
  </si>
  <si>
    <t xml:space="preserve">    + Other Operating Expense</t>
  </si>
  <si>
    <t>IS_OTHER_OPERATING_EXPENSES</t>
  </si>
  <si>
    <t>Operating Income (Loss)</t>
  </si>
  <si>
    <t>IS_OPER_INC</t>
  </si>
  <si>
    <t xml:space="preserve">  - Non-Operating (Income) Loss</t>
  </si>
  <si>
    <t>IS_NONOP_INCOME_LOSS</t>
  </si>
  <si>
    <t xml:space="preserve">    + Interest Expense, Net</t>
  </si>
  <si>
    <t>IS_NET_INTEREST_EXPENSE</t>
  </si>
  <si>
    <t xml:space="preserve">    + Interest Expense</t>
  </si>
  <si>
    <t>IS_INT_EXPENSE</t>
  </si>
  <si>
    <t xml:space="preserve">    - Interest Income</t>
  </si>
  <si>
    <t>IS_INT_INC</t>
  </si>
  <si>
    <t xml:space="preserve">    + Foreign Exch (Gain) Loss</t>
  </si>
  <si>
    <t>IS_FOREIGN_EXCH_LOSS</t>
  </si>
  <si>
    <t xml:space="preserve">    + (Income) Loss from Affiliates</t>
  </si>
  <si>
    <t>INCOME_LOSS_FROM_AFFILIATES</t>
  </si>
  <si>
    <t>—</t>
  </si>
  <si>
    <t xml:space="preserve">    + Other Non-Op (Income) Loss</t>
  </si>
  <si>
    <t>IS_OTHER_NON_OPERATING_INC_LOSS</t>
  </si>
  <si>
    <t>Pretax Income (Loss), Adjusted</t>
  </si>
  <si>
    <t>PRETAX_INC</t>
  </si>
  <si>
    <t xml:space="preserve">  - Abnormal Losses (Gains)</t>
  </si>
  <si>
    <t>IS_ABNORMAL_ITEM</t>
  </si>
  <si>
    <t xml:space="preserve">    + Merger/Acquisition Expense</t>
  </si>
  <si>
    <t>IS_MERGER_ACQUISITION_EXPENSE</t>
  </si>
  <si>
    <t xml:space="preserve">    + Abnormal Derivatives</t>
  </si>
  <si>
    <t>IS_DERIVATIVES_HEDGING</t>
  </si>
  <si>
    <t xml:space="preserve">    + Disposal of Assets</t>
  </si>
  <si>
    <t>IS_GAIN_LOSS_DISPOSAL_ASSETS</t>
  </si>
  <si>
    <t xml:space="preserve">    + Early Extinguishment of Debt</t>
  </si>
  <si>
    <t>IS_G_L_ON_EXT_DBT_OR_SETTLE_DBT</t>
  </si>
  <si>
    <t xml:space="preserve">    + Asset Write-Down</t>
  </si>
  <si>
    <t>IS_IMPAIRMENT_ASSETS</t>
  </si>
  <si>
    <t xml:space="preserve">    + Impairment of Goodwill</t>
  </si>
  <si>
    <t>IS_IMPAIRMENT_GOODWILL_INTANGIBL</t>
  </si>
  <si>
    <t xml:space="preserve">    + Impairment of Intangibles</t>
  </si>
  <si>
    <t>IS_IMPAIR_OF_INTANG_ASSETS</t>
  </si>
  <si>
    <t xml:space="preserve">    + Gain/Loss on Sale/Acquisition of Business</t>
  </si>
  <si>
    <t>IS_SALE_OF_BUSINESS</t>
  </si>
  <si>
    <t xml:space="preserve">    + Legal Settlement</t>
  </si>
  <si>
    <t>IS_LEGAL_LITIGATION_SETTLEMENT</t>
  </si>
  <si>
    <t xml:space="preserve">    + Restructuring</t>
  </si>
  <si>
    <t>IS_RESTRUCTURING_EXPENSES</t>
  </si>
  <si>
    <t xml:space="preserve">    + Other Abnormal Items</t>
  </si>
  <si>
    <t>IS_OTHER_ONE_TIME_ITEMS</t>
  </si>
  <si>
    <t>Pretax Income (Loss), GAAP</t>
  </si>
  <si>
    <t xml:space="preserve">  - Income Tax Expense (Benefit)</t>
  </si>
  <si>
    <t>IS_INC_TAX_EXP</t>
  </si>
  <si>
    <t xml:space="preserve">    + Current Income Tax</t>
  </si>
  <si>
    <t>IS_CURRENT_INCOME_TAX_BENEFIT</t>
  </si>
  <si>
    <t xml:space="preserve">    + Deferred Income Tax</t>
  </si>
  <si>
    <t>IS_DEFERRED_INCOME_TAX_BENEFIT</t>
  </si>
  <si>
    <t xml:space="preserve">    + Tax Allowance/Credit</t>
  </si>
  <si>
    <t>IS_TAX_VALN_ALLOWNCE_CREDITS</t>
  </si>
  <si>
    <t>Income (Loss) from Cont Ops</t>
  </si>
  <si>
    <t>IS_INC_BEF_XO_ITEM</t>
  </si>
  <si>
    <t xml:space="preserve">  - Net Extraordinary Losses (Gains)</t>
  </si>
  <si>
    <t>XO_GL_NET_OF_TAX</t>
  </si>
  <si>
    <t xml:space="preserve">    + Discontinued Operations</t>
  </si>
  <si>
    <t>IS_DISCONTINUED_OPERATIONS</t>
  </si>
  <si>
    <t xml:space="preserve">    + XO &amp; Accounting Changes</t>
  </si>
  <si>
    <t>EXTRAORD_ITEMS_ACCOUNTING_CHANGS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</si>
  <si>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</si>
  <si>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</si>
  <si>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</si>
  <si>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</si>
  <si>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</si>
  <si>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</si>
  <si>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</si>
  <si>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</si>
  <si>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</si>
  <si>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</si>
  <si>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</si>
  <si>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EARN_FOR_COMMON</t>
  </si>
  <si>
    <t>Net Income Avail to Common, Adj</t>
  </si>
  <si>
    <t xml:space="preserve">  Net Abnormal Losses (Gains)</t>
  </si>
  <si>
    <t>IS_NET_ABNORMAL_ITEMS</t>
  </si>
  <si>
    <t xml:space="preserve">  Net Extraordinary Losses (Gains)</t>
  </si>
  <si>
    <t>Basic Weighted Avg Shares</t>
  </si>
  <si>
    <t>IS_AVG_NUM_SH_FOR_EPS</t>
  </si>
  <si>
    <t>Basic EPS, GAAP</t>
  </si>
  <si>
    <t>IS_EPS</t>
  </si>
  <si>
    <t>Basic EPS from Cont Ops, GAAP</t>
  </si>
  <si>
    <t>IS_EARN_BEF_XO_ITEMS_PER_SH</t>
  </si>
  <si>
    <t>Basic EPS from Cont Ops, Adjusted</t>
  </si>
  <si>
    <t>IS_BASIC_EPS_CONT_OPS</t>
  </si>
  <si>
    <t>Diluted Weighted Avg Shares</t>
  </si>
  <si>
    <t>IS_SH_FOR_DILUTED_EPS</t>
  </si>
  <si>
    <t>Diluted EPS, GAAP</t>
  </si>
  <si>
    <t>IS_DILUTED_EPS</t>
  </si>
  <si>
    <t>Diluted EPS from Cont Ops, GAAP</t>
  </si>
  <si>
    <t>IS_DIL_EPS_BEF_XO</t>
  </si>
  <si>
    <t>Diluted EPS from Cont Ops, Adjusted</t>
  </si>
  <si>
    <t>IS_DIL_EPS_CONT_OPS</t>
  </si>
  <si>
    <t>Reference Items</t>
  </si>
  <si>
    <t>Accounting Standard</t>
  </si>
  <si>
    <t>ACCOUNTING_STANDARD</t>
  </si>
  <si>
    <t>US GAAP</t>
  </si>
  <si>
    <t>EBITDA</t>
  </si>
  <si>
    <t>EBITDA Margin (T12M)</t>
  </si>
  <si>
    <t>EBITDA_MARGIN</t>
  </si>
  <si>
    <t>EBITA</t>
  </si>
  <si>
    <t>Gross Margin</t>
  </si>
  <si>
    <t>GROSS_MARGIN</t>
  </si>
  <si>
    <t>Operating Margin</t>
  </si>
  <si>
    <t>OPER_MARGIN</t>
  </si>
  <si>
    <t>Profit Margin</t>
  </si>
  <si>
    <t>PROF_MARGIN</t>
  </si>
  <si>
    <t>Sales per Employee</t>
  </si>
  <si>
    <t>ACTUAL_SALES_PER_EMPL</t>
  </si>
  <si>
    <t>Dividends per Share</t>
  </si>
  <si>
    <t>EQY_DPS</t>
  </si>
  <si>
    <t>Total Cash Common Dividends</t>
  </si>
  <si>
    <t>IS_TOT_CASH_COM_DVD</t>
  </si>
  <si>
    <t>Capitalized Interest Expense</t>
  </si>
  <si>
    <t>IS_CAP_INT_EXP</t>
  </si>
  <si>
    <t>Depreciation Expense</t>
  </si>
  <si>
    <t>IS_DEPR_EXP</t>
  </si>
  <si>
    <t>Rental Expense</t>
  </si>
  <si>
    <t>BS_CURR_RENTAL_EXPENSE</t>
  </si>
  <si>
    <t>Source: Bloomberg</t>
  </si>
  <si>
    <t>Right click to show data transparency (not supported for all values)</t>
  </si>
  <si>
    <t>Bunge Global SA (BG US) - Standardized</t>
  </si>
  <si>
    <t>FY 2016</t>
  </si>
  <si>
    <t>FY 2017</t>
  </si>
  <si>
    <t>12/31/2016</t>
  </si>
  <si>
    <t>12/31/2017</t>
  </si>
  <si>
    <t>Cash from Operating Activities</t>
  </si>
  <si>
    <t xml:space="preserve">  + Net Income</t>
  </si>
  <si>
    <t>CF_NET_INC</t>
  </si>
  <si>
    <t xml:space="preserve">  + Depreciation &amp; Amortization</t>
  </si>
  <si>
    <t>CF_DEPR_AMORT</t>
  </si>
  <si>
    <t xml:space="preserve">  + Non-Cash Items</t>
  </si>
  <si>
    <t>NON_CASH_ITEMS_DETAILED</t>
  </si>
  <si>
    <t xml:space="preserve">    + Stock-Based Compensation</t>
  </si>
  <si>
    <t>CF_STOCK_BASED_COMPENSATION</t>
  </si>
  <si>
    <t xml:space="preserve">    + Deferred Income Taxes</t>
  </si>
  <si>
    <t>CF_DEF_INC_TAX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</si>
  <si>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</si>
  <si>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</si>
  <si>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</si>
  <si>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</si>
  <si>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Accts Receiv</t>
  </si>
  <si>
    <t>CF_ACCT_RCV_UNBILLED_REV</t>
  </si>
  <si>
    <t xml:space="preserve">    + (Inc) Dec in Inventories</t>
  </si>
  <si>
    <t>CF_CHANGE_IN_INVENTORIES</t>
  </si>
  <si>
    <t xml:space="preserve">    + Inc (Dec) in Accts Payable</t>
  </si>
  <si>
    <t>CF_CHANGE_IN_ACCOUNTS_PAYABLE</t>
  </si>
  <si>
    <t xml:space="preserve">    + Inc (Dec) in Other</t>
  </si>
  <si>
    <t>INC_DEC_IN_OT_OP_AST_LIAB_DETAIL</t>
  </si>
  <si>
    <t xml:space="preserve">  + Net Cash From Disc Ops</t>
  </si>
  <si>
    <t>CF_NET_CASH_DISCONT_OPS_OPER</t>
  </si>
  <si>
    <t>CF_CASH_FROM_OPER</t>
  </si>
  <si>
    <t>Cash from Investing Activities</t>
  </si>
  <si>
    <t xml:space="preserve">  + Change in Fixed &amp; Intang</t>
  </si>
  <si>
    <t>FIXED_INTANG_ASST_CHANGE</t>
  </si>
  <si>
    <t xml:space="preserve">    + Disp in Fixed &amp; Intang</t>
  </si>
  <si>
    <t>DISPOSAL_OF_FIXED_INTANG</t>
  </si>
  <si>
    <t xml:space="preserve">    + Disp of Fixed Prod Assets</t>
  </si>
  <si>
    <t>CF_DISPOSAL_OF_FIXED_PROD_ASSETS</t>
  </si>
  <si>
    <t xml:space="preserve">    + Disp of Intangible Assets</t>
  </si>
  <si>
    <t>CF_DISPOSAL_OF_INTANGIBLE_ASSETS</t>
  </si>
  <si>
    <t xml:space="preserve">    + Acq of Fixed &amp; Intang</t>
  </si>
  <si>
    <t>ACQUIS_OF_FIXED_INTANG</t>
  </si>
  <si>
    <t xml:space="preserve">    + Acq of Fixed Prod Assets</t>
  </si>
  <si>
    <t>CF_PURCHASE_OF_FIXED_PROD_ASSETS</t>
  </si>
  <si>
    <t xml:space="preserve">    + Acq of Intangible Assets</t>
  </si>
  <si>
    <t>CF_ACQUISITION_OF_INTANG_ASSETS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</si>
  <si>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</si>
  <si>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</si>
  <si>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</si>
  <si>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</si>
  <si>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</si>
  <si>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</si>
  <si>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Net Cash From Acq &amp; Div</t>
  </si>
  <si>
    <t>CF_NT_CSH_RCVD_PD_FOR_ACQUIS_DIV</t>
  </si>
  <si>
    <t xml:space="preserve">    + Cash from Divestitures</t>
  </si>
  <si>
    <t>CF_CASH_FOR_DIVESTITURES</t>
  </si>
  <si>
    <t xml:space="preserve">    + Cash for Acq of Subs</t>
  </si>
  <si>
    <t>CF_CASH_FOR_ACQUIS_SUBSIDIARIES</t>
  </si>
  <si>
    <t xml:space="preserve">    + Cash for JVs</t>
  </si>
  <si>
    <t>CF_CASH_FOR_JOINT_VENTURES_ASSOC</t>
  </si>
  <si>
    <t xml:space="preserve">  + Other Investing Activities</t>
  </si>
  <si>
    <t>OTHER_INVESTING_ACT_DETAILED</t>
  </si>
  <si>
    <t>CF_NET_CASH_DISCONTINUED_OPS_INV</t>
  </si>
  <si>
    <t>CF_CASH_FROM_INV_ACT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</si>
  <si>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</si>
  <si>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</si>
  <si>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</si>
  <si>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</si>
  <si>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</si>
  <si>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  + Cash From (Repay) ST Debt</t>
  </si>
  <si>
    <t>CF_NET_CHG_ST_DEBT_CPTL_LEAS</t>
  </si>
  <si>
    <t xml:space="preserve">    + Cash From LT Debt</t>
  </si>
  <si>
    <t>CF_LT_DEBT_CAP_LEAS_PROCEEDS</t>
  </si>
  <si>
    <t xml:space="preserve">    + Repayments of LT Debt</t>
  </si>
  <si>
    <t>CF_LT_DEBT_CAP_LEAS_PAYMENT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</si>
  <si>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</si>
  <si>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</si>
  <si>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</si>
  <si>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</si>
  <si>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</si>
  <si>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</si>
  <si>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 xml:space="preserve">  + Other Financing Activities</t>
  </si>
  <si>
    <t>OTHER_FIN_AND_DEC_CAP</t>
  </si>
  <si>
    <t>CF_NET_CASH_DISCONTINUED_OPS_FIN</t>
  </si>
  <si>
    <t>CFF_ACTIVITIES_DETAILED</t>
  </si>
  <si>
    <t xml:space="preserve">  Effect of Foreign Exchange Rates</t>
  </si>
  <si>
    <t>CF_EFFECT_FOREIGN_EXCHANGES</t>
  </si>
  <si>
    <t>Net Changes in Cash</t>
  </si>
  <si>
    <t>CF_NET_CHNG_CASH</t>
  </si>
  <si>
    <t>Cash Paid for Taxes</t>
  </si>
  <si>
    <t>CF_CASH_PAID_FOR_TAX</t>
  </si>
  <si>
    <t>Cash Paid for Interest</t>
  </si>
  <si>
    <t>CF_ACT_CASH_PAID_FOR_INT_DEBT</t>
  </si>
  <si>
    <t>Trailing 12M EBITDA Margin</t>
  </si>
  <si>
    <t>Net Cash Paid for Acquisitions</t>
  </si>
  <si>
    <t>CF_NET_CASH_PAID_FOR_AQUIS</t>
  </si>
  <si>
    <t>Free Cash Flow</t>
  </si>
  <si>
    <t>CF_FREE_CASH_FLOW</t>
  </si>
  <si>
    <t>Free Cash Flow to Firm</t>
  </si>
  <si>
    <t>CF_FREE_CASH_FLOW_FIRM</t>
  </si>
  <si>
    <t>Free Cash Flow to Equity</t>
  </si>
  <si>
    <t>FREE_CASH_FLOW_EQUITY</t>
  </si>
  <si>
    <t>Free Cash Flow per Basic Share</t>
  </si>
  <si>
    <t>FREE_CASH_FLOW_PER_SH</t>
  </si>
  <si>
    <t>Price to Free Cash Flow</t>
  </si>
  <si>
    <t>PX_TO_FREE_CASH_FLOW</t>
  </si>
  <si>
    <t>Cash Flow to Net Income</t>
  </si>
  <si>
    <t>CASH_FLOW_TO_NET_INC</t>
  </si>
  <si>
    <t>Bunge Global SA (BG US) - Profitability</t>
  </si>
  <si>
    <t>FY 2015</t>
  </si>
  <si>
    <t>12/31/2015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</si>
  <si>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</si>
  <si>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</si>
  <si>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</si>
  <si>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</si>
  <si>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</si>
  <si>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</si>
  <si>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</si>
  <si>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</si>
  <si>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</si>
  <si>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</si>
  <si>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EBITDA Margin</t>
  </si>
  <si>
    <t>EBITDA_TO_REVENUE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</si>
  <si>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</si>
  <si>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</si>
  <si>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</si>
  <si>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</si>
  <si>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</si>
  <si>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</si>
  <si>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</si>
  <si>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</si>
  <si>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</si>
  <si>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</si>
  <si>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</si>
  <si>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</si>
  <si>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</si>
  <si>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</si>
  <si>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</si>
  <si>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</si>
  <si>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Bunge Global SA (BG US) - Overview</t>
  </si>
  <si>
    <t>ESG Financial Materiality Scores</t>
  </si>
  <si>
    <t>BESG ESG Score</t>
  </si>
  <si>
    <t>ESG_SCORE</t>
  </si>
  <si>
    <t>BESG Environmental Pillar Score</t>
  </si>
  <si>
    <t>ENVIRONMENTAL_SCORE</t>
  </si>
  <si>
    <t>BESG Social Pillar Score</t>
  </si>
  <si>
    <t>SOCIAL_SCORE</t>
  </si>
  <si>
    <t>BESG Governance Pillar Score</t>
  </si>
  <si>
    <t>GOVERNANCE_SCORE</t>
  </si>
  <si>
    <t>ESG Disclosure Scores</t>
  </si>
  <si>
    <t>ESG Disclosure Score</t>
  </si>
  <si>
    <t>ESG_DISCLOSURE_SCORE</t>
  </si>
  <si>
    <t>Environmental Disclosure Score</t>
  </si>
  <si>
    <t>ENVIRON_DISCLOSURE_SCORE</t>
  </si>
  <si>
    <t>Social Disclosure Score</t>
  </si>
  <si>
    <t>SOCIAL_DISCLOSURE_SCORE</t>
  </si>
  <si>
    <t>Governance Disclosure Score</t>
  </si>
  <si>
    <t>GOVNCE_DISCLOSURE_SCORE</t>
  </si>
  <si>
    <t>Environmental</t>
  </si>
  <si>
    <t>Air Quality</t>
  </si>
  <si>
    <t>Climate Change</t>
  </si>
  <si>
    <t>Emissions Reduction Initiatives</t>
  </si>
  <si>
    <t>EMISSION_REDUCTION</t>
  </si>
  <si>
    <t>Yes</t>
  </si>
  <si>
    <t>n/a</t>
  </si>
  <si>
    <t>Transition Plan Claim</t>
  </si>
  <si>
    <t>TRANSITION_PLAN_INDICATOR</t>
  </si>
  <si>
    <t>No</t>
  </si>
  <si>
    <t>Climate Change Policy</t>
  </si>
  <si>
    <t>CLIMATE_CHG_POLICY</t>
  </si>
  <si>
    <t>Climate Change Opportunities Discussed</t>
  </si>
  <si>
    <t>CLIMATE_CHG_OPPORTUNITIES</t>
  </si>
  <si>
    <t>Risks of Climate Change Discussed</t>
  </si>
  <si>
    <t>CLIMATE_RISKS</t>
  </si>
  <si>
    <t>CO2 Scope 1</t>
  </si>
  <si>
    <t>CO2_SCOPE_1</t>
  </si>
  <si>
    <t>CO2 Scope 2 Location-Based</t>
  </si>
  <si>
    <t>CO2_SCOPE_2_LOCATION_BASED</t>
  </si>
  <si>
    <t>GHG Scope 1</t>
  </si>
  <si>
    <t>GHG_SCOPE_1</t>
  </si>
  <si>
    <t>GHG Scope 2 Location-Based</t>
  </si>
  <si>
    <t>GHG_SCOPE_2_LOCATION_BASED</t>
  </si>
  <si>
    <t>GHG Scope 2 Market-Based</t>
  </si>
  <si>
    <t>GHG_SCOPE_2_MARKET_BASED</t>
  </si>
  <si>
    <t>GHG Scope 3</t>
  </si>
  <si>
    <t>GHG_SCOPE_3</t>
  </si>
  <si>
    <t>Scope of Disclosure</t>
  </si>
  <si>
    <t>SCOPE_OF_DISCLOSURE</t>
  </si>
  <si>
    <t>Carbon per Unit of Production</t>
  </si>
  <si>
    <t>CARBON_PER_UNIT_OF_PROD</t>
  </si>
  <si>
    <t>Energy</t>
  </si>
  <si>
    <t>Energy Efficiency Policy</t>
  </si>
  <si>
    <t>ENERGY_EFFIC_POLICY</t>
  </si>
  <si>
    <t>Total Energy Consumption</t>
  </si>
  <si>
    <t>ENERGY_CONSUMPTION</t>
  </si>
  <si>
    <t>Renewable Energy Use</t>
  </si>
  <si>
    <t>RENEW_ENERGY_USE</t>
  </si>
  <si>
    <t>Electricity Used</t>
  </si>
  <si>
    <t>ELECTRICITY_USED</t>
  </si>
  <si>
    <t>Self Generated Renewable Electricity</t>
  </si>
  <si>
    <t>SELF_GEN_RENEWABLE_ELECTRICITY</t>
  </si>
  <si>
    <t>Fuel Used - Coal/Lignite</t>
  </si>
  <si>
    <t>COAL_USED</t>
  </si>
  <si>
    <t>Fuel Used - Natural Gas</t>
  </si>
  <si>
    <t>NAT_GAS_USED</t>
  </si>
  <si>
    <t>Fuel Used - Crude Oil/Diesel</t>
  </si>
  <si>
    <t>OIL_DIESEL_USED</t>
  </si>
  <si>
    <t>Energy Per Unit of Production</t>
  </si>
  <si>
    <t>ENERGY_PER_UNIT_PRODUCTION</t>
  </si>
  <si>
    <t>Materials &amp; Waste</t>
  </si>
  <si>
    <t>Waste Reduction Policy</t>
  </si>
  <si>
    <t>WASTE_REDUCTION</t>
  </si>
  <si>
    <t>Hazardous Waste</t>
  </si>
  <si>
    <t>HAZARDOUS_WASTE</t>
  </si>
  <si>
    <t>Total Waste</t>
  </si>
  <si>
    <t>TOTAL_WASTE</t>
  </si>
  <si>
    <t>Waste Recycled</t>
  </si>
  <si>
    <t>WASTE_RECYCLED</t>
  </si>
  <si>
    <t>Waste Sent to Landfills</t>
  </si>
  <si>
    <t>WASTE_SENT_TO_LANDFILLS</t>
  </si>
  <si>
    <t>Plastic Packaging Recycled Content Target Indicatr</t>
  </si>
  <si>
    <t>PLASTIC_PACK_RECYCL_CONT_TGT_IND</t>
  </si>
  <si>
    <t>Plastic Packaging RRC Target Indicator</t>
  </si>
  <si>
    <t>PLASTIC_PACK_RRC_TARGET_IND</t>
  </si>
  <si>
    <t>Supply Chain</t>
  </si>
  <si>
    <t>Environmental Supply Chain Management</t>
  </si>
  <si>
    <t>ENVIRON_SUPPLY_MGT</t>
  </si>
  <si>
    <t>Water</t>
  </si>
  <si>
    <t>Water Policy</t>
  </si>
  <si>
    <t>WATER_POLICY</t>
  </si>
  <si>
    <t>Total Water Withdrawal</t>
  </si>
  <si>
    <t>TOTAL_WATER_WITHDRAWAL</t>
  </si>
  <si>
    <t>Total Water Discharged</t>
  </si>
  <si>
    <t>TOTAL_WATER_DISCHARGED</t>
  </si>
  <si>
    <t>Ecological &amp; Biodiversity Impacts</t>
  </si>
  <si>
    <t>Biodiversity Policy</t>
  </si>
  <si>
    <t>BIODIVERSITY_POLICY</t>
  </si>
  <si>
    <t>Adopts TNFD Recommendations</t>
  </si>
  <si>
    <t>ADOPT_TNFD_RECOMMENDATIONS</t>
  </si>
  <si>
    <t>Zero Deforestation Policy</t>
  </si>
  <si>
    <t>ZERO_DEFORESTATION_POLICY</t>
  </si>
  <si>
    <t>Board Level Oversight of Biodiversity</t>
  </si>
  <si>
    <t>BOARD_LEVEL_OVERSIGHT_BIODIV</t>
  </si>
  <si>
    <t>Executive Level Oversight of Biodiversity</t>
  </si>
  <si>
    <t>EXEC_LEVEL_OVERSIGHT_BIODIV</t>
  </si>
  <si>
    <t>Social</t>
  </si>
  <si>
    <t>Community &amp; Customers</t>
  </si>
  <si>
    <t>Human Rights Policy</t>
  </si>
  <si>
    <t>HUMAN_RIGHTS_POLICY</t>
  </si>
  <si>
    <t>Policy Against Child Labor</t>
  </si>
  <si>
    <t>POLICY_AGAINST_CHILD_LABOR</t>
  </si>
  <si>
    <t>Quality Assurance and Recall Policy</t>
  </si>
  <si>
    <t>QUALITY_ASSURANCE_AND_RECALL_POL</t>
  </si>
  <si>
    <t>Consumer Data Protection Policy</t>
  </si>
  <si>
    <t>CONSUMER_DATA_PROTECTION_POLICY</t>
  </si>
  <si>
    <t>Community Spending</t>
  </si>
  <si>
    <t>COMMUNITY_SPENDING</t>
  </si>
  <si>
    <t>Diversity</t>
  </si>
  <si>
    <t>Equal Opportunity Policy</t>
  </si>
  <si>
    <t>EQUAL_OPPORTUNITY_POLICY</t>
  </si>
  <si>
    <t>Gender Pay Gap Breakout</t>
  </si>
  <si>
    <t>GENDER_PAY_GAP_BREAKOUT</t>
  </si>
  <si>
    <t>Pct Women in Senior Management</t>
  </si>
  <si>
    <t>PCT_WOMEN_SENIOR_MGT</t>
  </si>
  <si>
    <t>Pct Women in Middle and or Other Management</t>
  </si>
  <si>
    <t>PCT_WOMEN_IN_MID_AND_OTHER_MGMT</t>
  </si>
  <si>
    <t>Pct Women in Workforce</t>
  </si>
  <si>
    <t>PCT_WOMEN_EMPLOYEES</t>
  </si>
  <si>
    <t>Pct Disabled in Workforce</t>
  </si>
  <si>
    <t>PCT_DISABLED_IN_WORKFORCE</t>
  </si>
  <si>
    <t>80%+ Workforce Gender Pay Gap Waterfall</t>
  </si>
  <si>
    <t>GENDER_PAY_GAP_WATERFALL</t>
  </si>
  <si>
    <t>Ethics &amp; Compliance</t>
  </si>
  <si>
    <t>Business Ethics Policy</t>
  </si>
  <si>
    <t>ETHICS_POLICY</t>
  </si>
  <si>
    <t>Anti-Bribery Ethics Policy</t>
  </si>
  <si>
    <t>ANTI_BRIBERY_ETHICS_POLICY</t>
  </si>
  <si>
    <t>Health &amp; Safety</t>
  </si>
  <si>
    <t>Health and Safety Policy</t>
  </si>
  <si>
    <t>HEALTH_SAFETY_POLICY</t>
  </si>
  <si>
    <t>Fatalities - Employees</t>
  </si>
  <si>
    <t>FATALITIES_EMPLOYEES</t>
  </si>
  <si>
    <t>Lost Time Incident Rate - Workforce</t>
  </si>
  <si>
    <t>LOST_TM_INCIDENT_RT_WORKFORCE</t>
  </si>
  <si>
    <t>Total Recordable Incident Rate - Workforce</t>
  </si>
  <si>
    <t>TOT_RECRDBL_INCID_RT_WORKFORCE</t>
  </si>
  <si>
    <t>Human Capital</t>
  </si>
  <si>
    <t>Training Policy</t>
  </si>
  <si>
    <t>TRAINING_POLICY</t>
  </si>
  <si>
    <t>Fair Remuneration Policy</t>
  </si>
  <si>
    <t>FAIR_REMUNERATION_POLICY</t>
  </si>
  <si>
    <t>Number of Employees - CSR</t>
  </si>
  <si>
    <t>NUMBER_EMPLOYEES_CSR</t>
  </si>
  <si>
    <t>Employee Turnover Pct</t>
  </si>
  <si>
    <t>EMPLOYEE_TURNOVER_PCT</t>
  </si>
  <si>
    <t>Pct Employees Unionized</t>
  </si>
  <si>
    <t>PCT_EMPLOYEES_UNIONIZED</t>
  </si>
  <si>
    <t>Total Hours Spent by Firm - Employee Training</t>
  </si>
  <si>
    <t>TOT_HRS_SPENT_BY_FIRM_EMP_TRAIN</t>
  </si>
  <si>
    <t>Company Discloses Employee Engagement Score</t>
  </si>
  <si>
    <t>COMP_DISCLOSES_EMP_ENG_SCORE</t>
  </si>
  <si>
    <t>Social Supply Chain Management</t>
  </si>
  <si>
    <t>SOCIAL_SUPPLY_CHAIN_MGMT</t>
  </si>
  <si>
    <t>Governance</t>
  </si>
  <si>
    <t>Audit Risk &amp; Oversight</t>
  </si>
  <si>
    <t>Years Auditor Employed</t>
  </si>
  <si>
    <t>YEARS_AUDITOR_EMPLOYED</t>
  </si>
  <si>
    <t>Size of Audit Committee</t>
  </si>
  <si>
    <t>SIZE_OF_AUDIT_COMMITTEE</t>
  </si>
  <si>
    <t>Number of Independent Directors on Audit Committee</t>
  </si>
  <si>
    <t>NUM_IND_DIR_ON_AUD_CMTE</t>
  </si>
  <si>
    <t>Audit Committee Meetings</t>
  </si>
  <si>
    <t>AUDIT_COMMITTEE_MEETINGS</t>
  </si>
  <si>
    <t>Audit Committee Meeting Attendance Percentage</t>
  </si>
  <si>
    <t>AUDIT_COMMITTEE_MTG_ATTEND_PCT</t>
  </si>
  <si>
    <t>Board Composition</t>
  </si>
  <si>
    <t>Company Conducts Board Evaluations</t>
  </si>
  <si>
    <t>COMPANY_CONDUCTS_BRD_EVALUATIONS</t>
  </si>
  <si>
    <t>Board Size</t>
  </si>
  <si>
    <t>BOARD_SIZE</t>
  </si>
  <si>
    <t>Number of Executives / Company Managers</t>
  </si>
  <si>
    <t>NUM_EXECUTIVES_COMP_MANAGERS</t>
  </si>
  <si>
    <t>Number of Non Executive Directors on Board</t>
  </si>
  <si>
    <t>NUM_OF_NONEXEC_DIR_ON_BRD</t>
  </si>
  <si>
    <t>Number of Board Meetings for the Year</t>
  </si>
  <si>
    <t>BOARD_MEETINGS_PER_YR</t>
  </si>
  <si>
    <t>Board Meeting Attendance Pct</t>
  </si>
  <si>
    <t>BOARD_MEETING_ATTENDANCE_PCT</t>
  </si>
  <si>
    <t>Compensation</t>
  </si>
  <si>
    <t>Company Has Executive Share Ownership Guidelines</t>
  </si>
  <si>
    <t>COMP_HAS_EXEC_SH_OWNER_GUIDELNS</t>
  </si>
  <si>
    <t>Director Share Ownership Guidelines</t>
  </si>
  <si>
    <t>DIRECTOR_SH_OWNERSHIP_GUIDELINES</t>
  </si>
  <si>
    <t>Size of Compensation Committee</t>
  </si>
  <si>
    <t>SIZE_OF_COMPENSATION_COMMITTEE</t>
  </si>
  <si>
    <t>Num of Independent Directors on Compensation Cmte</t>
  </si>
  <si>
    <t>NUM_IND_DIR_ON_CMPNSTN_CMTE</t>
  </si>
  <si>
    <t>Number of Compensation Committee Meetings</t>
  </si>
  <si>
    <t>NUM_COMPENSATION_CMTE_MTG</t>
  </si>
  <si>
    <t>Compensation Committee Meeting Attendance %</t>
  </si>
  <si>
    <t>COMPENSATION_CMTE_MTG_ATTEND_PCT</t>
  </si>
  <si>
    <t>Number of Female Executives</t>
  </si>
  <si>
    <t>NUMBER_OF_FEMALE_EXECUTIVES</t>
  </si>
  <si>
    <t>Number of Women on Board</t>
  </si>
  <si>
    <t>NUMBER_OF_WOMEN_ON_BOARD</t>
  </si>
  <si>
    <t>Board Age Limit</t>
  </si>
  <si>
    <t>BOARD_AGE_LIMIT</t>
  </si>
  <si>
    <t>Age of the Youngest Director</t>
  </si>
  <si>
    <t>AGE_OF_YOUNGEST_DIRECTOR</t>
  </si>
  <si>
    <t>Age of the Oldest Director</t>
  </si>
  <si>
    <t>AGE_OF_OLDEST_DIRECTOR</t>
  </si>
  <si>
    <t>Independence</t>
  </si>
  <si>
    <t>Number of Independent Directors</t>
  </si>
  <si>
    <t>INDEPENDENT_DIRECTORS</t>
  </si>
  <si>
    <t>Nominations &amp; Governance Oversight</t>
  </si>
  <si>
    <t>Size of Nomination Committee</t>
  </si>
  <si>
    <t>SIZE_OF_NOMINATION_COMMITTEE</t>
  </si>
  <si>
    <t>Num of Independent Directors on Nomination Cmte</t>
  </si>
  <si>
    <t>NUM_IND_DIR_ON_NOM_CMTE</t>
  </si>
  <si>
    <t>Number of Nomination Committee Meetings</t>
  </si>
  <si>
    <t>NUM_OF_NOMINATION_CMTE_MTG</t>
  </si>
  <si>
    <t>Nomination Committee Meeting Attendance Percentage</t>
  </si>
  <si>
    <t>NOMINATION_CMTE_MTG_ATTEND_PCT</t>
  </si>
  <si>
    <t>Sustainability Governance</t>
  </si>
  <si>
    <t>Verification Type</t>
  </si>
  <si>
    <t>VERIFICATION_TYPE</t>
  </si>
  <si>
    <t>Employee CSR Training</t>
  </si>
  <si>
    <t>EMPLOYEE_CSR_TRAINING</t>
  </si>
  <si>
    <t>Tenure</t>
  </si>
  <si>
    <t>Board Duration (Years)</t>
  </si>
  <si>
    <t>BOARD_DURATION</t>
  </si>
  <si>
    <t>BG US Equity- Company Financial (Multiple Periods)</t>
  </si>
  <si>
    <t>BG US Equity    Periodicity:A    Currency:USD    Estimate Source:BST    Actual Source:Bloomberg</t>
  </si>
  <si>
    <t>In Millions of USD</t>
  </si>
  <si>
    <t>2017 A (Rep)</t>
  </si>
  <si>
    <t>2018 A (Rep)</t>
  </si>
  <si>
    <t>2019 A (Rep)</t>
  </si>
  <si>
    <t>2020 A (Rep)</t>
  </si>
  <si>
    <t>2021 A (Rep)</t>
  </si>
  <si>
    <t>2022 A (Rep)</t>
  </si>
  <si>
    <t>2023 A (Rep)</t>
  </si>
  <si>
    <t>2024 A (Rep)</t>
  </si>
  <si>
    <t>2025 A (Fwd)</t>
  </si>
  <si>
    <t>2026 A (Fwd)</t>
  </si>
  <si>
    <t>Field Expression</t>
  </si>
  <si>
    <t>Calcrt Field</t>
  </si>
  <si>
    <t>Segment Id</t>
  </si>
  <si>
    <t xml:space="preserve">  Revenue</t>
  </si>
  <si>
    <t>IS010</t>
  </si>
  <si>
    <t/>
  </si>
  <si>
    <t xml:space="preserve">    Agribusiness</t>
  </si>
  <si>
    <t>SEG0000478001 Segment</t>
  </si>
  <si>
    <t xml:space="preserve">      % of Total</t>
  </si>
  <si>
    <t>SEG0000229195 Segment</t>
  </si>
  <si>
    <t>SEG0000229187 Segment</t>
  </si>
  <si>
    <t xml:space="preserve">    Corporate &amp; Other</t>
  </si>
  <si>
    <t>SEG0000387648 Segment</t>
  </si>
  <si>
    <t xml:space="preserve">    Sugar &amp; Bioenergy</t>
  </si>
  <si>
    <t>SEG0000229165 Segment</t>
  </si>
  <si>
    <t xml:space="preserve">    Adjustment</t>
  </si>
  <si>
    <t>SEG9678191371 Segment</t>
  </si>
  <si>
    <t xml:space="preserve">    Inactive Segments</t>
  </si>
  <si>
    <t xml:space="preserve">      Agribusiness</t>
  </si>
  <si>
    <t>SEG0000229188 Segment</t>
  </si>
  <si>
    <t xml:space="preserve">      Discontinued Operations &amp; Unallocated</t>
  </si>
  <si>
    <t>SEG0000229173 Segment</t>
  </si>
  <si>
    <t xml:space="preserve">      Other - Soy Ingredients</t>
  </si>
  <si>
    <t>SEG0000229182 Segment</t>
  </si>
  <si>
    <t xml:space="preserve">      Corn Milling Products</t>
  </si>
  <si>
    <t>SEG0000229186 Segment</t>
  </si>
  <si>
    <t xml:space="preserve">      Fertilizer</t>
  </si>
  <si>
    <t>SEG0000229170 Segment</t>
  </si>
  <si>
    <t xml:space="preserve">      Wheat Milling Products</t>
  </si>
  <si>
    <t>SEG0000229197 Segment</t>
  </si>
  <si>
    <t xml:space="preserve">      Agribusiness- Exclude - Sugar &amp; Bioenergy</t>
  </si>
  <si>
    <t>SEG0000229198 Segment</t>
  </si>
  <si>
    <t xml:space="preserve">  </t>
  </si>
  <si>
    <t xml:space="preserve">  Sales Volume</t>
  </si>
  <si>
    <t>SALES_VOLUME</t>
  </si>
  <si>
    <t>M6092</t>
  </si>
  <si>
    <t xml:space="preserve">      Oilseeds</t>
  </si>
  <si>
    <t>SEG0000229185 Segment</t>
  </si>
  <si>
    <t xml:space="preserve">        % of Total</t>
  </si>
  <si>
    <t xml:space="preserve">      Grains</t>
  </si>
  <si>
    <t>SEG0000229175 Segment</t>
  </si>
  <si>
    <t xml:space="preserve">      Processing</t>
  </si>
  <si>
    <t>SEG0000478018 Segment</t>
  </si>
  <si>
    <t xml:space="preserve">      Merchandising</t>
  </si>
  <si>
    <t>SEG0000478019 Segment</t>
  </si>
  <si>
    <t xml:space="preserve">  Total Electric Sales (MMkWh)</t>
  </si>
  <si>
    <t>TOTAL_ELECTRIC_SALES</t>
  </si>
  <si>
    <t>IS482</t>
  </si>
  <si>
    <t xml:space="preserve">  Operating Income or Losses</t>
  </si>
  <si>
    <t>IS033</t>
  </si>
  <si>
    <t xml:space="preserve">  Earnings Before Interest and Taxes As Reported</t>
  </si>
  <si>
    <t>IS_EBIT_AS_REPORTED</t>
  </si>
  <si>
    <t>IM013</t>
  </si>
  <si>
    <t xml:space="preserve">  Minority/Non Controlling Interests (Credits)</t>
  </si>
  <si>
    <t>IS043</t>
  </si>
  <si>
    <t xml:space="preserve">  Cost of Revenue</t>
  </si>
  <si>
    <t>IS021</t>
  </si>
  <si>
    <t xml:space="preserve">  Gross Profit - Company Basis</t>
  </si>
  <si>
    <t>CB_IS_GROSS_PROFIT</t>
  </si>
  <si>
    <t>IC399</t>
  </si>
  <si>
    <t xml:space="preserve">  Selling General and Administrative CB</t>
  </si>
  <si>
    <t>CB_IS_SELLING_GENERAL_AND_ADMIN</t>
  </si>
  <si>
    <t>IC235</t>
  </si>
  <si>
    <t xml:space="preserve">  Restructuring Expenses</t>
  </si>
  <si>
    <t>IS_RESTRUCTURING_CHARGES</t>
  </si>
  <si>
    <t>IM191</t>
  </si>
  <si>
    <t xml:space="preserve">  Depreciation &amp; Amortization</t>
  </si>
  <si>
    <t>CF011</t>
  </si>
  <si>
    <t xml:space="preserve">  Interest Expense</t>
  </si>
  <si>
    <t>IS034</t>
  </si>
  <si>
    <t xml:space="preserve">  Interest Income</t>
  </si>
  <si>
    <t>IS011</t>
  </si>
  <si>
    <t xml:space="preserve">  Foreign Exch Losses (Gains)</t>
  </si>
  <si>
    <t>IS036</t>
  </si>
  <si>
    <t xml:space="preserve">  Income (Loss) from Affiliates</t>
  </si>
  <si>
    <t>IS_EQY_EARN_FROM_INVEST_ASSOC</t>
  </si>
  <si>
    <t>IS085</t>
  </si>
  <si>
    <t xml:space="preserve">  Other Non Operating Income Expense CB</t>
  </si>
  <si>
    <t>CB_IS_OTHER_NON_OPER_INC_EXPN</t>
  </si>
  <si>
    <t>IC447</t>
  </si>
  <si>
    <t xml:space="preserve">  Intracompany Intersegment Revenues</t>
  </si>
  <si>
    <t>INTRACOMPANY_INTERSEGMENT_REVS</t>
  </si>
  <si>
    <t>IM016</t>
  </si>
  <si>
    <t xml:space="preserve">  Capital Expenditures As Reported</t>
  </si>
  <si>
    <t>IS_CAPEX_AS_REPORTED</t>
  </si>
  <si>
    <t>IM168</t>
  </si>
  <si>
    <t xml:space="preserve">  Adjusted EBIT/Operating Income - As Reported</t>
  </si>
  <si>
    <t>IS_ADJ_EBIT_OP_INC_AS_REPORTED</t>
  </si>
  <si>
    <t>IS922</t>
  </si>
  <si>
    <t xml:space="preserve">  Inventories</t>
  </si>
  <si>
    <t>BS_INVENTORIES</t>
  </si>
  <si>
    <t>BS013</t>
  </si>
  <si>
    <t xml:space="preserve">  Goodwill</t>
  </si>
  <si>
    <t>BS_GOODWILL</t>
  </si>
  <si>
    <t>BS161</t>
  </si>
  <si>
    <t xml:space="preserve">  Investments in Affiliates</t>
  </si>
  <si>
    <t>BS_INVEST_IN_ASSOC_CO</t>
  </si>
  <si>
    <t>BS089</t>
  </si>
  <si>
    <t xml:space="preserve">  Total Assets</t>
  </si>
  <si>
    <t>BS_TOT_ASSET</t>
  </si>
  <si>
    <t>BS035</t>
  </si>
  <si>
    <t xml:space="preserve">  Number of Employees - BS</t>
  </si>
  <si>
    <t>BS_NUMBER_EMPLOYEES</t>
  </si>
  <si>
    <t>BM383</t>
  </si>
  <si>
    <t>Total Revenue</t>
  </si>
  <si>
    <t xml:space="preserve">Total %  growth </t>
  </si>
  <si>
    <t>Income Statement (Calendarized)</t>
  </si>
  <si>
    <t>% of EBIT</t>
  </si>
  <si>
    <t>Cash Flow Items (Calendarized)</t>
  </si>
  <si>
    <t>% sales</t>
  </si>
  <si>
    <t>% Capex</t>
  </si>
  <si>
    <t>Capex</t>
  </si>
  <si>
    <t>% Change in Sales</t>
  </si>
  <si>
    <t>FREE CASH FLOW</t>
  </si>
  <si>
    <t>WACC = % of Equity*Cost of Equity + % of Debt*Cost of Debt*(1- tax rate)</t>
  </si>
  <si>
    <t>Cost of Equity = rf + Beta(Market Risk Premium)</t>
  </si>
  <si>
    <t>Market Cap</t>
  </si>
  <si>
    <t>% of Equity</t>
  </si>
  <si>
    <t>Cost of Equity</t>
  </si>
  <si>
    <t>&lt;&lt; Bloomberg WACC Data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</si>
  <si>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</si>
  <si>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</si>
  <si>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</si>
  <si>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</si>
  <si>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</si>
  <si>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</si>
  <si>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</si>
  <si>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</si>
  <si>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&lt;&lt; Also Bloomberg Data</t>
  </si>
  <si>
    <t>&lt;&lt;Yfinance</t>
  </si>
  <si>
    <t>Discount Period Calulations</t>
  </si>
  <si>
    <t>First Year</t>
  </si>
  <si>
    <t>Discount Years</t>
  </si>
  <si>
    <t>Terminal Value</t>
  </si>
  <si>
    <t>Present Value of Terminal Value</t>
  </si>
  <si>
    <t xml:space="preserve">Enterprise Value </t>
  </si>
  <si>
    <t>Shares</t>
  </si>
  <si>
    <t>Refined &amp; Specialty Oils</t>
  </si>
  <si>
    <t>Milling Products</t>
  </si>
  <si>
    <t>Scenario</t>
  </si>
  <si>
    <t>Base Case</t>
  </si>
  <si>
    <t>EV/EBITDA</t>
  </si>
  <si>
    <t>Sensitivity Analysis (WACC vs. TGR)</t>
  </si>
  <si>
    <t>1 = Conservative Case, 2 = Base Case, 3= Optimistic Case</t>
  </si>
  <si>
    <t>Company</t>
  </si>
  <si>
    <t>P/E (TTM)</t>
  </si>
  <si>
    <t>EV/Sales</t>
  </si>
  <si>
    <t>Revenue (USD B)</t>
  </si>
  <si>
    <t>Bunge (BG)</t>
  </si>
  <si>
    <t>ADM</t>
  </si>
  <si>
    <t>Wilmar</t>
  </si>
  <si>
    <t>Ingredion</t>
  </si>
  <si>
    <t>Kerry Group</t>
  </si>
  <si>
    <t xml:space="preserve">Competitive analysis </t>
  </si>
  <si>
    <t xml:space="preserve">Source: Marketscreener.com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</si>
</sst>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&quot;₹&quot;\ * #,##0.00_ ;_ &quot;₹&quot;\ * \-#,##0.00_ ;_ &quot;₹&quot;\ * &quot;-&quot;??_ ;_ @_ "/>
    <numFmt numFmtId="165" formatCode="#,##0.0"/>
    <numFmt numFmtId="166" formatCode="0%;\(0%\)"/>
    <numFmt numFmtId="167" formatCode="0.0%;\(0.0%\)"/>
    <numFmt numFmtId="168" formatCode="0.0%"/>
    <numFmt numFmtId="169" formatCode="0\A"/>
    <numFmt numFmtId="170" formatCode="0&quot;E&quot;"/>
    <numFmt numFmtId="171" formatCode="&quot;$&quot;#,##0.00"/>
    <numFmt numFmtId="172" formatCode="_-[$$-409]* #,##0.00_ ;_-[$$-409]* \-#,##0.00\ ;_-[$$-409]* &quot;-&quot;??_ ;_-@_ "/>
  </numFmts>
  <fonts count="34" x14ac:knownFonts="1">
    <font>
      <sz val="11"/>
      <color theme="1"/>
      <name val="Aptos Narrow"/>
      <family val="2"/>
      <scheme val="minor"/>
    </font>
    <font>
      <b/>
      <sz val="11"/>
      <color indexed="9"/>
      <name val="Calibri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sz val="10"/>
      <color indexed="8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7030A0"/>
      <name val="Aptos Narrow"/>
      <family val="2"/>
      <scheme val="minor"/>
    </font>
    <font>
      <i/>
      <sz val="11"/>
      <color rgb="FF7030A0"/>
      <name val="Aptos Narrow"/>
      <family val="2"/>
      <scheme val="minor"/>
    </font>
    <font>
      <i/>
      <sz val="11"/>
      <color rgb="FFC00000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0"/>
      <color indexed="63"/>
      <name val="Arial"/>
      <family val="2"/>
    </font>
    <font>
      <b/>
      <i/>
      <sz val="11"/>
      <color rgb="FF7030A0"/>
      <name val="Aptos Narrow"/>
      <family val="2"/>
      <scheme val="minor"/>
    </font>
    <font>
      <b/>
      <i/>
      <sz val="11"/>
      <color rgb="FFC00000"/>
      <name val="Aptos Narrow"/>
      <family val="2"/>
      <scheme val="minor"/>
    </font>
    <font>
      <b/>
      <sz val="11"/>
      <color theme="7"/>
      <name val="Aptos Narrow"/>
      <family val="2"/>
      <scheme val="minor"/>
    </font>
    <font>
      <sz val="9"/>
      <name val="Calibri"/>
      <family val="2"/>
    </font>
    <font>
      <b/>
      <sz val="9"/>
      <name val="Calibri"/>
      <family val="2"/>
    </font>
    <font>
      <b/>
      <sz val="11"/>
      <color theme="1" tint="4.9989318521683403E-2"/>
      <name val="Aptos Narrow"/>
      <family val="2"/>
      <scheme val="minor"/>
    </font>
    <font>
      <b/>
      <sz val="11"/>
      <color theme="6" tint="-0.249977111117893"/>
      <name val="Aptos Narrow"/>
      <family val="2"/>
      <scheme val="minor"/>
    </font>
    <font>
      <b/>
      <i/>
      <sz val="11"/>
      <color theme="6" tint="-0.249977111117893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B8C2AD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3">
    <xf numFmtId="0" fontId="0" fillId="0" borderId="0"/>
    <xf numFmtId="0" fontId="1" fillId="2" borderId="0"/>
    <xf numFmtId="0" fontId="2" fillId="2" borderId="1" applyNumberFormat="0" applyProtection="0">
      <alignment horizontal="left" vertical="center" readingOrder="1"/>
    </xf>
    <xf numFmtId="0" fontId="3" fillId="3" borderId="0" applyNumberFormat="0" applyBorder="0" applyProtection="0">
      <alignment horizontal="center"/>
    </xf>
    <xf numFmtId="0" fontId="4" fillId="2" borderId="2">
      <alignment horizontal="left"/>
    </xf>
    <xf numFmtId="0" fontId="4" fillId="2" borderId="2">
      <alignment horizontal="right"/>
    </xf>
    <xf numFmtId="0" fontId="4" fillId="2" borderId="3">
      <alignment horizontal="left"/>
    </xf>
    <xf numFmtId="0" fontId="4" fillId="2" borderId="3">
      <alignment horizontal="right"/>
    </xf>
    <xf numFmtId="0" fontId="5" fillId="3" borderId="4"/>
    <xf numFmtId="165" fontId="5" fillId="3" borderId="5">
      <alignment horizontal="right"/>
    </xf>
    <xf numFmtId="165" fontId="5" fillId="4" borderId="5">
      <alignment horizontal="right"/>
    </xf>
    <xf numFmtId="0" fontId="6" fillId="3" borderId="4"/>
    <xf numFmtId="165" fontId="7" fillId="3" borderId="5">
      <alignment horizontal="right"/>
    </xf>
    <xf numFmtId="165" fontId="7" fillId="4" borderId="5">
      <alignment horizontal="right"/>
    </xf>
    <xf numFmtId="0" fontId="8" fillId="3" borderId="4"/>
    <xf numFmtId="165" fontId="9" fillId="3" borderId="5">
      <alignment horizontal="right"/>
    </xf>
    <xf numFmtId="165" fontId="9" fillId="4" borderId="5">
      <alignment horizontal="right"/>
    </xf>
    <xf numFmtId="3" fontId="5" fillId="3" borderId="5">
      <alignment horizontal="right"/>
    </xf>
    <xf numFmtId="3" fontId="5" fillId="4" borderId="5">
      <alignment horizontal="right"/>
    </xf>
    <xf numFmtId="4" fontId="5" fillId="3" borderId="5">
      <alignment horizontal="right"/>
    </xf>
    <xf numFmtId="4" fontId="5" fillId="4" borderId="5">
      <alignment horizontal="right"/>
    </xf>
    <xf numFmtId="3" fontId="7" fillId="3" borderId="5">
      <alignment horizontal="right"/>
    </xf>
    <xf numFmtId="3" fontId="7" fillId="4" borderId="5">
      <alignment horizontal="right"/>
    </xf>
    <xf numFmtId="4" fontId="7" fillId="3" borderId="5">
      <alignment horizontal="right"/>
    </xf>
    <xf numFmtId="4" fontId="7" fillId="4" borderId="5">
      <alignment horizontal="right"/>
    </xf>
    <xf numFmtId="0" fontId="9" fillId="5" borderId="6" applyNumberFormat="0" applyAlignment="0" applyProtection="0"/>
    <xf numFmtId="9" fontId="10" fillId="0" borderId="0" applyFont="0" applyFill="0" applyBorder="0" applyAlignment="0" applyProtection="0"/>
    <xf numFmtId="0" fontId="8" fillId="0" borderId="0"/>
    <xf numFmtId="4" fontId="7" fillId="3" borderId="5"/>
    <xf numFmtId="164" fontId="10" fillId="0" borderId="0" applyFont="0" applyFill="0" applyBorder="0" applyAlignment="0" applyProtection="0"/>
    <xf numFmtId="0" fontId="29" fillId="0" borderId="0"/>
    <xf numFmtId="0" fontId="29" fillId="0" borderId="0"/>
    <xf numFmtId="0" fontId="30" fillId="14" borderId="0">
      <alignment horizontal="center"/>
    </xf>
  </cellStyleXfs>
  <cellXfs count="206">
    <xf numFmtId="0" fontId="0" fillId="0" borderId="0" xfId="0"/>
    <xf numFmtId="0" fontId="1" fillId="2" borderId="0" xfId="1"/>
    <xf numFmtId="0" fontId="2" fillId="2" borderId="1" xfId="2">
      <alignment horizontal="left" vertical="center" readingOrder="1"/>
    </xf>
    <xf numFmtId="0" fontId="3" fillId="3" borderId="0" xfId="3">
      <alignment horizontal="center"/>
    </xf>
    <xf numFmtId="0" fontId="4" fillId="2" borderId="2" xfId="4">
      <alignment horizontal="left"/>
    </xf>
    <xf numFmtId="0" fontId="4" fillId="2" borderId="2" xfId="5">
      <alignment horizontal="right"/>
    </xf>
    <xf numFmtId="0" fontId="4" fillId="2" borderId="3" xfId="6">
      <alignment horizontal="left"/>
    </xf>
    <xf numFmtId="0" fontId="4" fillId="2" borderId="3" xfId="7">
      <alignment horizontal="right"/>
    </xf>
    <xf numFmtId="0" fontId="5" fillId="3" borderId="4" xfId="8"/>
    <xf numFmtId="165" fontId="5" fillId="3" borderId="5" xfId="9">
      <alignment horizontal="right"/>
    </xf>
    <xf numFmtId="165" fontId="5" fillId="4" borderId="5" xfId="10">
      <alignment horizontal="right"/>
    </xf>
    <xf numFmtId="0" fontId="6" fillId="3" borderId="4" xfId="11"/>
    <xf numFmtId="165" fontId="7" fillId="3" borderId="5" xfId="12">
      <alignment horizontal="right"/>
    </xf>
    <xf numFmtId="165" fontId="7" fillId="4" borderId="5" xfId="13">
      <alignment horizontal="right"/>
    </xf>
    <xf numFmtId="0" fontId="8" fillId="3" borderId="4" xfId="14"/>
    <xf numFmtId="165" fontId="9" fillId="3" borderId="5" xfId="15">
      <alignment horizontal="right"/>
    </xf>
    <xf numFmtId="165" fontId="9" fillId="4" borderId="5" xfId="16">
      <alignment horizontal="right"/>
    </xf>
    <xf numFmtId="3" fontId="5" fillId="3" borderId="5" xfId="17">
      <alignment horizontal="right"/>
    </xf>
    <xf numFmtId="3" fontId="5" fillId="4" borderId="5" xfId="18">
      <alignment horizontal="right"/>
    </xf>
    <xf numFmtId="4" fontId="5" fillId="3" borderId="5" xfId="19">
      <alignment horizontal="right"/>
    </xf>
    <xf numFmtId="4" fontId="5" fillId="4" borderId="5" xfId="20">
      <alignment horizontal="right"/>
    </xf>
    <xf numFmtId="3" fontId="7" fillId="3" borderId="5" xfId="21">
      <alignment horizontal="right"/>
    </xf>
    <xf numFmtId="3" fontId="7" fillId="4" borderId="5" xfId="22">
      <alignment horizontal="right"/>
    </xf>
    <xf numFmtId="4" fontId="7" fillId="3" borderId="5" xfId="23">
      <alignment horizontal="right"/>
    </xf>
    <xf numFmtId="4" fontId="7" fillId="4" borderId="5" xfId="24">
      <alignment horizontal="right"/>
    </xf>
    <xf numFmtId="0" fontId="9" fillId="5" borderId="6" xfId="25"/>
    <xf numFmtId="0" fontId="0" fillId="0" borderId="7" xfId="0" applyBorder="1"/>
    <xf numFmtId="0" fontId="0" fillId="0" borderId="0" xfId="0" applyAlignment="1">
      <alignment horizontal="center"/>
    </xf>
    <xf numFmtId="0" fontId="11" fillId="7" borderId="0" xfId="0" applyFont="1" applyFill="1"/>
    <xf numFmtId="0" fontId="11" fillId="8" borderId="0" xfId="0" applyFont="1" applyFill="1"/>
    <xf numFmtId="0" fontId="12" fillId="8" borderId="0" xfId="0" applyFont="1" applyFill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center"/>
    </xf>
    <xf numFmtId="169" fontId="11" fillId="7" borderId="0" xfId="0" applyNumberFormat="1" applyFont="1" applyFill="1"/>
    <xf numFmtId="170" fontId="11" fillId="7" borderId="0" xfId="0" applyNumberFormat="1" applyFont="1" applyFill="1"/>
    <xf numFmtId="0" fontId="15" fillId="0" borderId="0" xfId="0" applyFont="1"/>
    <xf numFmtId="37" fontId="16" fillId="0" borderId="0" xfId="0" applyNumberFormat="1" applyFont="1"/>
    <xf numFmtId="0" fontId="15" fillId="0" borderId="0" xfId="0" applyFont="1" applyAlignment="1">
      <alignment horizontal="center"/>
    </xf>
    <xf numFmtId="0" fontId="17" fillId="0" borderId="0" xfId="0" applyFont="1"/>
    <xf numFmtId="1" fontId="18" fillId="0" borderId="0" xfId="0" applyNumberFormat="1" applyFont="1"/>
    <xf numFmtId="0" fontId="8" fillId="0" borderId="0" xfId="27"/>
    <xf numFmtId="14" fontId="4" fillId="2" borderId="3" xfId="6" applyNumberFormat="1">
      <alignment horizontal="left"/>
    </xf>
    <xf numFmtId="4" fontId="7" fillId="3" borderId="5" xfId="28"/>
    <xf numFmtId="0" fontId="0" fillId="0" borderId="0" xfId="0" quotePrefix="1" applyAlignment="1">
      <alignment horizontal="center"/>
    </xf>
    <xf numFmtId="4" fontId="0" fillId="0" borderId="0" xfId="0" applyNumberFormat="1"/>
    <xf numFmtId="9" fontId="0" fillId="0" borderId="0" xfId="26" applyFont="1"/>
    <xf numFmtId="0" fontId="23" fillId="0" borderId="0" xfId="0" applyFont="1"/>
    <xf numFmtId="0" fontId="0" fillId="7" borderId="0" xfId="0" applyFill="1"/>
    <xf numFmtId="0" fontId="11" fillId="7" borderId="14" xfId="0" applyFont="1" applyFill="1" applyBorder="1"/>
    <xf numFmtId="0" fontId="0" fillId="11" borderId="0" xfId="0" applyFill="1"/>
    <xf numFmtId="0" fontId="0" fillId="11" borderId="14" xfId="0" applyFill="1" applyBorder="1"/>
    <xf numFmtId="3" fontId="0" fillId="0" borderId="0" xfId="0" applyNumberFormat="1"/>
    <xf numFmtId="9" fontId="21" fillId="0" borderId="0" xfId="26" applyFont="1" applyFill="1" applyBorder="1" applyAlignment="1">
      <alignment horizontal="right"/>
    </xf>
    <xf numFmtId="9" fontId="20" fillId="0" borderId="0" xfId="26" applyFont="1" applyFill="1" applyBorder="1" applyAlignment="1">
      <alignment horizontal="right"/>
    </xf>
    <xf numFmtId="168" fontId="0" fillId="0" borderId="0" xfId="0" applyNumberFormat="1"/>
    <xf numFmtId="168" fontId="0" fillId="12" borderId="8" xfId="0" applyNumberFormat="1" applyFill="1" applyBorder="1"/>
    <xf numFmtId="0" fontId="0" fillId="12" borderId="8" xfId="0" applyFill="1" applyBorder="1"/>
    <xf numFmtId="10" fontId="0" fillId="12" borderId="8" xfId="0" applyNumberFormat="1" applyFill="1" applyBorder="1"/>
    <xf numFmtId="0" fontId="23" fillId="11" borderId="0" xfId="0" applyFont="1" applyFill="1"/>
    <xf numFmtId="0" fontId="24" fillId="0" borderId="0" xfId="0" applyFont="1"/>
    <xf numFmtId="0" fontId="23" fillId="0" borderId="9" xfId="0" applyFont="1" applyBorder="1"/>
    <xf numFmtId="0" fontId="24" fillId="0" borderId="0" xfId="0" applyFont="1" applyAlignment="1">
      <alignment horizontal="left" indent="1"/>
    </xf>
    <xf numFmtId="0" fontId="24" fillId="11" borderId="0" xfId="0" applyFont="1" applyFill="1"/>
    <xf numFmtId="0" fontId="25" fillId="0" borderId="0" xfId="11" applyFont="1" applyFill="1" applyBorder="1"/>
    <xf numFmtId="0" fontId="23" fillId="0" borderId="7" xfId="0" applyFont="1" applyBorder="1"/>
    <xf numFmtId="166" fontId="22" fillId="12" borderId="11" xfId="0" applyNumberFormat="1" applyFont="1" applyFill="1" applyBorder="1"/>
    <xf numFmtId="0" fontId="23" fillId="0" borderId="0" xfId="0" applyFont="1" applyAlignment="1">
      <alignment horizontal="left"/>
    </xf>
    <xf numFmtId="4" fontId="23" fillId="0" borderId="0" xfId="0" applyNumberFormat="1" applyFont="1"/>
    <xf numFmtId="9" fontId="23" fillId="0" borderId="0" xfId="26" applyFont="1"/>
    <xf numFmtId="9" fontId="23" fillId="0" borderId="0" xfId="26" applyFont="1" applyFill="1" applyBorder="1"/>
    <xf numFmtId="9" fontId="23" fillId="9" borderId="3" xfId="26" applyFont="1" applyFill="1" applyBorder="1"/>
    <xf numFmtId="9" fontId="23" fillId="9" borderId="11" xfId="0" applyNumberFormat="1" applyFont="1" applyFill="1" applyBorder="1"/>
    <xf numFmtId="9" fontId="23" fillId="9" borderId="11" xfId="26" applyFont="1" applyFill="1" applyBorder="1"/>
    <xf numFmtId="4" fontId="17" fillId="0" borderId="0" xfId="0" applyNumberFormat="1" applyFont="1"/>
    <xf numFmtId="9" fontId="17" fillId="0" borderId="0" xfId="26" applyFont="1"/>
    <xf numFmtId="166" fontId="17" fillId="9" borderId="11" xfId="0" applyNumberFormat="1" applyFont="1" applyFill="1" applyBorder="1"/>
    <xf numFmtId="9" fontId="17" fillId="9" borderId="11" xfId="26" applyFont="1" applyFill="1" applyBorder="1"/>
    <xf numFmtId="168" fontId="23" fillId="9" borderId="11" xfId="26" applyNumberFormat="1" applyFont="1" applyFill="1" applyBorder="1"/>
    <xf numFmtId="168" fontId="23" fillId="9" borderId="11" xfId="0" applyNumberFormat="1" applyFont="1" applyFill="1" applyBorder="1"/>
    <xf numFmtId="0" fontId="23" fillId="13" borderId="9" xfId="0" applyFont="1" applyFill="1" applyBorder="1"/>
    <xf numFmtId="168" fontId="23" fillId="0" borderId="0" xfId="26" applyNumberFormat="1" applyFont="1" applyBorder="1"/>
    <xf numFmtId="3" fontId="17" fillId="11" borderId="0" xfId="0" applyNumberFormat="1" applyFont="1" applyFill="1"/>
    <xf numFmtId="0" fontId="17" fillId="11" borderId="0" xfId="0" applyFont="1" applyFill="1"/>
    <xf numFmtId="166" fontId="17" fillId="11" borderId="0" xfId="0" applyNumberFormat="1" applyFont="1" applyFill="1"/>
    <xf numFmtId="9" fontId="23" fillId="11" borderId="0" xfId="26" applyFont="1" applyFill="1"/>
    <xf numFmtId="167" fontId="17" fillId="11" borderId="0" xfId="0" applyNumberFormat="1" applyFont="1" applyFill="1"/>
    <xf numFmtId="37" fontId="17" fillId="11" borderId="0" xfId="0" applyNumberFormat="1" applyFont="1" applyFill="1"/>
    <xf numFmtId="167" fontId="0" fillId="0" borderId="0" xfId="0" applyNumberFormat="1" applyAlignment="1">
      <alignment horizontal="center"/>
    </xf>
    <xf numFmtId="0" fontId="0" fillId="0" borderId="6" xfId="0" applyBorder="1"/>
    <xf numFmtId="170" fontId="11" fillId="0" borderId="0" xfId="0" applyNumberFormat="1" applyFont="1"/>
    <xf numFmtId="168" fontId="23" fillId="0" borderId="0" xfId="26" applyNumberFormat="1" applyFont="1" applyFill="1" applyBorder="1"/>
    <xf numFmtId="0" fontId="11" fillId="0" borderId="0" xfId="0" applyFont="1"/>
    <xf numFmtId="1" fontId="23" fillId="0" borderId="0" xfId="0" applyNumberFormat="1" applyFont="1"/>
    <xf numFmtId="1" fontId="24" fillId="0" borderId="0" xfId="0" applyNumberFormat="1" applyFont="1"/>
    <xf numFmtId="3" fontId="17" fillId="0" borderId="0" xfId="0" applyNumberFormat="1" applyFont="1"/>
    <xf numFmtId="166" fontId="17" fillId="0" borderId="0" xfId="0" applyNumberFormat="1" applyFont="1"/>
    <xf numFmtId="167" fontId="17" fillId="0" borderId="0" xfId="0" applyNumberFormat="1" applyFont="1"/>
    <xf numFmtId="37" fontId="17" fillId="0" borderId="0" xfId="0" applyNumberFormat="1" applyFont="1"/>
    <xf numFmtId="37" fontId="19" fillId="0" borderId="0" xfId="0" applyNumberFormat="1" applyFont="1"/>
    <xf numFmtId="166" fontId="20" fillId="0" borderId="0" xfId="0" quotePrefix="1" applyNumberFormat="1" applyFont="1" applyAlignment="1">
      <alignment horizontal="right"/>
    </xf>
    <xf numFmtId="37" fontId="15" fillId="0" borderId="0" xfId="0" applyNumberFormat="1" applyFont="1"/>
    <xf numFmtId="37" fontId="0" fillId="0" borderId="0" xfId="0" applyNumberFormat="1"/>
    <xf numFmtId="9" fontId="23" fillId="9" borderId="15" xfId="26" applyFont="1" applyFill="1" applyBorder="1"/>
    <xf numFmtId="9" fontId="23" fillId="9" borderId="9" xfId="0" applyNumberFormat="1" applyFont="1" applyFill="1" applyBorder="1"/>
    <xf numFmtId="9" fontId="23" fillId="9" borderId="9" xfId="26" applyFont="1" applyFill="1" applyBorder="1"/>
    <xf numFmtId="166" fontId="17" fillId="9" borderId="9" xfId="0" applyNumberFormat="1" applyFont="1" applyFill="1" applyBorder="1"/>
    <xf numFmtId="9" fontId="17" fillId="9" borderId="9" xfId="26" applyFont="1" applyFill="1" applyBorder="1"/>
    <xf numFmtId="9" fontId="23" fillId="0" borderId="0" xfId="0" applyNumberFormat="1" applyFont="1"/>
    <xf numFmtId="9" fontId="17" fillId="0" borderId="0" xfId="26" applyFont="1" applyFill="1" applyBorder="1"/>
    <xf numFmtId="168" fontId="23" fillId="9" borderId="9" xfId="26" applyNumberFormat="1" applyFont="1" applyFill="1" applyBorder="1"/>
    <xf numFmtId="168" fontId="23" fillId="9" borderId="9" xfId="0" applyNumberFormat="1" applyFont="1" applyFill="1" applyBorder="1"/>
    <xf numFmtId="168" fontId="23" fillId="0" borderId="0" xfId="0" applyNumberFormat="1" applyFont="1"/>
    <xf numFmtId="167" fontId="20" fillId="0" borderId="0" xfId="0" quotePrefix="1" applyNumberFormat="1" applyFont="1" applyAlignment="1">
      <alignment horizontal="right"/>
    </xf>
    <xf numFmtId="9" fontId="23" fillId="9" borderId="16" xfId="26" applyFont="1" applyFill="1" applyBorder="1"/>
    <xf numFmtId="9" fontId="23" fillId="9" borderId="10" xfId="0" applyNumberFormat="1" applyFont="1" applyFill="1" applyBorder="1"/>
    <xf numFmtId="9" fontId="23" fillId="9" borderId="10" xfId="26" applyFont="1" applyFill="1" applyBorder="1"/>
    <xf numFmtId="166" fontId="17" fillId="9" borderId="10" xfId="0" applyNumberFormat="1" applyFont="1" applyFill="1" applyBorder="1"/>
    <xf numFmtId="9" fontId="17" fillId="9" borderId="10" xfId="26" applyFont="1" applyFill="1" applyBorder="1"/>
    <xf numFmtId="0" fontId="0" fillId="0" borderId="14" xfId="0" applyBorder="1"/>
    <xf numFmtId="4" fontId="23" fillId="0" borderId="14" xfId="0" applyNumberFormat="1" applyFont="1" applyBorder="1"/>
    <xf numFmtId="9" fontId="23" fillId="0" borderId="14" xfId="26" applyFont="1" applyBorder="1"/>
    <xf numFmtId="0" fontId="23" fillId="0" borderId="14" xfId="0" applyFont="1" applyBorder="1"/>
    <xf numFmtId="4" fontId="17" fillId="0" borderId="14" xfId="0" applyNumberFormat="1" applyFont="1" applyBorder="1"/>
    <xf numFmtId="9" fontId="17" fillId="0" borderId="14" xfId="26" applyFont="1" applyBorder="1"/>
    <xf numFmtId="0" fontId="17" fillId="0" borderId="14" xfId="0" applyFont="1" applyBorder="1"/>
    <xf numFmtId="0" fontId="15" fillId="0" borderId="14" xfId="0" applyFont="1" applyBorder="1"/>
    <xf numFmtId="168" fontId="23" fillId="9" borderId="10" xfId="26" applyNumberFormat="1" applyFont="1" applyFill="1" applyBorder="1"/>
    <xf numFmtId="168" fontId="23" fillId="0" borderId="14" xfId="26" applyNumberFormat="1" applyFont="1" applyBorder="1"/>
    <xf numFmtId="3" fontId="17" fillId="11" borderId="14" xfId="0" applyNumberFormat="1" applyFont="1" applyFill="1" applyBorder="1"/>
    <xf numFmtId="166" fontId="17" fillId="11" borderId="14" xfId="0" applyNumberFormat="1" applyFont="1" applyFill="1" applyBorder="1"/>
    <xf numFmtId="0" fontId="17" fillId="11" borderId="14" xfId="0" applyFont="1" applyFill="1" applyBorder="1"/>
    <xf numFmtId="9" fontId="23" fillId="11" borderId="14" xfId="26" applyFont="1" applyFill="1" applyBorder="1"/>
    <xf numFmtId="167" fontId="17" fillId="11" borderId="14" xfId="0" applyNumberFormat="1" applyFont="1" applyFill="1" applyBorder="1"/>
    <xf numFmtId="37" fontId="17" fillId="11" borderId="14" xfId="0" applyNumberFormat="1" applyFont="1" applyFill="1" applyBorder="1"/>
    <xf numFmtId="169" fontId="11" fillId="7" borderId="14" xfId="0" applyNumberFormat="1" applyFont="1" applyFill="1" applyBorder="1"/>
    <xf numFmtId="0" fontId="23" fillId="0" borderId="0" xfId="0" applyFont="1" applyAlignment="1">
      <alignment horizontal="center" vertical="center" wrapText="1"/>
    </xf>
    <xf numFmtId="10" fontId="23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9" fontId="27" fillId="0" borderId="0" xfId="26" applyFont="1" applyFill="1" applyBorder="1" applyAlignment="1">
      <alignment horizontal="right"/>
    </xf>
    <xf numFmtId="9" fontId="26" fillId="0" borderId="0" xfId="26" applyFont="1" applyFill="1" applyBorder="1" applyAlignment="1">
      <alignment horizontal="right"/>
    </xf>
    <xf numFmtId="9" fontId="24" fillId="6" borderId="8" xfId="26" applyFont="1" applyFill="1" applyBorder="1" applyAlignment="1">
      <alignment horizontal="right"/>
    </xf>
    <xf numFmtId="9" fontId="24" fillId="6" borderId="18" xfId="26" applyFont="1" applyFill="1" applyBorder="1" applyAlignment="1">
      <alignment horizontal="right"/>
    </xf>
    <xf numFmtId="0" fontId="23" fillId="0" borderId="1" xfId="0" applyFont="1" applyBorder="1"/>
    <xf numFmtId="0" fontId="23" fillId="0" borderId="10" xfId="0" applyFont="1" applyBorder="1"/>
    <xf numFmtId="37" fontId="23" fillId="0" borderId="1" xfId="0" applyNumberFormat="1" applyFont="1" applyBorder="1"/>
    <xf numFmtId="0" fontId="23" fillId="0" borderId="13" xfId="0" applyFont="1" applyBorder="1"/>
    <xf numFmtId="37" fontId="23" fillId="0" borderId="0" xfId="0" applyNumberFormat="1" applyFont="1"/>
    <xf numFmtId="0" fontId="23" fillId="11" borderId="14" xfId="0" applyFont="1" applyFill="1" applyBorder="1"/>
    <xf numFmtId="2" fontId="28" fillId="11" borderId="0" xfId="0" applyNumberFormat="1" applyFont="1" applyFill="1"/>
    <xf numFmtId="2" fontId="23" fillId="11" borderId="0" xfId="0" applyNumberFormat="1" applyFont="1" applyFill="1"/>
    <xf numFmtId="3" fontId="23" fillId="11" borderId="0" xfId="0" applyNumberFormat="1" applyFont="1" applyFill="1"/>
    <xf numFmtId="171" fontId="23" fillId="11" borderId="0" xfId="0" applyNumberFormat="1" applyFont="1" applyFill="1"/>
    <xf numFmtId="9" fontId="23" fillId="11" borderId="0" xfId="0" applyNumberFormat="1" applyFont="1" applyFill="1"/>
    <xf numFmtId="0" fontId="11" fillId="7" borderId="0" xfId="0" applyFont="1" applyFill="1" applyAlignment="1">
      <alignment horizontal="center" vertical="center" wrapText="1"/>
    </xf>
    <xf numFmtId="172" fontId="0" fillId="0" borderId="0" xfId="0" applyNumberFormat="1" applyAlignment="1">
      <alignment vertical="center" wrapText="1"/>
    </xf>
    <xf numFmtId="172" fontId="0" fillId="0" borderId="0" xfId="0" applyNumberFormat="1" applyAlignment="1">
      <alignment horizontal="right" vertical="center" wrapText="1"/>
    </xf>
    <xf numFmtId="172" fontId="0" fillId="0" borderId="0" xfId="29" applyNumberFormat="1" applyFont="1" applyAlignment="1">
      <alignment vertical="center" wrapText="1"/>
    </xf>
    <xf numFmtId="0" fontId="4" fillId="2" borderId="12" xfId="5" applyBorder="1">
      <alignment horizontal="right"/>
    </xf>
    <xf numFmtId="0" fontId="4" fillId="2" borderId="15" xfId="7" applyBorder="1">
      <alignment horizontal="right"/>
    </xf>
    <xf numFmtId="3" fontId="5" fillId="3" borderId="4" xfId="17" applyBorder="1">
      <alignment horizontal="right"/>
    </xf>
    <xf numFmtId="165" fontId="7" fillId="3" borderId="4" xfId="12" applyBorder="1">
      <alignment horizontal="right"/>
    </xf>
    <xf numFmtId="165" fontId="5" fillId="3" borderId="4" xfId="9" applyBorder="1">
      <alignment horizontal="right"/>
    </xf>
    <xf numFmtId="165" fontId="9" fillId="3" borderId="4" xfId="15" applyBorder="1">
      <alignment horizontal="right"/>
    </xf>
    <xf numFmtId="4" fontId="7" fillId="3" borderId="4" xfId="23" applyBorder="1">
      <alignment horizontal="right"/>
    </xf>
    <xf numFmtId="0" fontId="1" fillId="0" borderId="0" xfId="1" applyFill="1"/>
    <xf numFmtId="0" fontId="2" fillId="0" borderId="0" xfId="2" applyFill="1" applyBorder="1">
      <alignment horizontal="left" vertical="center" readingOrder="1"/>
    </xf>
    <xf numFmtId="0" fontId="3" fillId="0" borderId="0" xfId="3" applyFill="1" applyBorder="1">
      <alignment horizontal="center"/>
    </xf>
    <xf numFmtId="0" fontId="4" fillId="0" borderId="0" xfId="5" applyFill="1" applyBorder="1">
      <alignment horizontal="right"/>
    </xf>
    <xf numFmtId="0" fontId="4" fillId="0" borderId="0" xfId="7" applyFill="1" applyBorder="1">
      <alignment horizontal="right"/>
    </xf>
    <xf numFmtId="3" fontId="5" fillId="0" borderId="0" xfId="18" applyFill="1" applyBorder="1">
      <alignment horizontal="right"/>
    </xf>
    <xf numFmtId="165" fontId="7" fillId="0" borderId="0" xfId="13" applyFill="1" applyBorder="1">
      <alignment horizontal="right"/>
    </xf>
    <xf numFmtId="165" fontId="5" fillId="0" borderId="0" xfId="10" applyFill="1" applyBorder="1">
      <alignment horizontal="right"/>
    </xf>
    <xf numFmtId="165" fontId="9" fillId="0" borderId="0" xfId="16" applyFill="1" applyBorder="1">
      <alignment horizontal="right"/>
    </xf>
    <xf numFmtId="4" fontId="7" fillId="0" borderId="0" xfId="24" applyFill="1" applyBorder="1">
      <alignment horizontal="right"/>
    </xf>
    <xf numFmtId="0" fontId="9" fillId="0" borderId="0" xfId="25" applyFill="1" applyBorder="1"/>
    <xf numFmtId="0" fontId="0" fillId="0" borderId="6" xfId="0" applyBorder="1" applyAlignment="1">
      <alignment horizontal="center"/>
    </xf>
    <xf numFmtId="0" fontId="0" fillId="6" borderId="11" xfId="0" applyFill="1" applyBorder="1" applyAlignment="1">
      <alignment horizontal="center"/>
    </xf>
    <xf numFmtId="14" fontId="0" fillId="6" borderId="11" xfId="0" applyNumberFormat="1" applyFill="1" applyBorder="1"/>
    <xf numFmtId="0" fontId="0" fillId="10" borderId="11" xfId="0" applyFill="1" applyBorder="1"/>
    <xf numFmtId="2" fontId="0" fillId="10" borderId="11" xfId="0" applyNumberFormat="1" applyFill="1" applyBorder="1"/>
    <xf numFmtId="166" fontId="0" fillId="10" borderId="11" xfId="0" applyNumberFormat="1" applyFill="1" applyBorder="1"/>
    <xf numFmtId="0" fontId="23" fillId="6" borderId="11" xfId="0" applyFont="1" applyFill="1" applyBorder="1" applyAlignment="1">
      <alignment horizontal="center"/>
    </xf>
    <xf numFmtId="166" fontId="31" fillId="10" borderId="11" xfId="0" applyNumberFormat="1" applyFont="1" applyFill="1" applyBorder="1"/>
    <xf numFmtId="167" fontId="23" fillId="6" borderId="11" xfId="0" applyNumberFormat="1" applyFont="1" applyFill="1" applyBorder="1" applyAlignment="1">
      <alignment horizontal="center"/>
    </xf>
    <xf numFmtId="168" fontId="23" fillId="6" borderId="11" xfId="26" applyNumberFormat="1" applyFont="1" applyFill="1" applyBorder="1" applyAlignment="1">
      <alignment horizontal="center"/>
    </xf>
    <xf numFmtId="0" fontId="23" fillId="10" borderId="11" xfId="0" applyFont="1" applyFill="1" applyBorder="1" applyAlignment="1">
      <alignment horizontal="center"/>
    </xf>
    <xf numFmtId="168" fontId="10" fillId="0" borderId="0" xfId="26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9" fontId="24" fillId="6" borderId="17" xfId="26" applyFont="1" applyFill="1" applyBorder="1" applyAlignment="1">
      <alignment horizontal="right"/>
    </xf>
    <xf numFmtId="37" fontId="32" fillId="0" borderId="0" xfId="0" applyNumberFormat="1" applyFont="1"/>
    <xf numFmtId="37" fontId="32" fillId="0" borderId="14" xfId="0" applyNumberFormat="1" applyFont="1" applyBorder="1"/>
    <xf numFmtId="166" fontId="33" fillId="0" borderId="0" xfId="0" quotePrefix="1" applyNumberFormat="1" applyFont="1" applyAlignment="1">
      <alignment horizontal="right"/>
    </xf>
    <xf numFmtId="166" fontId="33" fillId="0" borderId="14" xfId="0" quotePrefix="1" applyNumberFormat="1" applyFont="1" applyBorder="1" applyAlignment="1">
      <alignment horizontal="right"/>
    </xf>
    <xf numFmtId="9" fontId="33" fillId="6" borderId="17" xfId="26" applyFont="1" applyFill="1" applyBorder="1" applyAlignment="1">
      <alignment horizontal="right"/>
    </xf>
    <xf numFmtId="9" fontId="33" fillId="6" borderId="8" xfId="26" applyFont="1" applyFill="1" applyBorder="1" applyAlignment="1">
      <alignment horizontal="right"/>
    </xf>
    <xf numFmtId="9" fontId="33" fillId="6" borderId="18" xfId="26" applyFont="1" applyFill="1" applyBorder="1" applyAlignment="1">
      <alignment horizontal="right"/>
    </xf>
    <xf numFmtId="167" fontId="33" fillId="0" borderId="0" xfId="0" quotePrefix="1" applyNumberFormat="1" applyFont="1" applyAlignment="1">
      <alignment horizontal="right"/>
    </xf>
    <xf numFmtId="0" fontId="32" fillId="0" borderId="0" xfId="0" applyFont="1"/>
    <xf numFmtId="0" fontId="32" fillId="0" borderId="14" xfId="0" applyFont="1" applyBorder="1"/>
    <xf numFmtId="2" fontId="0" fillId="0" borderId="0" xfId="0" applyNumberFormat="1" applyAlignment="1">
      <alignment horizontal="center" vertical="center" wrapText="1"/>
    </xf>
    <xf numFmtId="168" fontId="0" fillId="0" borderId="0" xfId="26" applyNumberFormat="1" applyFont="1" applyFill="1" applyBorder="1" applyAlignment="1">
      <alignment horizontal="center"/>
    </xf>
    <xf numFmtId="0" fontId="11" fillId="0" borderId="0" xfId="0" applyFont="1" applyAlignment="1">
      <alignment horizontal="center" vertical="center" wrapText="1"/>
    </xf>
  </cellXfs>
  <cellStyles count="33">
    <cellStyle name="blp_column_header" xfId="1" xr:uid="{C9A01E59-D289-422B-A525-ABBCE40751A9}"/>
    <cellStyle name="blp_title_header_row_left" xfId="2" xr:uid="{0733104F-3862-45DE-8C4D-690CF28E9294}"/>
    <cellStyle name="Currency" xfId="29" builtinId="4"/>
    <cellStyle name="defaultsheetstyle" xfId="31" xr:uid="{01934B9E-44DD-4F2C-A9E4-B5344946ED1F}"/>
    <cellStyle name="fa_column_header_bottom" xfId="7" xr:uid="{6A67F862-6ED2-4F0E-92CA-2030A48B3702}"/>
    <cellStyle name="fa_column_header_bottom_left" xfId="6" xr:uid="{D56A60F6-F3AC-4A6B-8EB2-4C66AA7020BA}"/>
    <cellStyle name="fa_column_header_empty" xfId="3" xr:uid="{B6E36E2B-7ACC-49C9-900B-CCEFBDD5FDF1}"/>
    <cellStyle name="fa_column_header_top" xfId="5" xr:uid="{663A4097-5192-4447-AC8E-BE2E8E212177}"/>
    <cellStyle name="fa_column_header_top_left" xfId="4" xr:uid="{6E2B31AC-8A77-49BB-A1BC-ED8B13231390}"/>
    <cellStyle name="fa_data_bold_0_grouped" xfId="17" xr:uid="{3C24AB29-1F80-4EB2-B562-2D15DC48E883}"/>
    <cellStyle name="fa_data_bold_1_grouped" xfId="9" xr:uid="{92CA7CEF-3A47-4AC8-8C39-CA10578FB1B6}"/>
    <cellStyle name="fa_data_bold_2_grouped" xfId="19" xr:uid="{DC3AE472-C070-44AF-A491-DED5276B7ECD}"/>
    <cellStyle name="fa_data_current_bold_0_grouped" xfId="18" xr:uid="{58DC2CA8-1B70-4469-99BF-5A99E4B90947}"/>
    <cellStyle name="fa_data_current_bold_1_grouped" xfId="10" xr:uid="{EB57BC81-824E-44CB-A864-ACECDCC304A9}"/>
    <cellStyle name="fa_data_current_bold_2_grouped" xfId="20" xr:uid="{121F80D8-C7DE-4DA0-BF05-B3249B304BE4}"/>
    <cellStyle name="fa_data_current_italic_1_grouped" xfId="16" xr:uid="{EF194D2D-29D6-4722-9C55-AB6FD3EFBBAC}"/>
    <cellStyle name="fa_data_current_standard_0_grouped" xfId="22" xr:uid="{05FC6095-CC95-4AA2-A516-3A404AB38551}"/>
    <cellStyle name="fa_data_current_standard_1_grouped" xfId="13" xr:uid="{1C077367-9DF1-4EFB-9C42-8EFAE8F718FA}"/>
    <cellStyle name="fa_data_current_standard_2_grouped" xfId="24" xr:uid="{0F058F70-AC0A-4291-9636-EA5F6EBF9C3C}"/>
    <cellStyle name="fa_data_italic_1_grouped" xfId="15" xr:uid="{AF6FD05B-CE8D-4694-A257-1075A93BC333}"/>
    <cellStyle name="fa_data_standard" xfId="28" xr:uid="{F8C141CA-9AA8-D247-8165-1615FA805833}"/>
    <cellStyle name="fa_data_standard_0_grouped" xfId="21" xr:uid="{D012C933-CDB5-4E9E-BD43-BD68C63AE20A}"/>
    <cellStyle name="fa_data_standard_1_grouped" xfId="12" xr:uid="{CB784ADE-DB50-4A95-8051-02EC378B69F1}"/>
    <cellStyle name="fa_data_standard_2_grouped" xfId="23" xr:uid="{A920A22E-7ED1-41AE-9F9A-4608A9506368}"/>
    <cellStyle name="fa_footer_italic" xfId="25" xr:uid="{47B0E341-4F49-483E-A1AE-D933379D9CCF}"/>
    <cellStyle name="fa_grey_text_italics" xfId="27" xr:uid="{48973D6A-DBE6-564F-9A4F-12B9BD914FCB}"/>
    <cellStyle name="fa_row_header_bold" xfId="8" xr:uid="{0335AC3E-A683-4D8D-AAA7-648B205CA72A}"/>
    <cellStyle name="fa_row_header_italic" xfId="14" xr:uid="{EACDD51C-42C0-425E-BFC3-8A063A4843A4}"/>
    <cellStyle name="fa_row_header_standard" xfId="11" xr:uid="{A9198FA9-858A-4D80-A0BD-BA354C713974}"/>
    <cellStyle name="Normal" xfId="0" builtinId="0"/>
    <cellStyle name="Per cent" xfId="26" builtinId="5"/>
    <cellStyle name="plainText" xfId="30" xr:uid="{C2729A3F-F67E-4AFB-80ED-1814CB1930E0}"/>
    <cellStyle name="tablesubHeader" xfId="32" xr:uid="{B23B1C16-0A0B-4260-B0FD-E0A44BC976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[1]Sheet4!$AF$5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[1]Sheet4!$AE$6:$AE$10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[1]Sheet4!$AF$6:$AF$10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5-4A90-83C7-F97EB1EF2C72}"/>
            </c:ext>
          </c:extLst>
        </c:ser>
        <c:ser>
          <c:idx val="1"/>
          <c:order val="1"/>
          <c:tx>
            <c:strRef>
              <c:f>[1]Sheet4!$AG$5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[1]Sheet4!$AE$6:$AE$10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[1]Sheet4!$AG$6:$AG$10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5-4A90-83C7-F97EB1EF2C72}"/>
            </c:ext>
          </c:extLst>
        </c:ser>
        <c:ser>
          <c:idx val="2"/>
          <c:order val="2"/>
          <c:tx>
            <c:strRef>
              <c:f>[1]Sheet4!$AH$5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[1]Sheet4!$AE$6:$AE$10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[1]Sheet4!$AH$6:$AH$10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5-4A90-83C7-F97EB1EF2C72}"/>
            </c:ext>
          </c:extLst>
        </c:ser>
        <c:ser>
          <c:idx val="3"/>
          <c:order val="3"/>
          <c:tx>
            <c:strRef>
              <c:f>[1]Sheet4!$AI$5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[1]Sheet4!$AE$6:$AE$10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[1]Sheet4!$AI$6:$AI$10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65-4A90-83C7-F97EB1EF2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9091440"/>
        <c:axId val="969092400"/>
      </c:barChart>
      <c:catAx>
        <c:axId val="96909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92400"/>
        <c:crosses val="autoZero"/>
        <c:auto val="1"/>
        <c:lblAlgn val="ctr"/>
        <c:lblOffset val="100"/>
        <c:noMultiLvlLbl val="0"/>
      </c:catAx>
      <c:valAx>
        <c:axId val="9690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914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[2]Sheet4!$AF$5</c:f>
              <c:strCache>
                <c:ptCount val="1"/>
                <c:pt idx="0">
                  <c:v>EV/EBITDA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[2]Sheet4!$AE$6:$AE$10</c:f>
              <c:strCache>
                <c:ptCount val="5"/>
                <c:pt idx="0">
                  <c:v>Bunge (BG)</c:v>
                </c:pt>
                <c:pt idx="1">
                  <c:v>ADM</c:v>
                </c:pt>
                <c:pt idx="2">
                  <c:v>Wilmar</c:v>
                </c:pt>
                <c:pt idx="3">
                  <c:v>Ingredion</c:v>
                </c:pt>
                <c:pt idx="4">
                  <c:v>Kerry Group</c:v>
                </c:pt>
              </c:strCache>
            </c:strRef>
          </c:cat>
          <c:val>
            <c:numRef>
              <c:f>[2]Sheet4!$AF$6:$AF$10</c:f>
              <c:numCache>
                <c:formatCode>General</c:formatCode>
                <c:ptCount val="5"/>
                <c:pt idx="0">
                  <c:v>5.55</c:v>
                </c:pt>
                <c:pt idx="1">
                  <c:v>7.53</c:v>
                </c:pt>
                <c:pt idx="2">
                  <c:v>10.1</c:v>
                </c:pt>
                <c:pt idx="3">
                  <c:v>7.97</c:v>
                </c:pt>
                <c:pt idx="4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4-41CE-ABD0-4C19913858B7}"/>
            </c:ext>
          </c:extLst>
        </c:ser>
        <c:ser>
          <c:idx val="1"/>
          <c:order val="1"/>
          <c:tx>
            <c:strRef>
              <c:f>[2]Sheet4!$AG$5</c:f>
              <c:strCache>
                <c:ptCount val="1"/>
                <c:pt idx="0">
                  <c:v>P/E (TTM)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[2]Sheet4!$AE$6:$AE$10</c:f>
              <c:strCache>
                <c:ptCount val="5"/>
                <c:pt idx="0">
                  <c:v>Bunge (BG)</c:v>
                </c:pt>
                <c:pt idx="1">
                  <c:v>ADM</c:v>
                </c:pt>
                <c:pt idx="2">
                  <c:v>Wilmar</c:v>
                </c:pt>
                <c:pt idx="3">
                  <c:v>Ingredion</c:v>
                </c:pt>
                <c:pt idx="4">
                  <c:v>Kerry Group</c:v>
                </c:pt>
              </c:strCache>
            </c:strRef>
          </c:cat>
          <c:val>
            <c:numRef>
              <c:f>[2]Sheet4!$AG$6:$AG$10</c:f>
              <c:numCache>
                <c:formatCode>General</c:formatCode>
                <c:ptCount val="5"/>
                <c:pt idx="0">
                  <c:v>10.199999999999999</c:v>
                </c:pt>
                <c:pt idx="1">
                  <c:v>13.8</c:v>
                </c:pt>
                <c:pt idx="2">
                  <c:v>12.1</c:v>
                </c:pt>
                <c:pt idx="3">
                  <c:v>14.2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4-41CE-ABD0-4C19913858B7}"/>
            </c:ext>
          </c:extLst>
        </c:ser>
        <c:ser>
          <c:idx val="2"/>
          <c:order val="2"/>
          <c:tx>
            <c:strRef>
              <c:f>[2]Sheet4!$AH$5</c:f>
              <c:strCache>
                <c:ptCount val="1"/>
                <c:pt idx="0">
                  <c:v>EV/Sales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[2]Sheet4!$AE$6:$AE$10</c:f>
              <c:strCache>
                <c:ptCount val="5"/>
                <c:pt idx="0">
                  <c:v>Bunge (BG)</c:v>
                </c:pt>
                <c:pt idx="1">
                  <c:v>ADM</c:v>
                </c:pt>
                <c:pt idx="2">
                  <c:v>Wilmar</c:v>
                </c:pt>
                <c:pt idx="3">
                  <c:v>Ingredion</c:v>
                </c:pt>
                <c:pt idx="4">
                  <c:v>Kerry Group</c:v>
                </c:pt>
              </c:strCache>
            </c:strRef>
          </c:cat>
          <c:val>
            <c:numRef>
              <c:f>[2]Sheet4!$AH$6:$AH$10</c:f>
              <c:numCache>
                <c:formatCode>General</c:formatCode>
                <c:ptCount val="5"/>
                <c:pt idx="0">
                  <c:v>0.26</c:v>
                </c:pt>
                <c:pt idx="1">
                  <c:v>0.39</c:v>
                </c:pt>
                <c:pt idx="2">
                  <c:v>0.53</c:v>
                </c:pt>
                <c:pt idx="3">
                  <c:v>1.32</c:v>
                </c:pt>
                <c:pt idx="4">
                  <c:v>2.2200000000000002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4-41CE-ABD0-4C19913858B7}"/>
            </c:ext>
          </c:extLst>
        </c:ser>
        <c:ser>
          <c:idx val="3"/>
          <c:order val="3"/>
          <c:tx>
            <c:strRef>
              <c:f>[2]Sheet4!$AI$5</c:f>
              <c:strCache>
                <c:ptCount val="1"/>
                <c:pt idx="0">
                  <c:v>Revenue (USD 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[2]Sheet4!$AE$6:$AE$10</c:f>
              <c:strCache>
                <c:ptCount val="5"/>
                <c:pt idx="0">
                  <c:v>Bunge (BG)</c:v>
                </c:pt>
                <c:pt idx="1">
                  <c:v>ADM</c:v>
                </c:pt>
                <c:pt idx="2">
                  <c:v>Wilmar</c:v>
                </c:pt>
                <c:pt idx="3">
                  <c:v>Ingredion</c:v>
                </c:pt>
                <c:pt idx="4">
                  <c:v>Kerry Group</c:v>
                </c:pt>
              </c:strCache>
            </c:strRef>
          </c:cat>
          <c:val>
            <c:numRef>
              <c:f>[2]Sheet4!$AI$6:$AI$10</c:f>
              <c:numCache>
                <c:formatCode>General</c:formatCode>
                <c:ptCount val="5"/>
                <c:pt idx="0">
                  <c:v>53.11</c:v>
                </c:pt>
                <c:pt idx="1">
                  <c:v>85.53</c:v>
                </c:pt>
                <c:pt idx="2">
                  <c:v>67.38</c:v>
                </c:pt>
                <c:pt idx="3">
                  <c:v>7.43</c:v>
                </c:pt>
                <c:pt idx="4">
                  <c:v>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A4-41CE-ABD0-4C1991385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9091440"/>
        <c:axId val="969092400"/>
      </c:barChart>
      <c:catAx>
        <c:axId val="96909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92400"/>
        <c:crosses val="autoZero"/>
        <c:auto val="1"/>
        <c:lblAlgn val="ctr"/>
        <c:lblOffset val="100"/>
        <c:noMultiLvlLbl val="0"/>
      </c:catAx>
      <c:valAx>
        <c:axId val="9690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11</xdr:row>
      <xdr:rowOff>0</xdr:rowOff>
    </xdr:from>
    <xdr:to>
      <xdr:col>21</xdr:col>
      <xdr:colOff>554990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A8CF99-9A38-427B-DA12-242D67A0A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11</xdr:row>
      <xdr:rowOff>0</xdr:rowOff>
    </xdr:from>
    <xdr:to>
      <xdr:col>8</xdr:col>
      <xdr:colOff>1249680</xdr:colOff>
      <xdr:row>23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255B0A-DD29-40CA-B636-950D85309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4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atakshi%20bansode/AppData/Roaming/Microsoft/Excel/DCF%20model%20(version%201).xlsb" TargetMode="External"/><Relationship Id="rId1" Type="http://schemas.openxmlformats.org/officeDocument/2006/relationships/externalLinkPath" Target="file:///C:/Users/shatakshi%20bansode/AppData/Roaming/Microsoft/Excel/DCF%20model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CF MODEL"/>
      <sheetName val="WACC"/>
      <sheetName val="Sensitivity and comparable "/>
      <sheetName val="Income Statement"/>
      <sheetName val="Balance Sheet"/>
      <sheetName val="Ratios"/>
      <sheetName val="ESG"/>
      <sheetName val="CF Statement"/>
      <sheetName val="Segments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F5" t="str">
            <v>EV/EBITDA</v>
          </cell>
          <cell r="AG5" t="str">
            <v>P/E (TTM)</v>
          </cell>
          <cell r="AH5" t="str">
            <v>EV/Sales</v>
          </cell>
          <cell r="AI5" t="str">
            <v>Revenue (USD B)</v>
          </cell>
        </row>
        <row r="6">
          <cell r="AE6" t="str">
            <v>Bunge (BG)</v>
          </cell>
          <cell r="AF6">
            <v>5.55</v>
          </cell>
          <cell r="AG6">
            <v>10.199999999999999</v>
          </cell>
          <cell r="AH6">
            <v>0.26</v>
          </cell>
          <cell r="AI6">
            <v>53.11</v>
          </cell>
        </row>
        <row r="7">
          <cell r="AE7" t="str">
            <v>ADM</v>
          </cell>
          <cell r="AF7">
            <v>7.53</v>
          </cell>
          <cell r="AG7">
            <v>13.8</v>
          </cell>
          <cell r="AH7">
            <v>0.39</v>
          </cell>
          <cell r="AI7">
            <v>85.53</v>
          </cell>
        </row>
        <row r="8">
          <cell r="AE8" t="str">
            <v>Wilmar</v>
          </cell>
          <cell r="AF8">
            <v>10.1</v>
          </cell>
          <cell r="AG8">
            <v>12.1</v>
          </cell>
          <cell r="AH8">
            <v>0.53</v>
          </cell>
          <cell r="AI8">
            <v>67.38</v>
          </cell>
        </row>
        <row r="9">
          <cell r="AE9" t="str">
            <v>Ingredion</v>
          </cell>
          <cell r="AF9">
            <v>7.97</v>
          </cell>
          <cell r="AG9">
            <v>14.2</v>
          </cell>
          <cell r="AH9">
            <v>1.32</v>
          </cell>
          <cell r="AI9">
            <v>7.43</v>
          </cell>
        </row>
        <row r="10">
          <cell r="AE10" t="str">
            <v>Kerry Group</v>
          </cell>
          <cell r="AF10">
            <v>14.2</v>
          </cell>
          <cell r="AG10">
            <v>22</v>
          </cell>
          <cell r="AH10">
            <v>2.2200000000000002</v>
          </cell>
          <cell r="AI10">
            <v>6.93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AC36-0593-304E-B88D-760278EF0220}">
  <dimension ref="A2:T167"/>
  <sheetViews>
    <sheetView showGridLines="0" tabSelected="1" topLeftCell="D1" zoomScale="114" workbookViewId="0">
      <selection activeCell="T15" sqref="T15"/>
    </sheetView>
  </sheetViews>
  <sheetFormatPr baseColWidth="10" defaultColWidth="8.83203125" defaultRowHeight="15" x14ac:dyDescent="0.2"/>
  <cols>
    <col min="1" max="1" width="3.6640625" customWidth="1"/>
    <col min="2" max="2" width="28" bestFit="1" customWidth="1"/>
    <col min="3" max="3" width="10.6640625" bestFit="1" customWidth="1"/>
    <col min="5" max="5" width="9.1640625" bestFit="1" customWidth="1"/>
    <col min="6" max="6" width="9.5" bestFit="1" customWidth="1"/>
    <col min="7" max="7" width="13.1640625" customWidth="1"/>
    <col min="8" max="11" width="9.33203125" bestFit="1" customWidth="1"/>
    <col min="12" max="12" width="12.6640625" customWidth="1"/>
    <col min="13" max="13" width="13.5" customWidth="1"/>
    <col min="14" max="14" width="12.83203125" bestFit="1" customWidth="1"/>
    <col min="15" max="15" width="9.33203125" bestFit="1" customWidth="1"/>
    <col min="16" max="16" width="9.5" bestFit="1" customWidth="1"/>
    <col min="17" max="17" width="12.5" customWidth="1"/>
    <col min="18" max="18" width="9.5" bestFit="1" customWidth="1"/>
  </cols>
  <sheetData>
    <row r="2" spans="1:20" s="26" customFormat="1" x14ac:dyDescent="0.2">
      <c r="B2" s="65" t="s">
        <v>0</v>
      </c>
    </row>
    <row r="3" spans="1:20" x14ac:dyDescent="0.2">
      <c r="B3" s="89"/>
      <c r="C3" s="178"/>
    </row>
    <row r="4" spans="1:20" x14ac:dyDescent="0.2">
      <c r="B4" t="s">
        <v>1</v>
      </c>
      <c r="C4" s="179" t="s">
        <v>2</v>
      </c>
      <c r="E4" t="s">
        <v>3</v>
      </c>
      <c r="H4" s="181">
        <v>79.209999999999994</v>
      </c>
    </row>
    <row r="5" spans="1:20" x14ac:dyDescent="0.2">
      <c r="B5" t="s">
        <v>4</v>
      </c>
      <c r="C5" s="180">
        <v>45777</v>
      </c>
      <c r="E5" t="s">
        <v>5</v>
      </c>
      <c r="H5" s="182">
        <f ca="1">P161</f>
        <v>80.486965143056267</v>
      </c>
    </row>
    <row r="6" spans="1:20" x14ac:dyDescent="0.2">
      <c r="B6" t="s">
        <v>6</v>
      </c>
      <c r="C6" s="180">
        <v>46022</v>
      </c>
      <c r="E6" t="s">
        <v>7</v>
      </c>
      <c r="H6" s="183">
        <f ca="1">H5/H4-1</f>
        <v>1.6121261747964466E-2</v>
      </c>
    </row>
    <row r="8" spans="1:20" x14ac:dyDescent="0.2">
      <c r="A8" s="27" t="s">
        <v>8</v>
      </c>
      <c r="B8" s="28" t="s">
        <v>9</v>
      </c>
      <c r="C8" s="28"/>
      <c r="D8" s="28"/>
      <c r="E8" s="28" t="s">
        <v>734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1:20" ht="5.25" customHeight="1" x14ac:dyDescent="0.2"/>
    <row r="10" spans="1:20" x14ac:dyDescent="0.2">
      <c r="B10" s="29" t="s">
        <v>10</v>
      </c>
      <c r="C10" s="30"/>
      <c r="D10" s="30"/>
      <c r="E10" s="30"/>
      <c r="G10" s="29" t="s">
        <v>11</v>
      </c>
      <c r="H10" s="30"/>
      <c r="I10" s="30"/>
      <c r="J10" s="30"/>
      <c r="L10" s="29" t="s">
        <v>12</v>
      </c>
      <c r="M10" s="30"/>
      <c r="N10" s="30"/>
      <c r="O10" s="30"/>
      <c r="Q10" s="29" t="s">
        <v>13</v>
      </c>
      <c r="R10" s="30"/>
      <c r="S10" s="30"/>
      <c r="T10" s="30"/>
    </row>
    <row r="11" spans="1:20" x14ac:dyDescent="0.2">
      <c r="B11" s="31" t="s">
        <v>9</v>
      </c>
      <c r="G11" s="88"/>
      <c r="H11" s="32"/>
      <c r="I11" s="33"/>
      <c r="J11" s="33"/>
      <c r="L11" s="88"/>
      <c r="M11" s="32"/>
      <c r="N11" s="33"/>
      <c r="O11" s="33"/>
      <c r="Q11" s="88"/>
      <c r="R11" s="32"/>
      <c r="S11" s="33"/>
      <c r="T11" s="33"/>
    </row>
    <row r="12" spans="1:20" x14ac:dyDescent="0.2">
      <c r="B12" t="s">
        <v>14</v>
      </c>
      <c r="E12" s="184">
        <v>1</v>
      </c>
      <c r="F12" s="27"/>
      <c r="G12" s="190" t="s">
        <v>14</v>
      </c>
      <c r="I12" s="185">
        <v>0.9</v>
      </c>
      <c r="L12" s="190" t="s">
        <v>14</v>
      </c>
      <c r="N12" s="186">
        <f>+AVERAGE(N33:O33,K31)</f>
        <v>-1.2472796433136904E-2</v>
      </c>
      <c r="Q12" s="190" t="s">
        <v>14</v>
      </c>
      <c r="S12" s="187">
        <v>2.1</v>
      </c>
    </row>
    <row r="13" spans="1:20" x14ac:dyDescent="0.2">
      <c r="B13" t="s">
        <v>728</v>
      </c>
      <c r="E13" s="184">
        <v>1</v>
      </c>
      <c r="F13" s="27"/>
      <c r="G13" s="190" t="s">
        <v>728</v>
      </c>
      <c r="I13" s="185">
        <v>0.22</v>
      </c>
      <c r="L13" s="190" t="s">
        <v>728</v>
      </c>
      <c r="N13" s="186">
        <f>AVERAGE(L41:P41,K31)</f>
        <v>1.7096935116764883E-2</v>
      </c>
      <c r="Q13" s="190" t="s">
        <v>728</v>
      </c>
      <c r="S13" s="187">
        <v>1.1000000000000001</v>
      </c>
    </row>
    <row r="14" spans="1:20" x14ac:dyDescent="0.2">
      <c r="B14" t="s">
        <v>729</v>
      </c>
      <c r="E14" s="184">
        <v>1</v>
      </c>
      <c r="F14" s="27"/>
      <c r="G14" s="190" t="s">
        <v>729</v>
      </c>
      <c r="I14" s="185">
        <v>0.75</v>
      </c>
      <c r="L14" s="190" t="s">
        <v>729</v>
      </c>
      <c r="N14" s="186">
        <f>AVERAGE(L49:P49,K48)</f>
        <v>0.04</v>
      </c>
      <c r="Q14" s="190" t="s">
        <v>729</v>
      </c>
      <c r="S14" s="187">
        <v>2.8</v>
      </c>
    </row>
    <row r="15" spans="1:20" x14ac:dyDescent="0.2">
      <c r="B15" t="s">
        <v>17</v>
      </c>
      <c r="E15" s="184">
        <v>1</v>
      </c>
      <c r="F15" s="27"/>
      <c r="G15" s="190" t="s">
        <v>17</v>
      </c>
      <c r="I15" s="185">
        <v>0.3</v>
      </c>
      <c r="L15" s="190" t="s">
        <v>17</v>
      </c>
      <c r="N15" s="186">
        <f>AVERAGE(L56:P56,K55)</f>
        <v>0.2</v>
      </c>
      <c r="Q15" s="190" t="s">
        <v>17</v>
      </c>
      <c r="S15" s="186">
        <v>1.5</v>
      </c>
    </row>
    <row r="16" spans="1:20" x14ac:dyDescent="0.2">
      <c r="B16" t="s">
        <v>18</v>
      </c>
      <c r="E16" s="188">
        <v>1</v>
      </c>
      <c r="G16" s="190" t="s">
        <v>18</v>
      </c>
      <c r="I16" s="185">
        <v>0.03</v>
      </c>
      <c r="L16" s="190" t="s">
        <v>18</v>
      </c>
      <c r="N16" s="186">
        <f>AVERAGE(L65:P65,K64)</f>
        <v>0.04</v>
      </c>
      <c r="Q16" s="190" t="s">
        <v>18</v>
      </c>
      <c r="S16" s="186">
        <v>0.1</v>
      </c>
    </row>
    <row r="17" spans="2:20" x14ac:dyDescent="0.2">
      <c r="B17" t="s">
        <v>30</v>
      </c>
      <c r="E17" s="188">
        <v>1</v>
      </c>
      <c r="G17" s="191" t="s">
        <v>30</v>
      </c>
      <c r="I17" s="185">
        <v>0.3</v>
      </c>
      <c r="L17" s="191" t="s">
        <v>30</v>
      </c>
      <c r="N17" s="186">
        <f>L100</f>
        <v>3.3876812724376391E-2</v>
      </c>
      <c r="Q17" s="191" t="s">
        <v>30</v>
      </c>
      <c r="S17" s="186">
        <v>0.4</v>
      </c>
    </row>
    <row r="18" spans="2:20" x14ac:dyDescent="0.2">
      <c r="E18" s="27"/>
      <c r="G18" s="88"/>
      <c r="L18" s="88"/>
      <c r="Q18" s="189"/>
    </row>
    <row r="19" spans="2:20" x14ac:dyDescent="0.2">
      <c r="E19" s="27"/>
      <c r="G19" s="88"/>
      <c r="L19" s="88"/>
      <c r="Q19" s="88"/>
    </row>
    <row r="20" spans="2:20" x14ac:dyDescent="0.2">
      <c r="E20" s="189"/>
      <c r="J20" s="189"/>
      <c r="K20" s="27"/>
      <c r="O20" s="189"/>
      <c r="P20" s="27"/>
      <c r="T20" s="189"/>
    </row>
    <row r="22" spans="2:20" x14ac:dyDescent="0.2">
      <c r="B22" s="31" t="s">
        <v>19</v>
      </c>
      <c r="F22" s="27"/>
      <c r="G22" s="31" t="s">
        <v>19</v>
      </c>
      <c r="K22" s="27"/>
      <c r="L22" s="31" t="s">
        <v>19</v>
      </c>
      <c r="P22" s="27"/>
      <c r="Q22" s="31" t="s">
        <v>19</v>
      </c>
    </row>
    <row r="23" spans="2:20" x14ac:dyDescent="0.2">
      <c r="B23" t="s">
        <v>20</v>
      </c>
      <c r="D23">
        <v>1</v>
      </c>
      <c r="E23" s="187">
        <f>CHOOSE(D23,J23,O23,T23)</f>
        <v>0.06</v>
      </c>
      <c r="F23" s="27"/>
      <c r="G23" t="s">
        <v>20</v>
      </c>
      <c r="J23" s="187">
        <f>O23+0.5%</f>
        <v>0.06</v>
      </c>
      <c r="K23" s="27"/>
      <c r="L23" t="s">
        <v>20</v>
      </c>
      <c r="O23" s="187">
        <v>5.5E-2</v>
      </c>
      <c r="P23" s="27"/>
      <c r="Q23" t="s">
        <v>20</v>
      </c>
      <c r="T23" s="187">
        <f>O23-0.5%</f>
        <v>0.05</v>
      </c>
    </row>
    <row r="24" spans="2:20" x14ac:dyDescent="0.2">
      <c r="B24" t="s">
        <v>21</v>
      </c>
      <c r="D24">
        <v>1</v>
      </c>
      <c r="E24" s="187">
        <f>CHOOSE(D24,J24,O24,T24)</f>
        <v>2.5000000000000001E-2</v>
      </c>
      <c r="G24" t="s">
        <v>21</v>
      </c>
      <c r="J24" s="187">
        <v>2.5000000000000001E-2</v>
      </c>
      <c r="K24" s="27"/>
      <c r="L24" t="s">
        <v>21</v>
      </c>
      <c r="O24" s="187">
        <v>0.02</v>
      </c>
      <c r="P24" s="27"/>
      <c r="Q24" t="s">
        <v>21</v>
      </c>
      <c r="T24" s="187">
        <v>0.03</v>
      </c>
    </row>
    <row r="27" spans="2:20" x14ac:dyDescent="0.2">
      <c r="B27" s="28" t="s">
        <v>22</v>
      </c>
      <c r="C27" s="28"/>
      <c r="D27" s="28"/>
      <c r="E27" s="34">
        <v>2018</v>
      </c>
      <c r="F27" s="34">
        <f>E27+1</f>
        <v>2019</v>
      </c>
      <c r="G27" s="34">
        <f t="shared" ref="G27" si="0">F27+1</f>
        <v>2020</v>
      </c>
      <c r="H27" s="34">
        <f t="shared" ref="H27" si="1">G27+1</f>
        <v>2021</v>
      </c>
      <c r="I27" s="34">
        <f t="shared" ref="I27" si="2">H27+1</f>
        <v>2022</v>
      </c>
      <c r="J27" s="34">
        <f t="shared" ref="J27" si="3">I27+1</f>
        <v>2023</v>
      </c>
      <c r="K27" s="34">
        <f t="shared" ref="K27" si="4">J27+1</f>
        <v>2024</v>
      </c>
      <c r="L27" s="35">
        <f t="shared" ref="L27" si="5">K27+1</f>
        <v>2025</v>
      </c>
      <c r="M27" s="35">
        <f t="shared" ref="M27" si="6">L27+1</f>
        <v>2026</v>
      </c>
      <c r="N27" s="35">
        <f t="shared" ref="N27" si="7">M27+1</f>
        <v>2027</v>
      </c>
      <c r="O27" s="35">
        <f t="shared" ref="O27" si="8">N27+1</f>
        <v>2028</v>
      </c>
      <c r="P27" s="35">
        <f t="shared" ref="P27" si="9">O27+1</f>
        <v>2029</v>
      </c>
      <c r="Q27" s="90"/>
    </row>
    <row r="28" spans="2:20" x14ac:dyDescent="0.2">
      <c r="K28" s="119"/>
    </row>
    <row r="29" spans="2:20" x14ac:dyDescent="0.2">
      <c r="B29" s="64" t="s">
        <v>23</v>
      </c>
      <c r="K29" s="119"/>
    </row>
    <row r="30" spans="2:20" x14ac:dyDescent="0.2">
      <c r="B30" s="47" t="s">
        <v>24</v>
      </c>
      <c r="E30" s="45"/>
      <c r="F30" s="45"/>
      <c r="G30" s="68">
        <f>Segments!H6</f>
        <v>30047</v>
      </c>
      <c r="H30" s="68">
        <f>Segments!I6</f>
        <v>43636</v>
      </c>
      <c r="I30" s="68">
        <f>Segments!J6</f>
        <v>47700</v>
      </c>
      <c r="J30" s="68">
        <f>Segments!K6</f>
        <v>42764</v>
      </c>
      <c r="K30" s="120">
        <f>Segments!L6</f>
        <v>38598</v>
      </c>
      <c r="L30" s="68">
        <f>Segments!M6</f>
        <v>38440.896762075427</v>
      </c>
      <c r="M30" s="68">
        <f>Segments!N6</f>
        <v>39422.633351324534</v>
      </c>
      <c r="N30" s="47">
        <f ca="1">M30*(1+N31)</f>
        <v>41906.259252457974</v>
      </c>
      <c r="O30" s="47">
        <f t="shared" ref="O30:P30" ca="1" si="10">N30*(1+O31)</f>
        <v>44546.353585362827</v>
      </c>
      <c r="P30" s="47">
        <f t="shared" ca="1" si="10"/>
        <v>47352.773861240683</v>
      </c>
      <c r="Q30" s="47"/>
    </row>
    <row r="31" spans="2:20" x14ac:dyDescent="0.2">
      <c r="B31" s="47" t="s">
        <v>25</v>
      </c>
      <c r="F31" s="46"/>
      <c r="G31" s="69"/>
      <c r="H31" s="69">
        <f t="shared" ref="H31:M31" si="11">+H30/G30-1</f>
        <v>0.45225812893134099</v>
      </c>
      <c r="I31" s="69">
        <f t="shared" si="11"/>
        <v>9.3134109450912161E-2</v>
      </c>
      <c r="J31" s="69">
        <f t="shared" si="11"/>
        <v>-0.10348008385744234</v>
      </c>
      <c r="K31" s="121">
        <f t="shared" si="11"/>
        <v>-9.7418389299410713E-2</v>
      </c>
      <c r="L31" s="69">
        <f>L30/K30-1</f>
        <v>-4.0702429640026017E-3</v>
      </c>
      <c r="M31" s="69">
        <f t="shared" si="11"/>
        <v>2.5538857621491662E-2</v>
      </c>
      <c r="N31" s="70">
        <f ca="1">OFFSET(N33, $E$12, 0)</f>
        <v>6.3E-2</v>
      </c>
      <c r="O31" s="70">
        <f ca="1">OFFSET(O33, $E$12, 0)</f>
        <v>6.3E-2</v>
      </c>
      <c r="P31" s="70">
        <f ca="1">OFFSET(P33, $E$12, 0)</f>
        <v>6.3E-2</v>
      </c>
      <c r="Q31" s="70"/>
    </row>
    <row r="32" spans="2:20" x14ac:dyDescent="0.2">
      <c r="B32" s="47" t="s">
        <v>26</v>
      </c>
      <c r="G32" s="47"/>
      <c r="H32" s="47"/>
      <c r="I32" s="47"/>
      <c r="J32" s="47"/>
      <c r="K32" s="122"/>
      <c r="L32" s="114">
        <f>+L33*$I$12</f>
        <v>2.7E-2</v>
      </c>
      <c r="M32" s="71">
        <f>+M33*$I$12</f>
        <v>2.7E-2</v>
      </c>
      <c r="N32" s="71">
        <v>0.03</v>
      </c>
      <c r="O32" s="71">
        <f>+O33*$I$12</f>
        <v>2.7E-2</v>
      </c>
      <c r="P32" s="103">
        <f>+P33*$I$12</f>
        <v>2.7E-2</v>
      </c>
      <c r="Q32" s="70"/>
    </row>
    <row r="33" spans="2:20" x14ac:dyDescent="0.2">
      <c r="B33" s="47" t="s">
        <v>27</v>
      </c>
      <c r="G33" s="47"/>
      <c r="H33" s="47"/>
      <c r="I33" s="47"/>
      <c r="J33" s="47"/>
      <c r="K33" s="122"/>
      <c r="L33" s="115">
        <v>0.03</v>
      </c>
      <c r="M33" s="72">
        <v>0.03</v>
      </c>
      <c r="N33" s="72">
        <f>N32</f>
        <v>0.03</v>
      </c>
      <c r="O33" s="72">
        <v>0.03</v>
      </c>
      <c r="P33" s="104">
        <v>0.03</v>
      </c>
      <c r="Q33" s="108"/>
    </row>
    <row r="34" spans="2:20" x14ac:dyDescent="0.2">
      <c r="B34" s="47" t="s">
        <v>28</v>
      </c>
      <c r="G34" s="47"/>
      <c r="H34" s="47"/>
      <c r="I34" s="47"/>
      <c r="J34" s="47"/>
      <c r="K34" s="122"/>
      <c r="L34" s="116">
        <f>+L33*$S$12</f>
        <v>6.3E-2</v>
      </c>
      <c r="M34" s="73">
        <f>+M33*$S$12</f>
        <v>6.3E-2</v>
      </c>
      <c r="N34" s="73">
        <f>+N33*$S$12</f>
        <v>6.3E-2</v>
      </c>
      <c r="O34" s="73">
        <f>+O33*$S$12</f>
        <v>6.3E-2</v>
      </c>
      <c r="P34" s="105">
        <f>+P33*$S$12</f>
        <v>6.3E-2</v>
      </c>
      <c r="Q34" s="70"/>
    </row>
    <row r="35" spans="2:20" x14ac:dyDescent="0.2">
      <c r="B35" s="47"/>
      <c r="K35" s="119"/>
    </row>
    <row r="36" spans="2:20" x14ac:dyDescent="0.2">
      <c r="B36" s="47"/>
      <c r="K36" s="119"/>
    </row>
    <row r="37" spans="2:20" x14ac:dyDescent="0.2">
      <c r="B37" s="67" t="s">
        <v>728</v>
      </c>
      <c r="C37" s="36"/>
      <c r="D37" s="36"/>
      <c r="K37" s="119"/>
      <c r="N37" s="36"/>
      <c r="O37" s="36"/>
      <c r="P37" s="36"/>
      <c r="Q37" s="36"/>
      <c r="S37" s="44"/>
      <c r="T37" s="204"/>
    </row>
    <row r="38" spans="2:20" x14ac:dyDescent="0.2">
      <c r="B38" s="47" t="s">
        <v>24</v>
      </c>
      <c r="C38" s="36"/>
      <c r="D38" s="36"/>
      <c r="E38" s="74">
        <f>Segments!F8</f>
        <v>9129</v>
      </c>
      <c r="F38" s="74">
        <f>Segments!G8</f>
        <v>9186</v>
      </c>
      <c r="G38" s="74">
        <f>Segments!H8</f>
        <v>9599</v>
      </c>
      <c r="H38" s="74">
        <f>Segments!I8</f>
        <v>13332</v>
      </c>
      <c r="I38" s="74">
        <f>Segments!J8</f>
        <v>16850</v>
      </c>
      <c r="J38" s="74">
        <f>Segments!K8</f>
        <v>14603</v>
      </c>
      <c r="K38" s="123">
        <f>Segments!L8</f>
        <v>12771</v>
      </c>
      <c r="L38" s="74">
        <f>Segments!M8</f>
        <v>13574.946347400111</v>
      </c>
      <c r="M38" s="74">
        <f>Segments!N8</f>
        <v>14121.970349564364</v>
      </c>
      <c r="N38" s="39">
        <f>M38*(1+M39)</f>
        <v>14691.037551847865</v>
      </c>
      <c r="O38" s="39">
        <f t="shared" ref="O38:P38" ca="1" si="12">N38*(1+N39)</f>
        <v>15337.443204129171</v>
      </c>
      <c r="P38" s="39">
        <f t="shared" ca="1" si="12"/>
        <v>16012.290705110856</v>
      </c>
      <c r="Q38" s="39"/>
    </row>
    <row r="39" spans="2:20" x14ac:dyDescent="0.2">
      <c r="B39" s="47" t="s">
        <v>25</v>
      </c>
      <c r="C39" s="36"/>
      <c r="D39" s="36"/>
      <c r="E39" s="39"/>
      <c r="F39" s="75">
        <f t="shared" ref="F39:M39" si="13">F38/E38-1</f>
        <v>6.2438383174499013E-3</v>
      </c>
      <c r="G39" s="75">
        <f t="shared" si="13"/>
        <v>4.4959721315044554E-2</v>
      </c>
      <c r="H39" s="75">
        <f t="shared" si="13"/>
        <v>0.38889467652880505</v>
      </c>
      <c r="I39" s="75">
        <f t="shared" si="13"/>
        <v>0.26387638763876398</v>
      </c>
      <c r="J39" s="75">
        <f t="shared" si="13"/>
        <v>-0.13335311572700292</v>
      </c>
      <c r="K39" s="124">
        <f t="shared" si="13"/>
        <v>-0.12545367390262274</v>
      </c>
      <c r="L39" s="75">
        <f t="shared" si="13"/>
        <v>6.2950931595028736E-2</v>
      </c>
      <c r="M39" s="75">
        <f t="shared" si="13"/>
        <v>4.0296586679992252E-2</v>
      </c>
      <c r="N39" s="75">
        <f ca="1">OFFSET(N41, $E$13, 0)</f>
        <v>4.4000000000000004E-2</v>
      </c>
      <c r="O39" s="75">
        <f t="shared" ref="O39:P39" ca="1" si="14">OFFSET(O41, $E$13, 0)</f>
        <v>4.4000000000000004E-2</v>
      </c>
      <c r="P39" s="75">
        <f t="shared" ca="1" si="14"/>
        <v>4.4000000000000004E-2</v>
      </c>
      <c r="Q39" s="109"/>
    </row>
    <row r="40" spans="2:20" x14ac:dyDescent="0.2">
      <c r="B40" s="47" t="s">
        <v>26</v>
      </c>
      <c r="C40" s="36"/>
      <c r="D40" s="36"/>
      <c r="E40" s="39"/>
      <c r="F40" s="39"/>
      <c r="G40" s="39"/>
      <c r="H40" s="39"/>
      <c r="I40" s="39"/>
      <c r="J40" s="39"/>
      <c r="K40" s="125"/>
      <c r="L40" s="117">
        <f>+L41*$I$13</f>
        <v>8.8000000000000005E-3</v>
      </c>
      <c r="M40" s="76">
        <f>+M41*$I$13</f>
        <v>8.8000000000000005E-3</v>
      </c>
      <c r="N40" s="76">
        <v>0.04</v>
      </c>
      <c r="O40" s="76">
        <f>+O41*$I$13</f>
        <v>8.8000000000000005E-3</v>
      </c>
      <c r="P40" s="106">
        <f>+P41*$I$13</f>
        <v>8.8000000000000005E-3</v>
      </c>
      <c r="Q40" s="96"/>
    </row>
    <row r="41" spans="2:20" x14ac:dyDescent="0.2">
      <c r="B41" s="47" t="s">
        <v>27</v>
      </c>
      <c r="C41" s="36"/>
      <c r="D41" s="36"/>
      <c r="E41" s="39"/>
      <c r="F41" s="39"/>
      <c r="G41" s="39"/>
      <c r="H41" s="39"/>
      <c r="I41" s="39"/>
      <c r="J41" s="39"/>
      <c r="K41" s="125"/>
      <c r="L41" s="117">
        <v>0.04</v>
      </c>
      <c r="M41" s="76">
        <v>0.04</v>
      </c>
      <c r="N41" s="76">
        <f>N40</f>
        <v>0.04</v>
      </c>
      <c r="O41" s="76">
        <v>0.04</v>
      </c>
      <c r="P41" s="106">
        <v>0.04</v>
      </c>
      <c r="Q41" s="96"/>
    </row>
    <row r="42" spans="2:20" x14ac:dyDescent="0.2">
      <c r="B42" s="47" t="s">
        <v>28</v>
      </c>
      <c r="C42" s="36"/>
      <c r="D42" s="36"/>
      <c r="E42" s="39"/>
      <c r="F42" s="39"/>
      <c r="G42" s="39"/>
      <c r="H42" s="39"/>
      <c r="I42" s="39"/>
      <c r="J42" s="39"/>
      <c r="K42" s="125"/>
      <c r="L42" s="118">
        <f>L41*$S$13</f>
        <v>4.4000000000000004E-2</v>
      </c>
      <c r="M42" s="77">
        <f>M41*$S$13</f>
        <v>4.4000000000000004E-2</v>
      </c>
      <c r="N42" s="77">
        <f>N41*$S$13</f>
        <v>4.4000000000000004E-2</v>
      </c>
      <c r="O42" s="77">
        <f>O41*$S$13</f>
        <v>4.4000000000000004E-2</v>
      </c>
      <c r="P42" s="107">
        <f>P41*$S$13</f>
        <v>4.4000000000000004E-2</v>
      </c>
      <c r="Q42" s="109"/>
    </row>
    <row r="43" spans="2:20" x14ac:dyDescent="0.2">
      <c r="B43" s="39"/>
      <c r="C43" s="36"/>
      <c r="D43" s="36"/>
      <c r="E43" s="36"/>
      <c r="F43" s="36"/>
      <c r="G43" s="36"/>
      <c r="H43" s="36"/>
      <c r="I43" s="36"/>
      <c r="J43" s="36"/>
      <c r="K43" s="126"/>
      <c r="L43" s="36"/>
      <c r="M43" s="36"/>
      <c r="N43" s="36"/>
      <c r="O43" s="36"/>
      <c r="P43" s="36"/>
      <c r="Q43" s="36"/>
    </row>
    <row r="44" spans="2:20" x14ac:dyDescent="0.2">
      <c r="B44" s="39"/>
      <c r="C44" s="36"/>
      <c r="D44" s="36"/>
      <c r="E44" s="36"/>
      <c r="F44" s="36"/>
      <c r="G44" s="36"/>
      <c r="H44" s="36"/>
      <c r="I44" s="36"/>
      <c r="J44" s="36"/>
      <c r="K44" s="126"/>
      <c r="L44" s="36"/>
      <c r="M44" s="36"/>
      <c r="N44" s="36"/>
      <c r="O44" s="36"/>
      <c r="P44" s="36"/>
      <c r="Q44" s="36"/>
    </row>
    <row r="45" spans="2:20" x14ac:dyDescent="0.2">
      <c r="B45" s="64" t="s">
        <v>729</v>
      </c>
      <c r="K45" s="119"/>
    </row>
    <row r="46" spans="2:20" x14ac:dyDescent="0.2">
      <c r="B46" s="47" t="s">
        <v>24</v>
      </c>
      <c r="E46" s="68">
        <f>Segments!F14</f>
        <v>2257</v>
      </c>
      <c r="F46" s="68">
        <f>Segments!G14</f>
        <v>1288</v>
      </c>
      <c r="G46" s="68">
        <f>Segments!H14</f>
        <v>142</v>
      </c>
      <c r="H46" s="68">
        <f>Segments!I14</f>
        <v>270</v>
      </c>
      <c r="I46" s="68">
        <f>Segments!J14</f>
        <v>259</v>
      </c>
      <c r="J46" s="68">
        <f>Segments!K14</f>
        <v>235</v>
      </c>
      <c r="K46" s="120">
        <f>Segments!L14</f>
        <v>130</v>
      </c>
      <c r="L46" s="68">
        <f>Segments!M14</f>
        <v>135.19999999999999</v>
      </c>
      <c r="M46" s="68">
        <f>Segments!N14</f>
        <v>140.62100000000001</v>
      </c>
      <c r="N46" s="68">
        <f>M46*(1+M47)</f>
        <v>146.25936125000001</v>
      </c>
      <c r="O46" s="68">
        <f t="shared" ref="O46:P46" ca="1" si="15">N46*(1+N47)</f>
        <v>162.64040971000003</v>
      </c>
      <c r="P46" s="68">
        <f t="shared" ca="1" si="15"/>
        <v>180.85613559752005</v>
      </c>
      <c r="Q46" s="68"/>
    </row>
    <row r="47" spans="2:20" x14ac:dyDescent="0.2">
      <c r="B47" s="47" t="s">
        <v>25</v>
      </c>
      <c r="E47" s="47"/>
      <c r="F47" s="69">
        <f t="shared" ref="F47:M47" si="16">F46/E46-1</f>
        <v>-0.4293309703145769</v>
      </c>
      <c r="G47" s="69">
        <f t="shared" si="16"/>
        <v>-0.88975155279503104</v>
      </c>
      <c r="H47" s="69">
        <f t="shared" si="16"/>
        <v>0.90140845070422526</v>
      </c>
      <c r="I47" s="69">
        <f t="shared" si="16"/>
        <v>-4.0740740740740744E-2</v>
      </c>
      <c r="J47" s="69">
        <f t="shared" si="16"/>
        <v>-9.2664092664092701E-2</v>
      </c>
      <c r="K47" s="121">
        <f t="shared" si="16"/>
        <v>-0.44680851063829785</v>
      </c>
      <c r="L47" s="69">
        <f t="shared" si="16"/>
        <v>3.9999999999999813E-2</v>
      </c>
      <c r="M47" s="69">
        <f t="shared" si="16"/>
        <v>4.0096153846153948E-2</v>
      </c>
      <c r="N47" s="69">
        <f ca="1">OFFSET(N49,$E$14,0)</f>
        <v>0.11199999999999999</v>
      </c>
      <c r="O47" s="69">
        <f t="shared" ref="O47:P47" ca="1" si="17">OFFSET(O49,$E$14,0)</f>
        <v>0.11199999999999999</v>
      </c>
      <c r="P47" s="69">
        <f t="shared" ca="1" si="17"/>
        <v>0.11199999999999999</v>
      </c>
      <c r="Q47" s="70"/>
    </row>
    <row r="48" spans="2:20" x14ac:dyDescent="0.2">
      <c r="B48" s="47" t="s">
        <v>26</v>
      </c>
      <c r="E48" s="47"/>
      <c r="F48" s="47"/>
      <c r="G48" s="47"/>
      <c r="H48" s="47"/>
      <c r="I48" s="47"/>
      <c r="J48" s="47"/>
      <c r="K48" s="122"/>
      <c r="L48" s="116">
        <f>L49*$N$14</f>
        <v>1.6000000000000001E-3</v>
      </c>
      <c r="M48" s="73">
        <f>M49*$N$14</f>
        <v>1.6000000000000001E-3</v>
      </c>
      <c r="N48" s="73">
        <v>0.04</v>
      </c>
      <c r="O48" s="73">
        <f>O49*$N$14</f>
        <v>1.6000000000000001E-3</v>
      </c>
      <c r="P48" s="105">
        <f>P49*$N$14</f>
        <v>1.6000000000000001E-3</v>
      </c>
      <c r="Q48" s="70"/>
    </row>
    <row r="49" spans="1:20" x14ac:dyDescent="0.2">
      <c r="B49" s="47" t="s">
        <v>27</v>
      </c>
      <c r="E49" s="47"/>
      <c r="F49" s="47"/>
      <c r="G49" s="47"/>
      <c r="H49" s="47"/>
      <c r="I49" s="47"/>
      <c r="J49" s="47"/>
      <c r="K49" s="122"/>
      <c r="L49" s="116">
        <v>0.04</v>
      </c>
      <c r="M49" s="73">
        <v>0.04</v>
      </c>
      <c r="N49" s="73">
        <f>N48</f>
        <v>0.04</v>
      </c>
      <c r="O49" s="73">
        <v>0.04</v>
      </c>
      <c r="P49" s="105">
        <v>0.04</v>
      </c>
      <c r="Q49" s="70"/>
    </row>
    <row r="50" spans="1:20" x14ac:dyDescent="0.2">
      <c r="B50" s="47" t="s">
        <v>28</v>
      </c>
      <c r="E50" s="47"/>
      <c r="F50" s="47"/>
      <c r="G50" s="47"/>
      <c r="H50" s="47"/>
      <c r="I50" s="47"/>
      <c r="J50" s="47"/>
      <c r="K50" s="47"/>
      <c r="L50" s="73">
        <f>L49*$S$14</f>
        <v>0.11199999999999999</v>
      </c>
      <c r="M50" s="73">
        <f>M49*$S$14</f>
        <v>0.11199999999999999</v>
      </c>
      <c r="N50" s="73">
        <f>N49*$S$14</f>
        <v>0.11199999999999999</v>
      </c>
      <c r="O50" s="73">
        <f>O49*$S$14</f>
        <v>0.11199999999999999</v>
      </c>
      <c r="P50" s="105">
        <f>P49*$S$14</f>
        <v>0.11199999999999999</v>
      </c>
      <c r="Q50" s="70"/>
    </row>
    <row r="51" spans="1:20" x14ac:dyDescent="0.2">
      <c r="B51" s="47"/>
      <c r="K51" s="119"/>
    </row>
    <row r="52" spans="1:20" x14ac:dyDescent="0.2">
      <c r="B52" s="47"/>
      <c r="K52" s="119"/>
    </row>
    <row r="53" spans="1:20" x14ac:dyDescent="0.2">
      <c r="B53" s="47" t="s">
        <v>17</v>
      </c>
      <c r="G53" s="68">
        <f>Segments!H12</f>
        <v>0</v>
      </c>
      <c r="H53" s="68">
        <f>Segments!I12</f>
        <v>5</v>
      </c>
      <c r="I53" s="68">
        <f>Segments!J12</f>
        <v>35</v>
      </c>
      <c r="J53" s="68">
        <f>Segments!K12</f>
        <v>42</v>
      </c>
      <c r="K53" s="120">
        <f>Segments!L12</f>
        <v>54</v>
      </c>
      <c r="L53" s="68">
        <f>Segments!M12</f>
        <v>54</v>
      </c>
      <c r="M53" s="68">
        <f>Segments!N12</f>
        <v>54</v>
      </c>
      <c r="N53" s="47">
        <f>M53*(1+M54)</f>
        <v>54</v>
      </c>
      <c r="O53" s="47">
        <f t="shared" ref="O53:P53" ca="1" si="18">N53*(1+N54)</f>
        <v>70.2</v>
      </c>
      <c r="P53" s="47">
        <f t="shared" ca="1" si="18"/>
        <v>91.26</v>
      </c>
      <c r="Q53" s="47"/>
    </row>
    <row r="54" spans="1:20" x14ac:dyDescent="0.2">
      <c r="B54" s="47" t="s">
        <v>24</v>
      </c>
      <c r="G54" s="47"/>
      <c r="H54" s="47"/>
      <c r="I54" s="47">
        <f t="shared" ref="I54:K54" si="19">I53/H53-1</f>
        <v>6</v>
      </c>
      <c r="J54" s="47">
        <f t="shared" si="19"/>
        <v>0.19999999999999996</v>
      </c>
      <c r="K54" s="122">
        <f t="shared" si="19"/>
        <v>0.28571428571428581</v>
      </c>
      <c r="L54" s="47">
        <f t="shared" ref="L54" si="20">L53/K53-1</f>
        <v>0</v>
      </c>
      <c r="M54" s="47">
        <f t="shared" ref="M54" si="21">M53/L53-1</f>
        <v>0</v>
      </c>
      <c r="N54" s="47">
        <f ca="1">OFFSET(N56,$E$15,0)</f>
        <v>0.30000000000000004</v>
      </c>
      <c r="O54" s="47">
        <f t="shared" ref="O54:P54" ca="1" si="22">OFFSET(O56,$E$15,0)</f>
        <v>0.30000000000000004</v>
      </c>
      <c r="P54" s="47">
        <f t="shared" ca="1" si="22"/>
        <v>0.30000000000000004</v>
      </c>
      <c r="Q54" s="47"/>
    </row>
    <row r="55" spans="1:20" x14ac:dyDescent="0.2">
      <c r="B55" s="47" t="s">
        <v>25</v>
      </c>
      <c r="G55" s="47"/>
      <c r="H55" s="47"/>
      <c r="I55" s="47"/>
      <c r="J55" s="47"/>
      <c r="K55" s="122"/>
      <c r="L55" s="127">
        <f>L56*$I$15</f>
        <v>0.06</v>
      </c>
      <c r="M55" s="78">
        <f>M56*$I$15</f>
        <v>0.06</v>
      </c>
      <c r="N55" s="73">
        <v>0.1</v>
      </c>
      <c r="O55" s="78">
        <f>O56*$I$15</f>
        <v>0.06</v>
      </c>
      <c r="P55" s="110">
        <f>P56*$I$15</f>
        <v>0.06</v>
      </c>
      <c r="Q55" s="91"/>
    </row>
    <row r="56" spans="1:20" x14ac:dyDescent="0.2">
      <c r="B56" s="47" t="s">
        <v>26</v>
      </c>
      <c r="G56" s="47"/>
      <c r="H56" s="47"/>
      <c r="I56" s="47"/>
      <c r="J56" s="47"/>
      <c r="K56" s="122"/>
      <c r="L56" s="116">
        <v>0.2</v>
      </c>
      <c r="M56" s="73">
        <v>0.2</v>
      </c>
      <c r="N56" s="73">
        <v>0.2</v>
      </c>
      <c r="O56" s="73">
        <v>0.2</v>
      </c>
      <c r="P56" s="105">
        <v>0.2</v>
      </c>
      <c r="Q56" s="70"/>
    </row>
    <row r="57" spans="1:20" x14ac:dyDescent="0.2">
      <c r="B57" s="47" t="s">
        <v>27</v>
      </c>
      <c r="G57" s="47"/>
      <c r="H57" s="47"/>
      <c r="I57" s="47"/>
      <c r="J57" s="47"/>
      <c r="K57" s="122"/>
      <c r="L57" s="116">
        <f>L56*$S$15</f>
        <v>0.30000000000000004</v>
      </c>
      <c r="M57" s="73">
        <f>M56*$S$15</f>
        <v>0.30000000000000004</v>
      </c>
      <c r="N57" s="73">
        <f>N56*$S$15</f>
        <v>0.30000000000000004</v>
      </c>
      <c r="O57" s="73">
        <f>O56*$S$15</f>
        <v>0.30000000000000004</v>
      </c>
      <c r="P57" s="105">
        <f>P56*$S$15</f>
        <v>0.30000000000000004</v>
      </c>
      <c r="Q57" s="70"/>
    </row>
    <row r="58" spans="1:20" x14ac:dyDescent="0.2">
      <c r="B58" s="47" t="s">
        <v>28</v>
      </c>
      <c r="K58" s="119"/>
    </row>
    <row r="59" spans="1:20" x14ac:dyDescent="0.2">
      <c r="B59" s="47"/>
      <c r="K59" s="119"/>
    </row>
    <row r="60" spans="1:20" x14ac:dyDescent="0.2">
      <c r="B60" s="47"/>
      <c r="K60" s="119"/>
    </row>
    <row r="61" spans="1:20" x14ac:dyDescent="0.2">
      <c r="B61" s="47" t="s">
        <v>18</v>
      </c>
      <c r="K61" s="119"/>
    </row>
    <row r="62" spans="1:20" x14ac:dyDescent="0.2">
      <c r="B62" s="47" t="s">
        <v>24</v>
      </c>
      <c r="E62" s="68">
        <f>Segments!E14</f>
        <v>4054</v>
      </c>
      <c r="F62" s="68">
        <f>Segments!F14</f>
        <v>2257</v>
      </c>
      <c r="G62" s="68">
        <f>Segments!G14</f>
        <v>1288</v>
      </c>
      <c r="H62" s="68">
        <f>Segments!H14</f>
        <v>142</v>
      </c>
      <c r="I62" s="68">
        <f>Segments!I14</f>
        <v>270</v>
      </c>
      <c r="J62" s="68">
        <f>Segments!J14</f>
        <v>259</v>
      </c>
      <c r="K62" s="120">
        <f>Segments!K14</f>
        <v>235</v>
      </c>
      <c r="L62" s="68">
        <f>Segments!L14</f>
        <v>130</v>
      </c>
      <c r="M62" s="68">
        <f>Segments!M14</f>
        <v>135.19999999999999</v>
      </c>
      <c r="N62" s="47">
        <f>M62*(1+M63)</f>
        <v>140.60799999999998</v>
      </c>
      <c r="O62" s="47">
        <f t="shared" ref="O62:P62" ca="1" si="23">N62*(1+N63)</f>
        <v>141.17043199999998</v>
      </c>
      <c r="P62" s="47">
        <f t="shared" ca="1" si="23"/>
        <v>141.73511372799999</v>
      </c>
      <c r="Q62" s="47"/>
    </row>
    <row r="63" spans="1:20" x14ac:dyDescent="0.2">
      <c r="A63" s="27" t="s">
        <v>8</v>
      </c>
      <c r="B63" s="47" t="s">
        <v>25</v>
      </c>
      <c r="E63" s="47"/>
      <c r="F63" s="69">
        <f t="shared" ref="F63:M63" si="24">F62/E62-1</f>
        <v>-0.44326591021213613</v>
      </c>
      <c r="G63" s="69">
        <f t="shared" si="24"/>
        <v>-0.4293309703145769</v>
      </c>
      <c r="H63" s="69">
        <f t="shared" si="24"/>
        <v>-0.88975155279503104</v>
      </c>
      <c r="I63" s="69">
        <f t="shared" si="24"/>
        <v>0.90140845070422526</v>
      </c>
      <c r="J63" s="69">
        <f t="shared" si="24"/>
        <v>-4.0740740740740744E-2</v>
      </c>
      <c r="K63" s="121">
        <f t="shared" si="24"/>
        <v>-9.2664092664092701E-2</v>
      </c>
      <c r="L63" s="69">
        <f t="shared" si="24"/>
        <v>-0.44680851063829785</v>
      </c>
      <c r="M63" s="69">
        <f t="shared" si="24"/>
        <v>3.9999999999999813E-2</v>
      </c>
      <c r="N63" s="69">
        <f ca="1">OFFSET(N65,$E$16,0)</f>
        <v>4.0000000000000001E-3</v>
      </c>
      <c r="O63" s="69">
        <f ca="1">OFFSET(O65,$E$16,0)</f>
        <v>4.0000000000000001E-3</v>
      </c>
      <c r="P63" s="69">
        <f t="shared" ref="P63" ca="1" si="25">OFFSET(P65,$E$16,0)</f>
        <v>4.0000000000000001E-3</v>
      </c>
      <c r="Q63" s="70"/>
      <c r="T63" s="36"/>
    </row>
    <row r="64" spans="1:20" x14ac:dyDescent="0.2">
      <c r="B64" s="47" t="s">
        <v>26</v>
      </c>
      <c r="E64" s="47"/>
      <c r="F64" s="47"/>
      <c r="G64" s="47"/>
      <c r="H64" s="47"/>
      <c r="I64" s="47"/>
      <c r="J64" s="47"/>
      <c r="K64" s="47"/>
      <c r="L64" s="78">
        <f>L65*$I$16</f>
        <v>1.1999999999999999E-3</v>
      </c>
      <c r="M64" s="78">
        <f>M65*$I$16</f>
        <v>1.1999999999999999E-3</v>
      </c>
      <c r="N64" s="72">
        <v>0.04</v>
      </c>
      <c r="O64" s="78">
        <f>O65*$I$16</f>
        <v>1.1999999999999999E-3</v>
      </c>
      <c r="P64" s="110">
        <f>P65*$I$16</f>
        <v>1.1999999999999999E-3</v>
      </c>
      <c r="Q64" s="91"/>
    </row>
    <row r="65" spans="1:20" x14ac:dyDescent="0.2">
      <c r="B65" s="47" t="s">
        <v>27</v>
      </c>
      <c r="E65" s="47"/>
      <c r="F65" s="47"/>
      <c r="G65" s="47"/>
      <c r="H65" s="47"/>
      <c r="I65" s="47"/>
      <c r="J65" s="47"/>
      <c r="K65" s="47"/>
      <c r="L65" s="72">
        <v>0.04</v>
      </c>
      <c r="M65" s="72">
        <v>0.04</v>
      </c>
      <c r="N65" s="72">
        <f>N64</f>
        <v>0.04</v>
      </c>
      <c r="O65" s="72">
        <v>0.04</v>
      </c>
      <c r="P65" s="104">
        <v>0.04</v>
      </c>
      <c r="Q65" s="108"/>
    </row>
    <row r="66" spans="1:20" x14ac:dyDescent="0.2">
      <c r="B66" s="47" t="s">
        <v>28</v>
      </c>
      <c r="E66" s="47"/>
      <c r="F66" s="47"/>
      <c r="G66" s="47"/>
      <c r="H66" s="47"/>
      <c r="I66" s="47"/>
      <c r="J66" s="47"/>
      <c r="K66" s="47"/>
      <c r="L66" s="79">
        <f>L65*$S$16</f>
        <v>4.0000000000000001E-3</v>
      </c>
      <c r="M66" s="79">
        <f>M65*$S$16</f>
        <v>4.0000000000000001E-3</v>
      </c>
      <c r="N66" s="79">
        <f>N65*$S$16</f>
        <v>4.0000000000000001E-3</v>
      </c>
      <c r="O66" s="79">
        <f>O65*$S$16</f>
        <v>4.0000000000000001E-3</v>
      </c>
      <c r="P66" s="111">
        <f>P65*$S$16</f>
        <v>4.0000000000000001E-3</v>
      </c>
      <c r="Q66" s="112"/>
    </row>
    <row r="67" spans="1:20" x14ac:dyDescent="0.2">
      <c r="K67" s="119"/>
    </row>
    <row r="68" spans="1:20" x14ac:dyDescent="0.2">
      <c r="K68" s="119"/>
    </row>
    <row r="69" spans="1:20" x14ac:dyDescent="0.2">
      <c r="B69" s="80" t="s">
        <v>695</v>
      </c>
      <c r="E69" s="68">
        <f>E38+E46+E62</f>
        <v>15440</v>
      </c>
      <c r="F69" s="68">
        <f>F38+F46+F62</f>
        <v>12731</v>
      </c>
      <c r="G69" s="68">
        <f t="shared" ref="G69:L69" si="26">G30+G38+G46+G53+G62</f>
        <v>41076</v>
      </c>
      <c r="H69" s="68">
        <f t="shared" si="26"/>
        <v>57385</v>
      </c>
      <c r="I69" s="68">
        <f t="shared" si="26"/>
        <v>65114</v>
      </c>
      <c r="J69" s="68">
        <f t="shared" si="26"/>
        <v>57903</v>
      </c>
      <c r="K69" s="120">
        <f t="shared" si="26"/>
        <v>51788</v>
      </c>
      <c r="L69" s="68">
        <f t="shared" si="26"/>
        <v>52335.043109475533</v>
      </c>
      <c r="M69" s="39">
        <v>53874.42</v>
      </c>
      <c r="N69" s="68">
        <f ca="1">N30+N38+N46+N53+N62</f>
        <v>56938.164165555834</v>
      </c>
      <c r="O69" s="68">
        <f ca="1">O30+O38+O46+O53+O62</f>
        <v>60257.807631201998</v>
      </c>
      <c r="P69" s="68">
        <f ca="1">P30+P38+P46+P53+P62</f>
        <v>63778.915815677057</v>
      </c>
      <c r="Q69" s="68"/>
    </row>
    <row r="70" spans="1:20" x14ac:dyDescent="0.2">
      <c r="B70" s="80" t="s">
        <v>696</v>
      </c>
      <c r="E70" s="47"/>
      <c r="F70" s="81">
        <f>F69/E69-1</f>
        <v>-0.17545336787564769</v>
      </c>
      <c r="G70" s="81">
        <f t="shared" ref="G70:M70" si="27">G69/F69-1</f>
        <v>2.2264551095750531</v>
      </c>
      <c r="H70" s="81">
        <f t="shared" si="27"/>
        <v>0.39704450287272364</v>
      </c>
      <c r="I70" s="81">
        <f t="shared" si="27"/>
        <v>0.13468676483401576</v>
      </c>
      <c r="J70" s="81">
        <f t="shared" si="27"/>
        <v>-0.11074423319101878</v>
      </c>
      <c r="K70" s="128">
        <f t="shared" si="27"/>
        <v>-0.10560765418026696</v>
      </c>
      <c r="L70" s="81">
        <f t="shared" si="27"/>
        <v>1.0563124845051508E-2</v>
      </c>
      <c r="M70" s="81">
        <f t="shared" si="27"/>
        <v>2.9413884064342311E-2</v>
      </c>
      <c r="N70" s="81">
        <f t="shared" ref="N70" ca="1" si="28">N69/M69-1</f>
        <v>5.6868253348357767E-2</v>
      </c>
      <c r="O70" s="81">
        <f t="shared" ref="O70" ca="1" si="29">O69/N69-1</f>
        <v>5.8302608001090883E-2</v>
      </c>
      <c r="P70" s="81">
        <f t="shared" ref="P70" ca="1" si="30">P69/O69-1</f>
        <v>5.843405730964224E-2</v>
      </c>
      <c r="Q70" s="91"/>
    </row>
    <row r="71" spans="1:20" x14ac:dyDescent="0.2">
      <c r="K71" s="119"/>
    </row>
    <row r="72" spans="1:20" x14ac:dyDescent="0.2">
      <c r="B72" s="28" t="s">
        <v>29</v>
      </c>
      <c r="C72" s="48"/>
      <c r="D72" s="48"/>
      <c r="E72" s="28">
        <v>2018</v>
      </c>
      <c r="F72" s="28">
        <f t="shared" ref="F72:P72" si="31">E72+1</f>
        <v>2019</v>
      </c>
      <c r="G72" s="28">
        <f t="shared" si="31"/>
        <v>2020</v>
      </c>
      <c r="H72" s="28">
        <f t="shared" si="31"/>
        <v>2021</v>
      </c>
      <c r="I72" s="28">
        <f t="shared" si="31"/>
        <v>2022</v>
      </c>
      <c r="J72" s="28">
        <f t="shared" si="31"/>
        <v>2023</v>
      </c>
      <c r="K72" s="49">
        <f t="shared" si="31"/>
        <v>2024</v>
      </c>
      <c r="L72" s="28">
        <f t="shared" si="31"/>
        <v>2025</v>
      </c>
      <c r="M72" s="28">
        <f t="shared" si="31"/>
        <v>2026</v>
      </c>
      <c r="N72" s="28">
        <f t="shared" si="31"/>
        <v>2027</v>
      </c>
      <c r="O72" s="28">
        <f t="shared" si="31"/>
        <v>2028</v>
      </c>
      <c r="P72" s="28">
        <f t="shared" si="31"/>
        <v>2029</v>
      </c>
      <c r="Q72" s="92"/>
    </row>
    <row r="73" spans="1:20" x14ac:dyDescent="0.2">
      <c r="A73" s="27" t="s">
        <v>8</v>
      </c>
      <c r="B73" s="59" t="s">
        <v>24</v>
      </c>
      <c r="C73" s="50"/>
      <c r="D73" s="50"/>
      <c r="E73" s="82">
        <f>E69</f>
        <v>15440</v>
      </c>
      <c r="F73" s="82">
        <f t="shared" ref="F73:P73" si="32">F69</f>
        <v>12731</v>
      </c>
      <c r="G73" s="82">
        <f t="shared" si="32"/>
        <v>41076</v>
      </c>
      <c r="H73" s="82">
        <f t="shared" si="32"/>
        <v>57385</v>
      </c>
      <c r="I73" s="82">
        <f t="shared" si="32"/>
        <v>65114</v>
      </c>
      <c r="J73" s="82">
        <f t="shared" si="32"/>
        <v>57903</v>
      </c>
      <c r="K73" s="129">
        <f t="shared" si="32"/>
        <v>51788</v>
      </c>
      <c r="L73" s="82">
        <f t="shared" si="32"/>
        <v>52335.043109475533</v>
      </c>
      <c r="M73" s="82">
        <f>M69</f>
        <v>53874.42</v>
      </c>
      <c r="N73" s="82">
        <f t="shared" ca="1" si="32"/>
        <v>56938.164165555834</v>
      </c>
      <c r="O73" s="82">
        <f t="shared" ca="1" si="32"/>
        <v>60257.807631201998</v>
      </c>
      <c r="P73" s="82">
        <f t="shared" ca="1" si="32"/>
        <v>63778.915815677057</v>
      </c>
      <c r="Q73" s="93"/>
      <c r="T73" s="36"/>
    </row>
    <row r="74" spans="1:20" s="36" customFormat="1" ht="14.5" customHeight="1" x14ac:dyDescent="0.2">
      <c r="A74" s="38"/>
      <c r="B74" s="63" t="s">
        <v>25</v>
      </c>
      <c r="C74" s="50"/>
      <c r="D74" s="50"/>
      <c r="E74" s="83"/>
      <c r="F74" s="84">
        <f>F70</f>
        <v>-0.17545336787564769</v>
      </c>
      <c r="G74" s="84">
        <f t="shared" ref="G74:P74" si="33">G70</f>
        <v>2.2264551095750531</v>
      </c>
      <c r="H74" s="84">
        <f t="shared" si="33"/>
        <v>0.39704450287272364</v>
      </c>
      <c r="I74" s="84">
        <f t="shared" si="33"/>
        <v>0.13468676483401576</v>
      </c>
      <c r="J74" s="84">
        <f t="shared" si="33"/>
        <v>-0.11074423319101878</v>
      </c>
      <c r="K74" s="130">
        <f t="shared" si="33"/>
        <v>-0.10560765418026696</v>
      </c>
      <c r="L74" s="84">
        <f t="shared" si="33"/>
        <v>1.0563124845051508E-2</v>
      </c>
      <c r="M74" s="84">
        <f t="shared" si="33"/>
        <v>2.9413884064342311E-2</v>
      </c>
      <c r="N74" s="84">
        <f t="shared" ca="1" si="33"/>
        <v>5.6868253348357767E-2</v>
      </c>
      <c r="O74" s="84">
        <f t="shared" ca="1" si="33"/>
        <v>5.8302608001090883E-2</v>
      </c>
      <c r="P74" s="84">
        <f t="shared" ca="1" si="33"/>
        <v>5.843405730964224E-2</v>
      </c>
      <c r="Q74" s="94"/>
      <c r="R74" s="40"/>
      <c r="S74" s="40"/>
    </row>
    <row r="75" spans="1:20" s="36" customFormat="1" ht="15" customHeight="1" x14ac:dyDescent="0.2">
      <c r="A75" s="38"/>
      <c r="B75" s="59"/>
      <c r="C75" s="50"/>
      <c r="D75" s="50"/>
      <c r="E75" s="83"/>
      <c r="F75" s="83"/>
      <c r="G75" s="83"/>
      <c r="H75" s="83"/>
      <c r="I75" s="83"/>
      <c r="J75" s="83"/>
      <c r="K75" s="131"/>
      <c r="L75" s="83"/>
      <c r="M75" s="83"/>
      <c r="N75" s="83"/>
      <c r="O75" s="83"/>
      <c r="P75" s="83"/>
      <c r="Q75" s="93"/>
      <c r="R75" s="39"/>
      <c r="S75" s="39"/>
    </row>
    <row r="76" spans="1:20" s="36" customFormat="1" x14ac:dyDescent="0.2">
      <c r="A76" s="38"/>
      <c r="B76" s="59" t="s">
        <v>30</v>
      </c>
      <c r="C76" s="50"/>
      <c r="D76" s="50"/>
      <c r="E76" s="82">
        <f>'Income Statement'!C16</f>
        <v>934</v>
      </c>
      <c r="F76" s="82">
        <f>'Income Statement'!D16</f>
        <v>1014.1392</v>
      </c>
      <c r="G76" s="82">
        <f>'Income Statement'!E16</f>
        <v>1534.5949000000001</v>
      </c>
      <c r="H76" s="82">
        <f>'Income Statement'!F16</f>
        <v>2006</v>
      </c>
      <c r="I76" s="82">
        <f>'Income Statement'!G16</f>
        <v>2605.7341999999999</v>
      </c>
      <c r="J76" s="82">
        <f>'Income Statement'!H16</f>
        <v>3143.9241000000002</v>
      </c>
      <c r="K76" s="129">
        <f>'Income Statement'!I16</f>
        <v>1522.6203</v>
      </c>
      <c r="L76" s="82">
        <f>'Income Statement'!J16</f>
        <v>1757.4</v>
      </c>
      <c r="M76" s="82">
        <f>'Income Statement'!K16</f>
        <v>1871.7270000000001</v>
      </c>
      <c r="N76" s="82">
        <f ca="1">N73*0.0426</f>
        <v>2425.5657934526785</v>
      </c>
      <c r="O76" s="82">
        <f ca="1">O73*0.0426</f>
        <v>2566.9826050892052</v>
      </c>
      <c r="P76" s="82">
        <f ca="1">P73*0.0426</f>
        <v>2716.9818137478424</v>
      </c>
      <c r="Q76" s="93"/>
      <c r="R76" s="39"/>
      <c r="S76" s="39"/>
    </row>
    <row r="77" spans="1:20" s="36" customFormat="1" x14ac:dyDescent="0.2">
      <c r="A77" s="38"/>
      <c r="B77" s="63" t="s">
        <v>31</v>
      </c>
      <c r="C77" s="50"/>
      <c r="D77" s="50"/>
      <c r="E77" s="84">
        <f t="shared" ref="E77:P77" si="34">E76/E73</f>
        <v>6.0492227979274608E-2</v>
      </c>
      <c r="F77" s="84">
        <f t="shared" si="34"/>
        <v>7.9659036996308219E-2</v>
      </c>
      <c r="G77" s="84">
        <f t="shared" si="34"/>
        <v>3.7359891420780993E-2</v>
      </c>
      <c r="H77" s="84">
        <f t="shared" si="34"/>
        <v>3.4956870262263656E-2</v>
      </c>
      <c r="I77" s="84">
        <f t="shared" si="34"/>
        <v>4.0018032988297446E-2</v>
      </c>
      <c r="J77" s="84">
        <f t="shared" si="34"/>
        <v>5.4296393969224394E-2</v>
      </c>
      <c r="K77" s="130">
        <f t="shared" si="34"/>
        <v>2.9401025334054223E-2</v>
      </c>
      <c r="L77" s="84">
        <f t="shared" si="34"/>
        <v>3.3579794638247153E-2</v>
      </c>
      <c r="M77" s="84">
        <f t="shared" si="34"/>
        <v>3.4742406507578184E-2</v>
      </c>
      <c r="N77" s="84">
        <f t="shared" ca="1" si="34"/>
        <v>4.2599999999999999E-2</v>
      </c>
      <c r="O77" s="84">
        <f t="shared" ca="1" si="34"/>
        <v>4.2599999999999999E-2</v>
      </c>
      <c r="P77" s="84">
        <f t="shared" ca="1" si="34"/>
        <v>4.2599999999999992E-2</v>
      </c>
      <c r="Q77" s="94"/>
      <c r="R77" s="39"/>
      <c r="S77" s="39"/>
    </row>
    <row r="78" spans="1:20" s="36" customFormat="1" x14ac:dyDescent="0.2">
      <c r="A78" s="38"/>
      <c r="B78" s="59"/>
      <c r="C78" s="50"/>
      <c r="D78" s="50"/>
      <c r="E78" s="83"/>
      <c r="F78" s="83"/>
      <c r="G78" s="83"/>
      <c r="H78" s="83"/>
      <c r="I78" s="83"/>
      <c r="J78" s="83"/>
      <c r="K78" s="131"/>
      <c r="L78" s="83"/>
      <c r="M78" s="83"/>
      <c r="N78" s="83"/>
      <c r="O78" s="83"/>
      <c r="P78" s="83"/>
      <c r="Q78" s="93"/>
      <c r="R78" s="39"/>
      <c r="S78" s="39"/>
    </row>
    <row r="79" spans="1:20" s="36" customFormat="1" x14ac:dyDescent="0.2">
      <c r="A79" s="38"/>
      <c r="B79" s="59" t="s">
        <v>32</v>
      </c>
      <c r="C79" s="50"/>
      <c r="D79" s="50"/>
      <c r="E79" s="82">
        <f>'Income Statement'!C38</f>
        <v>179</v>
      </c>
      <c r="F79" s="82">
        <f>'Income Statement'!D38</f>
        <v>86</v>
      </c>
      <c r="G79" s="82">
        <f>'Income Statement'!E38</f>
        <v>248</v>
      </c>
      <c r="H79" s="82">
        <f>'Income Statement'!F38</f>
        <v>398</v>
      </c>
      <c r="I79" s="82">
        <f>'Income Statement'!G38</f>
        <v>388</v>
      </c>
      <c r="J79" s="82">
        <f>'Income Statement'!H38</f>
        <v>714</v>
      </c>
      <c r="K79" s="129">
        <f>'Income Statement'!I38</f>
        <v>336</v>
      </c>
      <c r="L79" s="82">
        <f>L76*K80</f>
        <v>387.45826771653543</v>
      </c>
      <c r="M79" s="82">
        <f t="shared" ref="M79:P79" si="35">M76*L80</f>
        <v>281.26007396137499</v>
      </c>
      <c r="N79" s="82">
        <f t="shared" ca="1" si="35"/>
        <v>454.08332194880751</v>
      </c>
      <c r="O79" s="82">
        <f t="shared" ca="1" si="35"/>
        <v>485.56064852069608</v>
      </c>
      <c r="P79" s="82">
        <f t="shared" ca="1" si="35"/>
        <v>529.32585461380756</v>
      </c>
      <c r="Q79" s="93"/>
      <c r="R79" s="39"/>
      <c r="S79" s="39"/>
    </row>
    <row r="80" spans="1:20" s="36" customFormat="1" x14ac:dyDescent="0.2">
      <c r="A80" s="38"/>
      <c r="B80" s="63" t="s">
        <v>33</v>
      </c>
      <c r="C80" s="50"/>
      <c r="D80" s="50"/>
      <c r="E80" s="84">
        <f>'Income Statement'!C38/'Income Statement'!C37</f>
        <v>0.39254385964912281</v>
      </c>
      <c r="F80" s="84">
        <f>'Income Statement'!D38/'Income Statement'!D37</f>
        <v>-7.1369294605809125E-2</v>
      </c>
      <c r="G80" s="84">
        <f>'Income Statement'!E38/'Income Statement'!E37</f>
        <v>0.17551309271054494</v>
      </c>
      <c r="H80" s="84">
        <f>'Income Statement'!F38/'Income Statement'!F37</f>
        <v>0.15516569200779728</v>
      </c>
      <c r="I80" s="84">
        <f>'Income Statement'!G38/'Income Statement'!G37</f>
        <v>0.18780251694094868</v>
      </c>
      <c r="J80" s="84">
        <f>'Income Statement'!H38/'Income Statement'!H37</f>
        <v>0.23402163225172073</v>
      </c>
      <c r="K80" s="130">
        <f>'Income Statement'!I38/'Income Statement'!I37</f>
        <v>0.22047244094488189</v>
      </c>
      <c r="L80" s="84">
        <f>AVERAGE(F80:K80)</f>
        <v>0.15026768004168076</v>
      </c>
      <c r="M80" s="84">
        <f t="shared" ref="M80:P80" si="36">AVERAGE(G80:L80)</f>
        <v>0.18720717581626237</v>
      </c>
      <c r="N80" s="84">
        <f t="shared" si="36"/>
        <v>0.18915618966721529</v>
      </c>
      <c r="O80" s="84">
        <f t="shared" si="36"/>
        <v>0.1948212726104516</v>
      </c>
      <c r="P80" s="84">
        <f t="shared" si="36"/>
        <v>0.19599106522203544</v>
      </c>
      <c r="Q80" s="94"/>
      <c r="R80" s="39"/>
      <c r="S80" s="39"/>
    </row>
    <row r="81" spans="1:19" s="36" customFormat="1" x14ac:dyDescent="0.2">
      <c r="A81" s="38"/>
      <c r="B81" s="50"/>
      <c r="C81" s="50"/>
      <c r="D81" s="50"/>
      <c r="E81" s="50"/>
      <c r="F81" s="50"/>
      <c r="G81" s="50"/>
      <c r="H81" s="50"/>
      <c r="I81" s="50"/>
      <c r="J81" s="50"/>
      <c r="K81" s="51"/>
      <c r="L81" s="50"/>
      <c r="M81" s="50"/>
      <c r="N81" s="50"/>
      <c r="O81" s="50"/>
      <c r="P81" s="50"/>
      <c r="Q81"/>
      <c r="R81" s="39"/>
      <c r="S81" s="39"/>
    </row>
    <row r="82" spans="1:19" x14ac:dyDescent="0.2">
      <c r="A82" s="27"/>
      <c r="B82" s="28" t="s">
        <v>34</v>
      </c>
      <c r="C82" s="48"/>
      <c r="D82" s="48"/>
      <c r="E82" s="28">
        <v>2018</v>
      </c>
      <c r="F82" s="28">
        <f t="shared" ref="F82:P82" si="37">E82+1</f>
        <v>2019</v>
      </c>
      <c r="G82" s="28">
        <f t="shared" si="37"/>
        <v>2020</v>
      </c>
      <c r="H82" s="28">
        <f t="shared" si="37"/>
        <v>2021</v>
      </c>
      <c r="I82" s="28">
        <f t="shared" si="37"/>
        <v>2022</v>
      </c>
      <c r="J82" s="28">
        <f t="shared" si="37"/>
        <v>2023</v>
      </c>
      <c r="K82" s="49">
        <f t="shared" si="37"/>
        <v>2024</v>
      </c>
      <c r="L82" s="28">
        <f t="shared" si="37"/>
        <v>2025</v>
      </c>
      <c r="M82" s="28">
        <f t="shared" si="37"/>
        <v>2026</v>
      </c>
      <c r="N82" s="28">
        <f t="shared" si="37"/>
        <v>2027</v>
      </c>
      <c r="O82" s="28">
        <f t="shared" si="37"/>
        <v>2028</v>
      </c>
      <c r="P82" s="28">
        <f t="shared" si="37"/>
        <v>2029</v>
      </c>
      <c r="Q82" s="92"/>
    </row>
    <row r="83" spans="1:19" x14ac:dyDescent="0.2">
      <c r="B83" s="59" t="s">
        <v>35</v>
      </c>
      <c r="C83" s="50"/>
      <c r="D83" s="50"/>
      <c r="E83" s="82">
        <f>'CF Statement'!E8</f>
        <v>622</v>
      </c>
      <c r="F83" s="82">
        <f>'CF Statement'!F8</f>
        <v>548</v>
      </c>
      <c r="G83" s="82">
        <f>'CF Statement'!G8</f>
        <v>435</v>
      </c>
      <c r="H83" s="82">
        <f>'CF Statement'!H8</f>
        <v>424</v>
      </c>
      <c r="I83" s="82">
        <f>'CF Statement'!I8</f>
        <v>408</v>
      </c>
      <c r="J83" s="82">
        <f>'CF Statement'!J8</f>
        <v>451</v>
      </c>
      <c r="K83" s="129">
        <f>'CF Statement'!K8</f>
        <v>468</v>
      </c>
      <c r="L83" s="82">
        <f>L69*K84</f>
        <v>472.9435424274842</v>
      </c>
      <c r="M83" s="82">
        <f t="shared" ref="M83:P83" si="38">M69*L84</f>
        <v>414.6833424583283</v>
      </c>
      <c r="N83" s="82">
        <f t="shared" ca="1" si="38"/>
        <v>465.43062791848507</v>
      </c>
      <c r="O83" s="82">
        <f t="shared" ca="1" si="38"/>
        <v>500.30815194677911</v>
      </c>
      <c r="P83" s="82">
        <f t="shared" ca="1" si="38"/>
        <v>513.9375769607343</v>
      </c>
      <c r="Q83" s="93"/>
    </row>
    <row r="84" spans="1:19" x14ac:dyDescent="0.2">
      <c r="A84" s="27" t="s">
        <v>8</v>
      </c>
      <c r="B84" s="63" t="s">
        <v>31</v>
      </c>
      <c r="C84" s="50"/>
      <c r="D84" s="50"/>
      <c r="E84" s="83">
        <f>E83/E$73</f>
        <v>4.0284974093264252E-2</v>
      </c>
      <c r="F84" s="84">
        <f t="shared" ref="F84:K84" si="39">F83/F$73</f>
        <v>4.3044536957034009E-2</v>
      </c>
      <c r="G84" s="84">
        <f t="shared" si="39"/>
        <v>1.0590125620800467E-2</v>
      </c>
      <c r="H84" s="84">
        <f t="shared" si="39"/>
        <v>7.3886904243269146E-3</v>
      </c>
      <c r="I84" s="84">
        <f t="shared" si="39"/>
        <v>6.2659335933900545E-3</v>
      </c>
      <c r="J84" s="84">
        <f t="shared" si="39"/>
        <v>7.7888883132134776E-3</v>
      </c>
      <c r="K84" s="130">
        <f t="shared" si="39"/>
        <v>9.036842511778791E-3</v>
      </c>
      <c r="L84" s="84">
        <f>AVERAGE(I84:K84)</f>
        <v>7.6972214727941074E-3</v>
      </c>
      <c r="M84" s="84">
        <f t="shared" ref="M84:P84" si="40">AVERAGE(J84:L84)</f>
        <v>8.1743174325954581E-3</v>
      </c>
      <c r="N84" s="84">
        <f t="shared" si="40"/>
        <v>8.3027938057227847E-3</v>
      </c>
      <c r="O84" s="84">
        <f t="shared" si="40"/>
        <v>8.058110903704117E-3</v>
      </c>
      <c r="P84" s="84">
        <f t="shared" si="40"/>
        <v>8.1784073806741211E-3</v>
      </c>
      <c r="Q84" s="94"/>
    </row>
    <row r="85" spans="1:19" x14ac:dyDescent="0.2">
      <c r="B85" s="59"/>
      <c r="C85" s="50"/>
      <c r="D85" s="50"/>
      <c r="E85" s="83"/>
      <c r="F85" s="83"/>
      <c r="G85" s="83"/>
      <c r="H85" s="83"/>
      <c r="I85" s="83"/>
      <c r="J85" s="83"/>
      <c r="K85" s="131"/>
      <c r="L85" s="83"/>
      <c r="M85" s="83"/>
      <c r="N85" s="83"/>
      <c r="O85" s="83"/>
      <c r="P85" s="83"/>
      <c r="Q85" s="93"/>
    </row>
    <row r="86" spans="1:19" x14ac:dyDescent="0.2">
      <c r="B86" s="59" t="s">
        <v>36</v>
      </c>
      <c r="C86" s="50"/>
      <c r="D86" s="50"/>
      <c r="E86" s="82">
        <f>+-'CF Statement'!E26</f>
        <v>493</v>
      </c>
      <c r="F86" s="82">
        <f>-'CF Statement'!F26</f>
        <v>524</v>
      </c>
      <c r="G86" s="82">
        <f>-'CF Statement'!G26</f>
        <v>365</v>
      </c>
      <c r="H86" s="82">
        <f>-'CF Statement'!H26</f>
        <v>399</v>
      </c>
      <c r="I86" s="82">
        <f>-'CF Statement'!I26</f>
        <v>555</v>
      </c>
      <c r="J86" s="82">
        <f>-'CF Statement'!J26</f>
        <v>1122</v>
      </c>
      <c r="K86" s="129">
        <f>-'CF Statement'!K26</f>
        <v>1376</v>
      </c>
      <c r="L86" s="82">
        <f>+L69*K87</f>
        <v>1390.534859786791</v>
      </c>
      <c r="M86" s="82">
        <f t="shared" ref="M86:O86" si="41">+M69*L87</f>
        <v>978.19081679193039</v>
      </c>
      <c r="N86" s="82">
        <f t="shared" ca="1" si="41"/>
        <v>1216.6540399194491</v>
      </c>
      <c r="O86" s="82">
        <f t="shared" ca="1" si="41"/>
        <v>1327.5743048771326</v>
      </c>
      <c r="P86" s="82">
        <f ca="1">+P69*O87</f>
        <v>1308.667485385881</v>
      </c>
      <c r="Q86" s="93"/>
      <c r="R86" s="37"/>
    </row>
    <row r="87" spans="1:19" x14ac:dyDescent="0.2">
      <c r="B87" s="63" t="s">
        <v>31</v>
      </c>
      <c r="C87" s="50"/>
      <c r="D87" s="50"/>
      <c r="E87" s="84">
        <f t="shared" ref="E87:K87" si="42">E86/E73</f>
        <v>3.1930051813471499E-2</v>
      </c>
      <c r="F87" s="84">
        <f t="shared" si="42"/>
        <v>4.1159374754536168E-2</v>
      </c>
      <c r="G87" s="84">
        <f t="shared" si="42"/>
        <v>8.8859674749245301E-3</v>
      </c>
      <c r="H87" s="84">
        <f t="shared" si="42"/>
        <v>6.9530365077982055E-3</v>
      </c>
      <c r="I87" s="84">
        <f t="shared" si="42"/>
        <v>8.5235126086555882E-3</v>
      </c>
      <c r="J87" s="84">
        <f t="shared" si="42"/>
        <v>1.9377234340189627E-2</v>
      </c>
      <c r="K87" s="130">
        <f t="shared" si="42"/>
        <v>2.6569861744033366E-2</v>
      </c>
      <c r="L87" s="84">
        <f>AVERAGE(I87:K87)</f>
        <v>1.8156869564292858E-2</v>
      </c>
      <c r="M87" s="84">
        <f t="shared" ref="M87:P87" si="43">AVERAGE(J87:L87)</f>
        <v>2.1367988549505283E-2</v>
      </c>
      <c r="N87" s="84">
        <f t="shared" si="43"/>
        <v>2.2031573285943837E-2</v>
      </c>
      <c r="O87" s="84">
        <f t="shared" si="43"/>
        <v>2.0518810466580658E-2</v>
      </c>
      <c r="P87" s="84">
        <f t="shared" si="43"/>
        <v>2.1306124100676591E-2</v>
      </c>
      <c r="Q87" s="94"/>
    </row>
    <row r="88" spans="1:19" x14ac:dyDescent="0.2">
      <c r="B88" s="59"/>
      <c r="C88" s="50"/>
      <c r="D88" s="50"/>
      <c r="E88" s="83"/>
      <c r="F88" s="83"/>
      <c r="G88" s="83"/>
      <c r="H88" s="83"/>
      <c r="I88" s="83"/>
      <c r="J88" s="83"/>
      <c r="K88" s="131"/>
      <c r="L88" s="83"/>
      <c r="M88" s="83"/>
      <c r="N88" s="83"/>
      <c r="O88" s="83"/>
      <c r="P88" s="83"/>
      <c r="Q88" s="93"/>
    </row>
    <row r="89" spans="1:19" x14ac:dyDescent="0.2">
      <c r="B89" s="59" t="s">
        <v>37</v>
      </c>
      <c r="C89" s="50"/>
      <c r="D89" s="50"/>
      <c r="E89" s="82">
        <f>-'CF Statement'!E13</f>
        <v>811</v>
      </c>
      <c r="F89" s="82">
        <f>-'CF Statement'!F13</f>
        <v>405</v>
      </c>
      <c r="G89" s="82">
        <f>-'CF Statement'!G13</f>
        <v>2976</v>
      </c>
      <c r="H89" s="82">
        <f>-'CF Statement'!H13</f>
        <v>-132</v>
      </c>
      <c r="I89" s="82">
        <f>-'CF Statement'!I13</f>
        <v>7523</v>
      </c>
      <c r="J89" s="82">
        <f>-'CF Statement'!J13</f>
        <v>-1112</v>
      </c>
      <c r="K89" s="129">
        <f>-'CF Statement'!K13</f>
        <v>221</v>
      </c>
      <c r="L89" s="82">
        <f>L86*L90</f>
        <v>46.628664362270122</v>
      </c>
      <c r="M89" s="82">
        <f t="shared" ref="M89:P89" si="44">M86*M90</f>
        <v>6.063402077368357</v>
      </c>
      <c r="N89" s="82">
        <f t="shared" ca="1" si="44"/>
        <v>17.843806904684282</v>
      </c>
      <c r="O89" s="82">
        <f t="shared" ca="1" si="44"/>
        <v>24.072365710856012</v>
      </c>
      <c r="P89" s="82">
        <f t="shared" ca="1" si="44"/>
        <v>17.011576707647393</v>
      </c>
      <c r="Q89" s="93"/>
    </row>
    <row r="90" spans="1:19" x14ac:dyDescent="0.2">
      <c r="B90" s="63" t="s">
        <v>31</v>
      </c>
      <c r="C90" s="50"/>
      <c r="D90" s="50"/>
      <c r="E90" s="84">
        <f t="shared" ref="E90:K90" si="45">E89/E73</f>
        <v>5.2525906735751297E-2</v>
      </c>
      <c r="F90" s="84">
        <f t="shared" si="45"/>
        <v>3.1812112167151047E-2</v>
      </c>
      <c r="G90" s="84">
        <f t="shared" si="45"/>
        <v>7.245106631609699E-2</v>
      </c>
      <c r="H90" s="84">
        <f t="shared" si="45"/>
        <v>-2.3002526792715865E-3</v>
      </c>
      <c r="I90" s="84">
        <f t="shared" si="45"/>
        <v>0.1155358294683171</v>
      </c>
      <c r="J90" s="84">
        <f t="shared" si="45"/>
        <v>-1.9204531716836778E-2</v>
      </c>
      <c r="K90" s="130">
        <f t="shared" si="45"/>
        <v>4.267397852784429E-3</v>
      </c>
      <c r="L90" s="84">
        <f>AVERAGE(I90:K90)</f>
        <v>3.3532898534754919E-2</v>
      </c>
      <c r="M90" s="84">
        <f t="shared" ref="M90:P90" si="46">AVERAGE(J90:L90)</f>
        <v>6.1985882235675235E-3</v>
      </c>
      <c r="N90" s="84">
        <f t="shared" si="46"/>
        <v>1.4666294870368956E-2</v>
      </c>
      <c r="O90" s="84">
        <f t="shared" si="46"/>
        <v>1.8132593876230466E-2</v>
      </c>
      <c r="P90" s="84">
        <f t="shared" si="46"/>
        <v>1.2999158990055647E-2</v>
      </c>
      <c r="Q90" s="94"/>
    </row>
    <row r="91" spans="1:19" x14ac:dyDescent="0.2">
      <c r="B91" s="50" t="s">
        <v>38</v>
      </c>
      <c r="C91" s="50"/>
      <c r="D91" s="50"/>
      <c r="E91" s="59"/>
      <c r="F91" s="85">
        <f>F89/(F73-E73)</f>
        <v>-0.14950166112956811</v>
      </c>
      <c r="G91" s="85">
        <f>G89/(G73-F73)</f>
        <v>0.10499206209207973</v>
      </c>
      <c r="H91" s="85">
        <f>H89/(H73-G73)</f>
        <v>-8.0936906002820521E-3</v>
      </c>
      <c r="I91" s="85">
        <f>I89/(I73-H73)</f>
        <v>0.97334713417000907</v>
      </c>
      <c r="J91" s="85">
        <f t="shared" ref="J91:O91" si="47">J89/(J73-I73)</f>
        <v>0.15420884759395367</v>
      </c>
      <c r="K91" s="132">
        <f t="shared" si="47"/>
        <v>-3.614063777596075E-2</v>
      </c>
      <c r="L91" s="85">
        <f t="shared" si="47"/>
        <v>8.523764133867702E-2</v>
      </c>
      <c r="M91" s="85">
        <f t="shared" si="47"/>
        <v>3.9388678072869851E-3</v>
      </c>
      <c r="N91" s="85">
        <f t="shared" ca="1" si="47"/>
        <v>5.8241830715806495E-3</v>
      </c>
      <c r="O91" s="85">
        <f t="shared" ca="1" si="47"/>
        <v>7.2514913001870693E-3</v>
      </c>
      <c r="P91" s="85">
        <f ca="1">P89/(P73-O73)</f>
        <v>4.8313132730920475E-3</v>
      </c>
      <c r="Q91" s="93"/>
    </row>
    <row r="92" spans="1:19" x14ac:dyDescent="0.2">
      <c r="K92" s="119"/>
      <c r="L92">
        <v>1</v>
      </c>
      <c r="M92">
        <f>L92+1</f>
        <v>2</v>
      </c>
      <c r="N92">
        <f>M92+1</f>
        <v>3</v>
      </c>
      <c r="O92">
        <f>N92+1</f>
        <v>4</v>
      </c>
      <c r="P92">
        <f>O92+1</f>
        <v>5</v>
      </c>
    </row>
    <row r="93" spans="1:19" x14ac:dyDescent="0.2">
      <c r="K93" s="119"/>
    </row>
    <row r="94" spans="1:19" x14ac:dyDescent="0.2">
      <c r="B94" s="50"/>
      <c r="C94" s="50"/>
      <c r="D94" s="50"/>
      <c r="E94" s="66">
        <v>0.75</v>
      </c>
      <c r="F94" s="66">
        <v>0.25</v>
      </c>
      <c r="G94" s="50"/>
      <c r="H94" s="50"/>
      <c r="I94" s="50"/>
      <c r="J94" s="50"/>
      <c r="K94" s="51"/>
      <c r="L94" s="50"/>
      <c r="M94" s="50"/>
      <c r="N94" s="50"/>
      <c r="O94" s="50"/>
      <c r="P94" s="50"/>
    </row>
    <row r="95" spans="1:19" x14ac:dyDescent="0.2">
      <c r="B95" s="28" t="s">
        <v>697</v>
      </c>
      <c r="C95" s="48"/>
      <c r="D95" s="48"/>
      <c r="E95" s="28">
        <v>2018</v>
      </c>
      <c r="F95" s="28">
        <f t="shared" ref="F95:G95" si="48">E95+1</f>
        <v>2019</v>
      </c>
      <c r="G95" s="28">
        <f t="shared" si="48"/>
        <v>2020</v>
      </c>
      <c r="H95" s="28">
        <f>G95+1</f>
        <v>2021</v>
      </c>
      <c r="I95" s="28">
        <f t="shared" ref="I95:P95" si="49">H95+1</f>
        <v>2022</v>
      </c>
      <c r="J95" s="28">
        <f t="shared" si="49"/>
        <v>2023</v>
      </c>
      <c r="K95" s="49">
        <f t="shared" si="49"/>
        <v>2024</v>
      </c>
      <c r="L95" s="28">
        <f t="shared" si="49"/>
        <v>2025</v>
      </c>
      <c r="M95" s="28">
        <f t="shared" si="49"/>
        <v>2026</v>
      </c>
      <c r="N95" s="28">
        <f t="shared" si="49"/>
        <v>2027</v>
      </c>
      <c r="O95" s="28">
        <f t="shared" si="49"/>
        <v>2028</v>
      </c>
      <c r="P95" s="28">
        <f t="shared" si="49"/>
        <v>2029</v>
      </c>
      <c r="Q95" s="92"/>
    </row>
    <row r="96" spans="1:19" x14ac:dyDescent="0.2">
      <c r="B96" s="59" t="s">
        <v>24</v>
      </c>
      <c r="C96" s="50"/>
      <c r="D96" s="50"/>
      <c r="E96" s="82">
        <f>(E73*$E$94)+F73*$F$94</f>
        <v>14762.75</v>
      </c>
      <c r="F96" s="82">
        <f t="shared" ref="F96:P96" si="50">(F73*$E$94)+G73*$F$94</f>
        <v>19817.25</v>
      </c>
      <c r="G96" s="82">
        <f t="shared" si="50"/>
        <v>45153.25</v>
      </c>
      <c r="H96" s="82">
        <f t="shared" si="50"/>
        <v>59317.25</v>
      </c>
      <c r="I96" s="82">
        <f t="shared" si="50"/>
        <v>63311.25</v>
      </c>
      <c r="J96" s="82">
        <f t="shared" si="50"/>
        <v>56374.25</v>
      </c>
      <c r="K96" s="129">
        <f t="shared" si="50"/>
        <v>51924.76077736888</v>
      </c>
      <c r="L96" s="82">
        <f t="shared" si="50"/>
        <v>52719.887332106649</v>
      </c>
      <c r="M96" s="82">
        <f t="shared" ca="1" si="50"/>
        <v>54640.356041388965</v>
      </c>
      <c r="N96" s="82">
        <f t="shared" ca="1" si="50"/>
        <v>57768.075031967368</v>
      </c>
      <c r="O96" s="82">
        <f t="shared" ca="1" si="50"/>
        <v>61138.084677320767</v>
      </c>
      <c r="P96" s="82">
        <f t="shared" ca="1" si="50"/>
        <v>47834.186861757793</v>
      </c>
      <c r="Q96" s="95"/>
    </row>
    <row r="97" spans="2:17" x14ac:dyDescent="0.2">
      <c r="B97" s="63" t="s">
        <v>25</v>
      </c>
      <c r="C97" s="50"/>
      <c r="D97" s="50"/>
      <c r="E97" s="83"/>
      <c r="F97" s="84">
        <f>+F96/E96-1</f>
        <v>0.34238200877207836</v>
      </c>
      <c r="G97" s="84">
        <f t="shared" ref="G97:P97" si="51">+G96/F96-1</f>
        <v>1.2784821304671437</v>
      </c>
      <c r="H97" s="84">
        <f t="shared" si="51"/>
        <v>0.31368727610969316</v>
      </c>
      <c r="I97" s="84">
        <f t="shared" si="51"/>
        <v>6.73328584855164E-2</v>
      </c>
      <c r="J97" s="84">
        <f t="shared" si="51"/>
        <v>-0.10956978420107011</v>
      </c>
      <c r="K97" s="130">
        <f t="shared" si="51"/>
        <v>-7.8927688131214535E-2</v>
      </c>
      <c r="L97" s="84">
        <f t="shared" si="51"/>
        <v>1.531305186261589E-2</v>
      </c>
      <c r="M97" s="84">
        <f t="shared" ca="1" si="51"/>
        <v>3.6427784778529704E-2</v>
      </c>
      <c r="N97" s="84">
        <f t="shared" ca="1" si="51"/>
        <v>5.7241921853679267E-2</v>
      </c>
      <c r="O97" s="84">
        <f t="shared" ca="1" si="51"/>
        <v>5.8336886653891806E-2</v>
      </c>
      <c r="P97" s="84">
        <f t="shared" ca="1" si="51"/>
        <v>-0.2176040987508735</v>
      </c>
      <c r="Q97" s="96"/>
    </row>
    <row r="98" spans="2:17" x14ac:dyDescent="0.2">
      <c r="B98" s="59"/>
      <c r="C98" s="50"/>
      <c r="D98" s="50"/>
      <c r="E98" s="83"/>
      <c r="F98" s="83"/>
      <c r="G98" s="83"/>
      <c r="H98" s="83"/>
      <c r="I98" s="83"/>
      <c r="J98" s="83"/>
      <c r="K98" s="131"/>
      <c r="L98" s="83"/>
      <c r="M98" s="83"/>
      <c r="N98" s="83"/>
      <c r="O98" s="83"/>
      <c r="P98" s="83"/>
    </row>
    <row r="99" spans="2:17" x14ac:dyDescent="0.2">
      <c r="B99" s="59" t="s">
        <v>30</v>
      </c>
      <c r="C99" s="50"/>
      <c r="D99" s="50"/>
      <c r="E99" s="82">
        <f>E76*$E$94+(F76*$F$94)</f>
        <v>954.03480000000002</v>
      </c>
      <c r="F99" s="82">
        <f t="shared" ref="F99:P99" si="52">F76*$E$94+(G76*$F$94)</f>
        <v>1144.253125</v>
      </c>
      <c r="G99" s="82">
        <f t="shared" si="52"/>
        <v>1652.446175</v>
      </c>
      <c r="H99" s="82">
        <f t="shared" si="52"/>
        <v>2155.9335499999997</v>
      </c>
      <c r="I99" s="82">
        <f t="shared" si="52"/>
        <v>2740.2816750000002</v>
      </c>
      <c r="J99" s="82">
        <f t="shared" si="52"/>
        <v>2738.5981500000003</v>
      </c>
      <c r="K99" s="129">
        <f t="shared" si="52"/>
        <v>1581.3152249999998</v>
      </c>
      <c r="L99" s="82">
        <f t="shared" si="52"/>
        <v>1785.9817500000001</v>
      </c>
      <c r="M99" s="82">
        <f t="shared" ca="1" si="52"/>
        <v>2010.1866983631699</v>
      </c>
      <c r="N99" s="82">
        <f t="shared" ca="1" si="52"/>
        <v>2460.9199963618103</v>
      </c>
      <c r="O99" s="82">
        <f t="shared" ca="1" si="52"/>
        <v>2604.4824072538645</v>
      </c>
      <c r="P99" s="82">
        <f t="shared" ca="1" si="52"/>
        <v>2037.7363603108818</v>
      </c>
      <c r="Q99" s="95"/>
    </row>
    <row r="100" spans="2:17" x14ac:dyDescent="0.2">
      <c r="B100" s="63" t="s">
        <v>31</v>
      </c>
      <c r="C100" s="50"/>
      <c r="D100" s="50"/>
      <c r="E100" s="84">
        <f>+E99/E96</f>
        <v>6.4624463599261661E-2</v>
      </c>
      <c r="F100" s="84">
        <f t="shared" ref="F100:M100" si="53">+F99/F96</f>
        <v>5.7740257856160666E-2</v>
      </c>
      <c r="G100" s="84">
        <f t="shared" si="53"/>
        <v>3.6596395054619549E-2</v>
      </c>
      <c r="H100" s="84">
        <f t="shared" si="53"/>
        <v>3.6345810872891099E-2</v>
      </c>
      <c r="I100" s="84">
        <f t="shared" si="53"/>
        <v>4.3282697387904995E-2</v>
      </c>
      <c r="J100" s="84">
        <f t="shared" si="53"/>
        <v>4.8578883976283502E-2</v>
      </c>
      <c r="K100" s="130">
        <f t="shared" si="53"/>
        <v>3.0453972273074146E-2</v>
      </c>
      <c r="L100" s="84">
        <f t="shared" si="53"/>
        <v>3.3876812724376391E-2</v>
      </c>
      <c r="M100" s="84">
        <f t="shared" ca="1" si="53"/>
        <v>3.6789414344966825E-2</v>
      </c>
      <c r="N100" s="84">
        <f ca="1">+AVERAGE(K100:M100)</f>
        <v>3.3706733114139124E-2</v>
      </c>
      <c r="O100" s="84">
        <f t="shared" ref="O100:P100" ca="1" si="54">+AVERAGE(L100:N100)</f>
        <v>3.4790986727827454E-2</v>
      </c>
      <c r="P100" s="84">
        <f t="shared" ca="1" si="54"/>
        <v>3.509571139564447E-2</v>
      </c>
      <c r="Q100" s="96"/>
    </row>
    <row r="101" spans="2:17" x14ac:dyDescent="0.2">
      <c r="B101" s="59"/>
      <c r="C101" s="50"/>
      <c r="D101" s="50"/>
      <c r="E101" s="83"/>
      <c r="F101" s="83"/>
      <c r="G101" s="83"/>
      <c r="H101" s="83"/>
      <c r="I101" s="83"/>
      <c r="J101" s="83"/>
      <c r="K101" s="131"/>
      <c r="L101" s="83"/>
      <c r="M101" s="83"/>
      <c r="N101" s="83"/>
      <c r="O101" s="83"/>
      <c r="P101" s="83"/>
    </row>
    <row r="102" spans="2:17" x14ac:dyDescent="0.2">
      <c r="B102" s="59" t="s">
        <v>32</v>
      </c>
      <c r="C102" s="50"/>
      <c r="D102" s="50"/>
      <c r="E102" s="82">
        <f>E79*$E$94+(F79*$F$94)</f>
        <v>155.75</v>
      </c>
      <c r="F102" s="82">
        <f t="shared" ref="F102:P102" si="55">F79*$E$94+(G79*$F$94)</f>
        <v>126.5</v>
      </c>
      <c r="G102" s="82">
        <f t="shared" si="55"/>
        <v>285.5</v>
      </c>
      <c r="H102" s="82">
        <f t="shared" si="55"/>
        <v>395.5</v>
      </c>
      <c r="I102" s="82">
        <f t="shared" si="55"/>
        <v>469.5</v>
      </c>
      <c r="J102" s="82">
        <f t="shared" si="55"/>
        <v>619.5</v>
      </c>
      <c r="K102" s="129">
        <f t="shared" si="55"/>
        <v>348.86456692913384</v>
      </c>
      <c r="L102" s="82">
        <f t="shared" si="55"/>
        <v>360.90871927774532</v>
      </c>
      <c r="M102" s="82">
        <f t="shared" ca="1" si="55"/>
        <v>324.46588595823312</v>
      </c>
      <c r="N102" s="82">
        <f t="shared" ca="1" si="55"/>
        <v>461.95265359177967</v>
      </c>
      <c r="O102" s="82">
        <f t="shared" ca="1" si="55"/>
        <v>496.50195004397392</v>
      </c>
      <c r="P102" s="82">
        <f t="shared" ca="1" si="55"/>
        <v>396.99439096035564</v>
      </c>
      <c r="Q102" s="95"/>
    </row>
    <row r="103" spans="2:17" x14ac:dyDescent="0.2">
      <c r="B103" s="63" t="s">
        <v>698</v>
      </c>
      <c r="C103" s="50"/>
      <c r="D103" s="50"/>
      <c r="E103" s="84">
        <f>+E102/E99</f>
        <v>0.16325400289381478</v>
      </c>
      <c r="F103" s="84">
        <f t="shared" ref="F103:K103" si="56">+F102/F99</f>
        <v>0.11055246189517726</v>
      </c>
      <c r="G103" s="84">
        <f t="shared" si="56"/>
        <v>0.17277416010237065</v>
      </c>
      <c r="H103" s="84">
        <f t="shared" si="56"/>
        <v>0.18344721246162715</v>
      </c>
      <c r="I103" s="84">
        <f t="shared" si="56"/>
        <v>0.17133275176903118</v>
      </c>
      <c r="J103" s="84">
        <f t="shared" si="56"/>
        <v>0.2262106253157295</v>
      </c>
      <c r="K103" s="130">
        <f t="shared" si="56"/>
        <v>0.22061671285630852</v>
      </c>
      <c r="L103" s="84">
        <f>+AVERAGE(F103:K103)</f>
        <v>0.18082232073337404</v>
      </c>
      <c r="M103" s="84">
        <f t="shared" ref="M103:P103" si="57">+AVERAGE(G103:L103)</f>
        <v>0.19253396387307353</v>
      </c>
      <c r="N103" s="84">
        <f t="shared" si="57"/>
        <v>0.19582726450152399</v>
      </c>
      <c r="O103" s="84">
        <f t="shared" si="57"/>
        <v>0.19789060650817344</v>
      </c>
      <c r="P103" s="84">
        <f t="shared" si="57"/>
        <v>0.20231691563136381</v>
      </c>
      <c r="Q103" s="96"/>
    </row>
    <row r="104" spans="2:17" x14ac:dyDescent="0.2">
      <c r="B104" s="50"/>
      <c r="C104" s="50"/>
      <c r="D104" s="50"/>
      <c r="E104" s="50"/>
      <c r="F104" s="50"/>
      <c r="G104" s="50"/>
      <c r="H104" s="50"/>
      <c r="I104" s="50"/>
      <c r="J104" s="50"/>
      <c r="K104" s="51"/>
      <c r="L104" s="50"/>
      <c r="M104" s="50"/>
      <c r="N104" s="50"/>
      <c r="O104" s="50"/>
      <c r="P104" s="50"/>
    </row>
    <row r="105" spans="2:17" x14ac:dyDescent="0.2">
      <c r="B105" s="28" t="s">
        <v>699</v>
      </c>
      <c r="C105" s="48"/>
      <c r="D105" s="48"/>
      <c r="E105" s="28">
        <v>2018</v>
      </c>
      <c r="F105" s="28">
        <f t="shared" ref="F105:G105" si="58">E105+1</f>
        <v>2019</v>
      </c>
      <c r="G105" s="28">
        <f t="shared" si="58"/>
        <v>2020</v>
      </c>
      <c r="H105" s="28">
        <f>G105+1</f>
        <v>2021</v>
      </c>
      <c r="I105" s="28">
        <f t="shared" ref="I105:P105" si="59">H105+1</f>
        <v>2022</v>
      </c>
      <c r="J105" s="28">
        <f t="shared" si="59"/>
        <v>2023</v>
      </c>
      <c r="K105" s="49">
        <f t="shared" si="59"/>
        <v>2024</v>
      </c>
      <c r="L105" s="28">
        <f t="shared" si="59"/>
        <v>2025</v>
      </c>
      <c r="M105" s="28">
        <f t="shared" si="59"/>
        <v>2026</v>
      </c>
      <c r="N105" s="28">
        <f t="shared" si="59"/>
        <v>2027</v>
      </c>
      <c r="O105" s="28">
        <f t="shared" si="59"/>
        <v>2028</v>
      </c>
      <c r="P105" s="28">
        <f t="shared" si="59"/>
        <v>2029</v>
      </c>
      <c r="Q105" s="92"/>
    </row>
    <row r="106" spans="2:17" x14ac:dyDescent="0.2">
      <c r="B106" s="59" t="s">
        <v>35</v>
      </c>
      <c r="C106" s="50"/>
      <c r="D106" s="50"/>
      <c r="E106" s="82">
        <f>E83*$E$94+(F83*$F$94)</f>
        <v>603.5</v>
      </c>
      <c r="F106" s="82">
        <f t="shared" ref="F106:P106" si="60">F83*$E$94+(G83*$F$94)</f>
        <v>519.75</v>
      </c>
      <c r="G106" s="82">
        <f t="shared" si="60"/>
        <v>432.25</v>
      </c>
      <c r="H106" s="82">
        <f t="shared" si="60"/>
        <v>420</v>
      </c>
      <c r="I106" s="82">
        <f t="shared" si="60"/>
        <v>418.75</v>
      </c>
      <c r="J106" s="82">
        <f t="shared" si="60"/>
        <v>455.25</v>
      </c>
      <c r="K106" s="129">
        <f t="shared" si="60"/>
        <v>469.23588560687108</v>
      </c>
      <c r="L106" s="82">
        <f t="shared" si="60"/>
        <v>458.3784924351952</v>
      </c>
      <c r="M106" s="82">
        <f ca="1">M83*$E$94+(N83*$F$94)</f>
        <v>427.37016382336748</v>
      </c>
      <c r="N106" s="82">
        <f t="shared" ca="1" si="60"/>
        <v>474.15000892555861</v>
      </c>
      <c r="O106" s="82">
        <f t="shared" ca="1" si="60"/>
        <v>503.71550820026789</v>
      </c>
      <c r="P106" s="82">
        <f t="shared" ca="1" si="60"/>
        <v>385.45318272055073</v>
      </c>
      <c r="Q106" s="95"/>
    </row>
    <row r="107" spans="2:17" x14ac:dyDescent="0.2">
      <c r="B107" s="63" t="s">
        <v>700</v>
      </c>
      <c r="C107" s="50"/>
      <c r="D107" s="50"/>
      <c r="E107" s="86">
        <f>E83/E$73</f>
        <v>4.0284974093264252E-2</v>
      </c>
      <c r="F107" s="86">
        <f t="shared" ref="F107:P107" si="61">F83/F$73</f>
        <v>4.3044536957034009E-2</v>
      </c>
      <c r="G107" s="86">
        <f t="shared" si="61"/>
        <v>1.0590125620800467E-2</v>
      </c>
      <c r="H107" s="86">
        <f t="shared" si="61"/>
        <v>7.3886904243269146E-3</v>
      </c>
      <c r="I107" s="86">
        <f t="shared" si="61"/>
        <v>6.2659335933900545E-3</v>
      </c>
      <c r="J107" s="86">
        <f t="shared" si="61"/>
        <v>7.7888883132134776E-3</v>
      </c>
      <c r="K107" s="133">
        <f t="shared" si="61"/>
        <v>9.036842511778791E-3</v>
      </c>
      <c r="L107" s="86">
        <f t="shared" si="61"/>
        <v>9.036842511778791E-3</v>
      </c>
      <c r="M107" s="86">
        <f>M83/M$73</f>
        <v>7.6972214727941074E-3</v>
      </c>
      <c r="N107" s="86">
        <f t="shared" ca="1" si="61"/>
        <v>8.1743174325954581E-3</v>
      </c>
      <c r="O107" s="86">
        <f t="shared" ca="1" si="61"/>
        <v>8.3027938057227847E-3</v>
      </c>
      <c r="P107" s="86">
        <f t="shared" ca="1" si="61"/>
        <v>8.058110903704117E-3</v>
      </c>
      <c r="Q107" s="97"/>
    </row>
    <row r="108" spans="2:17" x14ac:dyDescent="0.2">
      <c r="B108" s="63" t="s">
        <v>701</v>
      </c>
      <c r="C108" s="50"/>
      <c r="D108" s="50"/>
      <c r="E108" s="84"/>
      <c r="F108" s="84"/>
      <c r="G108" s="84"/>
      <c r="H108" s="84"/>
      <c r="I108" s="84"/>
      <c r="J108" s="84"/>
      <c r="K108" s="130"/>
      <c r="L108" s="84"/>
      <c r="M108" s="84"/>
      <c r="N108" s="84"/>
      <c r="O108" s="84"/>
      <c r="P108" s="84"/>
    </row>
    <row r="109" spans="2:17" x14ac:dyDescent="0.2">
      <c r="B109" s="59"/>
      <c r="C109" s="50"/>
      <c r="D109" s="50"/>
      <c r="E109" s="83"/>
      <c r="F109" s="83"/>
      <c r="G109" s="83"/>
      <c r="H109" s="83"/>
      <c r="I109" s="83"/>
      <c r="J109" s="83"/>
      <c r="K109" s="131"/>
      <c r="L109" s="83"/>
      <c r="M109" s="83"/>
      <c r="N109" s="83"/>
      <c r="O109" s="83"/>
      <c r="P109" s="83"/>
    </row>
    <row r="110" spans="2:17" x14ac:dyDescent="0.2">
      <c r="B110" s="59" t="s">
        <v>702</v>
      </c>
      <c r="C110" s="50"/>
      <c r="D110" s="50"/>
      <c r="E110" s="82">
        <f>E86*$E$94+(F86*$F$94)</f>
        <v>500.75</v>
      </c>
      <c r="F110" s="82">
        <f t="shared" ref="F110:P110" si="62">F86*$E$94+(G86*$F$94)</f>
        <v>484.25</v>
      </c>
      <c r="G110" s="82">
        <f t="shared" si="62"/>
        <v>373.5</v>
      </c>
      <c r="H110" s="82">
        <f t="shared" si="62"/>
        <v>438</v>
      </c>
      <c r="I110" s="82">
        <f t="shared" si="62"/>
        <v>696.75</v>
      </c>
      <c r="J110" s="82">
        <f t="shared" si="62"/>
        <v>1185.5</v>
      </c>
      <c r="K110" s="129">
        <f t="shared" si="62"/>
        <v>1379.6337149466976</v>
      </c>
      <c r="L110" s="82">
        <f t="shared" si="62"/>
        <v>1287.4488490380759</v>
      </c>
      <c r="M110" s="82">
        <f ca="1">M86*$E$94+(N86*$F$94)</f>
        <v>1037.80662257381</v>
      </c>
      <c r="N110" s="82">
        <f t="shared" ca="1" si="62"/>
        <v>1244.3841061588701</v>
      </c>
      <c r="O110" s="82">
        <f t="shared" ca="1" si="62"/>
        <v>1322.8476000043197</v>
      </c>
      <c r="P110" s="82">
        <f t="shared" ca="1" si="62"/>
        <v>981.50061403941072</v>
      </c>
      <c r="Q110" s="95"/>
    </row>
    <row r="111" spans="2:17" x14ac:dyDescent="0.2">
      <c r="B111" s="63" t="s">
        <v>31</v>
      </c>
      <c r="C111" s="50"/>
      <c r="D111" s="50"/>
      <c r="E111" s="86">
        <f>E83/E$73</f>
        <v>4.0284974093264252E-2</v>
      </c>
      <c r="F111" s="86">
        <f t="shared" ref="F111:P111" si="63">F83/F$73</f>
        <v>4.3044536957034009E-2</v>
      </c>
      <c r="G111" s="86">
        <f t="shared" si="63"/>
        <v>1.0590125620800467E-2</v>
      </c>
      <c r="H111" s="86">
        <f t="shared" si="63"/>
        <v>7.3886904243269146E-3</v>
      </c>
      <c r="I111" s="86">
        <f t="shared" si="63"/>
        <v>6.2659335933900545E-3</v>
      </c>
      <c r="J111" s="86">
        <f t="shared" si="63"/>
        <v>7.7888883132134776E-3</v>
      </c>
      <c r="K111" s="133">
        <f>K83/K$73</f>
        <v>9.036842511778791E-3</v>
      </c>
      <c r="L111" s="86">
        <f t="shared" si="63"/>
        <v>9.036842511778791E-3</v>
      </c>
      <c r="M111" s="86">
        <f t="shared" si="63"/>
        <v>7.6972214727941074E-3</v>
      </c>
      <c r="N111" s="86">
        <f t="shared" ca="1" si="63"/>
        <v>8.1743174325954581E-3</v>
      </c>
      <c r="O111" s="86">
        <f t="shared" ca="1" si="63"/>
        <v>8.3027938057227847E-3</v>
      </c>
      <c r="P111" s="86">
        <f t="shared" ca="1" si="63"/>
        <v>8.058110903704117E-3</v>
      </c>
      <c r="Q111" s="97"/>
    </row>
    <row r="112" spans="2:17" x14ac:dyDescent="0.2">
      <c r="B112" s="59"/>
      <c r="C112" s="50"/>
      <c r="D112" s="50"/>
      <c r="E112" s="83"/>
      <c r="F112" s="83"/>
      <c r="G112" s="83"/>
      <c r="H112" s="83"/>
      <c r="I112" s="83"/>
      <c r="J112" s="83"/>
      <c r="K112" s="131"/>
      <c r="L112" s="83"/>
      <c r="M112" s="83"/>
      <c r="N112" s="83"/>
      <c r="O112" s="83"/>
      <c r="P112" s="83"/>
    </row>
    <row r="113" spans="2:17" x14ac:dyDescent="0.2">
      <c r="B113" s="59" t="s">
        <v>37</v>
      </c>
      <c r="C113" s="50"/>
      <c r="D113" s="50"/>
      <c r="E113" s="87">
        <f>E89*$E$94+(F89*$F$94)</f>
        <v>709.5</v>
      </c>
      <c r="F113" s="87">
        <f t="shared" ref="F113:P113" si="64">F89*$E$94+(G89*$F$94)</f>
        <v>1047.75</v>
      </c>
      <c r="G113" s="87">
        <f t="shared" si="64"/>
        <v>2199</v>
      </c>
      <c r="H113" s="87">
        <f t="shared" si="64"/>
        <v>1781.75</v>
      </c>
      <c r="I113" s="87">
        <f t="shared" si="64"/>
        <v>5364.25</v>
      </c>
      <c r="J113" s="87">
        <f t="shared" si="64"/>
        <v>-778.75</v>
      </c>
      <c r="K113" s="134">
        <f>K89*$E$94+(L89*$F$94)</f>
        <v>177.40716609056753</v>
      </c>
      <c r="L113" s="87">
        <f t="shared" si="64"/>
        <v>36.487348791044681</v>
      </c>
      <c r="M113" s="87">
        <f t="shared" ca="1" si="64"/>
        <v>9.0085032841973387</v>
      </c>
      <c r="N113" s="87">
        <f t="shared" ca="1" si="64"/>
        <v>19.400946606227215</v>
      </c>
      <c r="O113" s="87">
        <f t="shared" ca="1" si="64"/>
        <v>22.307168460053855</v>
      </c>
      <c r="P113" s="87">
        <f t="shared" ca="1" si="64"/>
        <v>12.758682530735545</v>
      </c>
      <c r="Q113" s="98"/>
    </row>
    <row r="114" spans="2:17" x14ac:dyDescent="0.2">
      <c r="B114" s="63" t="s">
        <v>31</v>
      </c>
      <c r="C114" s="50"/>
      <c r="D114" s="50"/>
      <c r="E114" s="84">
        <f t="shared" ref="E114:K114" si="65">+E113/E$110</f>
        <v>1.4168746879680478</v>
      </c>
      <c r="F114" s="84">
        <f t="shared" si="65"/>
        <v>2.1636551368094992</v>
      </c>
      <c r="G114" s="84">
        <f t="shared" si="65"/>
        <v>5.8875502008032132</v>
      </c>
      <c r="H114" s="84">
        <f t="shared" si="65"/>
        <v>4.0679223744292239</v>
      </c>
      <c r="I114" s="84">
        <f t="shared" si="65"/>
        <v>7.6989594546106925</v>
      </c>
      <c r="J114" s="84">
        <f t="shared" si="65"/>
        <v>-0.65689582454660478</v>
      </c>
      <c r="K114" s="130">
        <f t="shared" si="65"/>
        <v>0.12859004833570747</v>
      </c>
      <c r="L114" s="84">
        <f>+AVERAGE(F114:K114)</f>
        <v>3.2149635650736221</v>
      </c>
      <c r="M114" s="84">
        <f t="shared" ref="M114:P114" si="66">+AVERAGE(G114:L114)</f>
        <v>3.3901816364509751</v>
      </c>
      <c r="N114" s="84">
        <f t="shared" si="66"/>
        <v>2.9739535423922696</v>
      </c>
      <c r="O114" s="84">
        <f t="shared" si="66"/>
        <v>2.7916254037194435</v>
      </c>
      <c r="P114" s="84">
        <f t="shared" si="66"/>
        <v>1.9737363952375688</v>
      </c>
      <c r="Q114" s="96"/>
    </row>
    <row r="115" spans="2:17" x14ac:dyDescent="0.2">
      <c r="B115" s="59" t="s">
        <v>703</v>
      </c>
      <c r="C115" s="50"/>
      <c r="D115" s="50"/>
      <c r="E115" s="84"/>
      <c r="F115" s="84">
        <f>+F113/(F69-E69)</f>
        <v>-0.38676633444075303</v>
      </c>
      <c r="G115" s="84">
        <f t="shared" ref="G115:P115" si="67">+G113/(G69-F69)</f>
        <v>7.7579820074087147E-2</v>
      </c>
      <c r="H115" s="84">
        <f t="shared" si="67"/>
        <v>0.10924949414433749</v>
      </c>
      <c r="I115" s="84">
        <f t="shared" si="67"/>
        <v>0.69404192004140253</v>
      </c>
      <c r="J115" s="84">
        <f t="shared" si="67"/>
        <v>0.10799473027319373</v>
      </c>
      <c r="K115" s="130">
        <f t="shared" si="67"/>
        <v>-2.9011801486601395E-2</v>
      </c>
      <c r="L115" s="84">
        <f t="shared" si="67"/>
        <v>6.6699220151088659E-2</v>
      </c>
      <c r="M115" s="84">
        <f t="shared" ca="1" si="67"/>
        <v>5.8520452916037639E-3</v>
      </c>
      <c r="N115" s="84">
        <f t="shared" ca="1" si="67"/>
        <v>6.3324303720729965E-3</v>
      </c>
      <c r="O115" s="84">
        <f t="shared" ca="1" si="67"/>
        <v>6.7197482774590056E-3</v>
      </c>
      <c r="P115" s="84">
        <f t="shared" ca="1" si="67"/>
        <v>3.6234849548190356E-3</v>
      </c>
      <c r="Q115" s="96"/>
    </row>
    <row r="116" spans="2:17" x14ac:dyDescent="0.2">
      <c r="K116" s="119"/>
    </row>
    <row r="117" spans="2:17" x14ac:dyDescent="0.2">
      <c r="K117" s="119"/>
    </row>
    <row r="118" spans="2:17" x14ac:dyDescent="0.2">
      <c r="K118" s="119"/>
    </row>
    <row r="119" spans="2:17" x14ac:dyDescent="0.2">
      <c r="B119" s="28" t="s">
        <v>39</v>
      </c>
      <c r="C119" s="28"/>
      <c r="D119" s="28"/>
      <c r="E119" s="34">
        <v>2018</v>
      </c>
      <c r="F119" s="34">
        <f t="shared" ref="F119:P119" si="68">E119+1</f>
        <v>2019</v>
      </c>
      <c r="G119" s="34">
        <f t="shared" si="68"/>
        <v>2020</v>
      </c>
      <c r="H119" s="34">
        <f t="shared" si="68"/>
        <v>2021</v>
      </c>
      <c r="I119" s="34">
        <f t="shared" si="68"/>
        <v>2022</v>
      </c>
      <c r="J119" s="34">
        <f t="shared" si="68"/>
        <v>2023</v>
      </c>
      <c r="K119" s="135">
        <f t="shared" si="68"/>
        <v>2024</v>
      </c>
      <c r="L119" s="35">
        <f t="shared" si="68"/>
        <v>2025</v>
      </c>
      <c r="M119" s="35">
        <f t="shared" si="68"/>
        <v>2026</v>
      </c>
      <c r="N119" s="35">
        <f t="shared" si="68"/>
        <v>2027</v>
      </c>
      <c r="O119" s="35">
        <f t="shared" si="68"/>
        <v>2028</v>
      </c>
      <c r="P119" s="35">
        <f t="shared" si="68"/>
        <v>2029</v>
      </c>
    </row>
    <row r="120" spans="2:17" x14ac:dyDescent="0.2">
      <c r="B120" s="47" t="s">
        <v>24</v>
      </c>
      <c r="C120" s="47"/>
      <c r="D120" s="47"/>
      <c r="E120" s="193">
        <f t="shared" ref="E120:P120" si="69">E96</f>
        <v>14762.75</v>
      </c>
      <c r="F120" s="193">
        <f t="shared" si="69"/>
        <v>19817.25</v>
      </c>
      <c r="G120" s="193">
        <f t="shared" si="69"/>
        <v>45153.25</v>
      </c>
      <c r="H120" s="193">
        <f t="shared" si="69"/>
        <v>59317.25</v>
      </c>
      <c r="I120" s="193">
        <f t="shared" si="69"/>
        <v>63311.25</v>
      </c>
      <c r="J120" s="193">
        <f t="shared" si="69"/>
        <v>56374.25</v>
      </c>
      <c r="K120" s="194">
        <f t="shared" si="69"/>
        <v>51924.76077736888</v>
      </c>
      <c r="L120" s="193">
        <f t="shared" si="69"/>
        <v>52719.887332106649</v>
      </c>
      <c r="M120" s="193">
        <f t="shared" ca="1" si="69"/>
        <v>54640.356041388965</v>
      </c>
      <c r="N120" s="193">
        <f t="shared" ca="1" si="69"/>
        <v>57768.075031967368</v>
      </c>
      <c r="O120" s="193">
        <f t="shared" ca="1" si="69"/>
        <v>61138.084677320767</v>
      </c>
      <c r="P120" s="193">
        <f t="shared" ca="1" si="69"/>
        <v>47834.186861757793</v>
      </c>
    </row>
    <row r="121" spans="2:17" x14ac:dyDescent="0.2">
      <c r="B121" s="62" t="s">
        <v>25</v>
      </c>
      <c r="C121" s="47"/>
      <c r="D121" s="47"/>
      <c r="E121" s="195"/>
      <c r="F121" s="195">
        <f t="shared" ref="F121:P121" si="70">F97</f>
        <v>0.34238200877207836</v>
      </c>
      <c r="G121" s="195">
        <f t="shared" si="70"/>
        <v>1.2784821304671437</v>
      </c>
      <c r="H121" s="195">
        <f t="shared" si="70"/>
        <v>0.31368727610969316</v>
      </c>
      <c r="I121" s="195">
        <f t="shared" si="70"/>
        <v>6.73328584855164E-2</v>
      </c>
      <c r="J121" s="195">
        <f t="shared" si="70"/>
        <v>-0.10956978420107011</v>
      </c>
      <c r="K121" s="196">
        <f t="shared" si="70"/>
        <v>-7.8927688131214535E-2</v>
      </c>
      <c r="L121" s="195">
        <f t="shared" si="70"/>
        <v>1.531305186261589E-2</v>
      </c>
      <c r="M121" s="195">
        <f t="shared" ca="1" si="70"/>
        <v>3.6427784778529704E-2</v>
      </c>
      <c r="N121" s="195">
        <f t="shared" ca="1" si="70"/>
        <v>5.7241921853679267E-2</v>
      </c>
      <c r="O121" s="195">
        <f t="shared" ca="1" si="70"/>
        <v>5.8336886653891806E-2</v>
      </c>
      <c r="P121" s="195">
        <f t="shared" ca="1" si="70"/>
        <v>-0.2176040987508735</v>
      </c>
    </row>
    <row r="122" spans="2:17" x14ac:dyDescent="0.2">
      <c r="B122" s="62"/>
      <c r="C122" s="47"/>
      <c r="D122" s="47"/>
      <c r="E122" s="47"/>
      <c r="F122" s="47"/>
      <c r="G122" s="47"/>
      <c r="H122" s="47"/>
      <c r="I122" s="47"/>
      <c r="J122" s="47"/>
      <c r="K122" s="122"/>
      <c r="L122" s="141"/>
      <c r="M122" s="141"/>
      <c r="N122" s="141"/>
      <c r="O122" s="141"/>
      <c r="P122" s="141"/>
    </row>
    <row r="123" spans="2:17" x14ac:dyDescent="0.2">
      <c r="B123" s="62"/>
      <c r="C123" s="47"/>
      <c r="D123" s="47"/>
      <c r="E123" s="47"/>
      <c r="F123" s="47"/>
      <c r="G123" s="47"/>
      <c r="H123" s="47"/>
      <c r="I123" s="47"/>
      <c r="J123" s="47"/>
      <c r="K123" s="122"/>
      <c r="L123" s="142"/>
      <c r="M123" s="142"/>
      <c r="N123" s="142"/>
      <c r="O123" s="142"/>
      <c r="P123" s="142"/>
    </row>
    <row r="124" spans="2:17" x14ac:dyDescent="0.2">
      <c r="B124" s="62"/>
      <c r="C124" s="47"/>
      <c r="D124" s="47"/>
      <c r="E124" s="47"/>
      <c r="F124" s="47"/>
      <c r="G124" s="47"/>
      <c r="H124" s="47"/>
      <c r="I124" s="47"/>
      <c r="J124" s="47"/>
      <c r="K124" s="122"/>
      <c r="L124" s="141"/>
      <c r="M124" s="141"/>
      <c r="N124" s="141"/>
      <c r="O124" s="141"/>
      <c r="P124" s="141"/>
    </row>
    <row r="125" spans="2:17" x14ac:dyDescent="0.2">
      <c r="B125" s="47"/>
      <c r="C125" s="47"/>
      <c r="D125" s="47"/>
      <c r="E125" s="47"/>
      <c r="F125" s="47"/>
      <c r="G125" s="47"/>
      <c r="H125" s="47"/>
      <c r="I125" s="47"/>
      <c r="J125" s="47"/>
      <c r="K125" s="122"/>
      <c r="L125" s="47"/>
      <c r="M125" s="47"/>
      <c r="N125" s="47"/>
      <c r="O125" s="47"/>
      <c r="P125" s="47"/>
      <c r="Q125" s="90"/>
    </row>
    <row r="126" spans="2:17" x14ac:dyDescent="0.2">
      <c r="B126" s="47" t="s">
        <v>30</v>
      </c>
      <c r="C126" s="47"/>
      <c r="D126" s="47"/>
      <c r="E126" s="193">
        <f t="shared" ref="E126:P126" si="71">E99</f>
        <v>954.03480000000002</v>
      </c>
      <c r="F126" s="193">
        <f t="shared" si="71"/>
        <v>1144.253125</v>
      </c>
      <c r="G126" s="193">
        <f t="shared" si="71"/>
        <v>1652.446175</v>
      </c>
      <c r="H126" s="193">
        <f t="shared" si="71"/>
        <v>2155.9335499999997</v>
      </c>
      <c r="I126" s="193">
        <f t="shared" si="71"/>
        <v>2740.2816750000002</v>
      </c>
      <c r="J126" s="193">
        <f t="shared" si="71"/>
        <v>2738.5981500000003</v>
      </c>
      <c r="K126" s="194">
        <f t="shared" si="71"/>
        <v>1581.3152249999998</v>
      </c>
      <c r="L126" s="193">
        <f t="shared" si="71"/>
        <v>1785.9817500000001</v>
      </c>
      <c r="M126" s="193">
        <f t="shared" ca="1" si="71"/>
        <v>2010.1866983631699</v>
      </c>
      <c r="N126" s="193">
        <f t="shared" ca="1" si="71"/>
        <v>2460.9199963618103</v>
      </c>
      <c r="O126" s="193">
        <f t="shared" ca="1" si="71"/>
        <v>2604.4824072538645</v>
      </c>
      <c r="P126" s="193">
        <f t="shared" ca="1" si="71"/>
        <v>2037.7363603108818</v>
      </c>
      <c r="Q126" s="99"/>
    </row>
    <row r="127" spans="2:17" x14ac:dyDescent="0.2">
      <c r="B127" s="62" t="s">
        <v>31</v>
      </c>
      <c r="C127" s="47"/>
      <c r="D127" s="47"/>
      <c r="E127" s="195"/>
      <c r="F127" s="195">
        <f>F126/F120</f>
        <v>5.7740257856160666E-2</v>
      </c>
      <c r="G127" s="195">
        <f t="shared" ref="G127:K127" si="72">G126/G120</f>
        <v>3.6596395054619549E-2</v>
      </c>
      <c r="H127" s="195">
        <f t="shared" si="72"/>
        <v>3.6345810872891099E-2</v>
      </c>
      <c r="I127" s="195">
        <f t="shared" si="72"/>
        <v>4.3282697387904995E-2</v>
      </c>
      <c r="J127" s="195">
        <f t="shared" si="72"/>
        <v>4.8578883976283502E-2</v>
      </c>
      <c r="K127" s="196">
        <f t="shared" si="72"/>
        <v>3.0453972273074146E-2</v>
      </c>
      <c r="L127" s="195">
        <f ca="1">+OFFSET(L129,$E$17,0)</f>
        <v>3.3876812724376391E-2</v>
      </c>
      <c r="M127" s="195">
        <f t="shared" ref="M127:P127" ca="1" si="73">+OFFSET(M129,$E$17,0)</f>
        <v>3.3876812724376405E-2</v>
      </c>
      <c r="N127" s="195">
        <f t="shared" ca="1" si="73"/>
        <v>3.3876812724376419E-2</v>
      </c>
      <c r="O127" s="195">
        <f t="shared" ca="1" si="73"/>
        <v>3.3876812724376433E-2</v>
      </c>
      <c r="P127" s="195">
        <f t="shared" ca="1" si="73"/>
        <v>3.3876812724376447E-2</v>
      </c>
      <c r="Q127" s="100"/>
    </row>
    <row r="128" spans="2:17" x14ac:dyDescent="0.2">
      <c r="B128" s="62" t="s">
        <v>11</v>
      </c>
      <c r="C128" s="47"/>
      <c r="D128" s="47"/>
      <c r="E128" s="47"/>
      <c r="F128" s="47"/>
      <c r="G128" s="47"/>
      <c r="H128" s="47"/>
      <c r="I128" s="47"/>
      <c r="J128" s="47"/>
      <c r="K128" s="122"/>
      <c r="L128" s="192">
        <f>L129</f>
        <v>3.3876812724376391E-2</v>
      </c>
      <c r="M128" s="143">
        <f ca="1">L128-($L$128-$P128)/COUNT($L$119:$P$119)</f>
        <v>3.3876812724376405E-2</v>
      </c>
      <c r="N128" s="143">
        <f ca="1">M128-($L$128-$P128)/COUNT($L$119:$P$119)</f>
        <v>3.3876812724376419E-2</v>
      </c>
      <c r="O128" s="143">
        <f ca="1">N128-($L$128-$P128)/COUNT($L$119:$P$119)</f>
        <v>3.3876812724376433E-2</v>
      </c>
      <c r="P128" s="144">
        <f ca="1">O128-($L$128-$P128)/COUNT($L$119:$P$119)</f>
        <v>3.3876812724376447E-2</v>
      </c>
    </row>
    <row r="129" spans="2:17" x14ac:dyDescent="0.2">
      <c r="B129" s="62" t="s">
        <v>40</v>
      </c>
      <c r="C129" s="47"/>
      <c r="D129" s="47"/>
      <c r="E129" s="47"/>
      <c r="F129" s="47"/>
      <c r="G129" s="47"/>
      <c r="H129" s="47"/>
      <c r="I129" s="47"/>
      <c r="J129" s="47"/>
      <c r="K129" s="122"/>
      <c r="L129" s="197">
        <f>$N$17</f>
        <v>3.3876812724376391E-2</v>
      </c>
      <c r="M129" s="198">
        <v>0.03</v>
      </c>
      <c r="N129" s="198">
        <f t="shared" ref="N129:P129" si="74">$N$17</f>
        <v>3.3876812724376391E-2</v>
      </c>
      <c r="O129" s="198">
        <f t="shared" si="74"/>
        <v>3.3876812724376391E-2</v>
      </c>
      <c r="P129" s="199">
        <f t="shared" si="74"/>
        <v>3.3876812724376391E-2</v>
      </c>
    </row>
    <row r="130" spans="2:17" x14ac:dyDescent="0.2">
      <c r="B130" s="62" t="s">
        <v>13</v>
      </c>
      <c r="C130" s="47"/>
      <c r="D130" s="47"/>
      <c r="E130" s="47"/>
      <c r="F130" s="47"/>
      <c r="G130" s="47"/>
      <c r="H130" s="47"/>
      <c r="I130" s="47"/>
      <c r="J130" s="47"/>
      <c r="K130" s="122"/>
      <c r="L130" s="192">
        <f>L129</f>
        <v>3.3876812724376391E-2</v>
      </c>
      <c r="M130" s="143">
        <f ca="1">L130+($P$130-$L$130)/COUNT($L$119:$P$119)</f>
        <v>3.3876812724376405E-2</v>
      </c>
      <c r="N130" s="143">
        <f ca="1">M130+($P$130-$L$130)/COUNT($L$119:$P$119)</f>
        <v>3.3876812724376419E-2</v>
      </c>
      <c r="O130" s="143">
        <f ca="1">N130+($P$130-$L$130)/COUNT($L$119:$P$119)</f>
        <v>3.3876812724376433E-2</v>
      </c>
      <c r="P130" s="144">
        <f ca="1">O130+($P$130-$L$130)/COUNT($L$119:$P$119)</f>
        <v>3.3876812724376447E-2</v>
      </c>
    </row>
    <row r="131" spans="2:17" x14ac:dyDescent="0.2">
      <c r="B131" s="47"/>
      <c r="C131" s="47"/>
      <c r="D131" s="47"/>
      <c r="E131" s="47"/>
      <c r="F131" s="47"/>
      <c r="G131" s="47"/>
      <c r="H131" s="47"/>
      <c r="I131" s="47"/>
      <c r="J131" s="47"/>
      <c r="K131" s="122"/>
      <c r="L131" s="47"/>
      <c r="M131" s="47"/>
      <c r="N131" s="47"/>
      <c r="O131" s="47"/>
      <c r="P131" s="47"/>
    </row>
    <row r="132" spans="2:17" x14ac:dyDescent="0.2">
      <c r="B132" s="47" t="s">
        <v>32</v>
      </c>
      <c r="C132" s="47"/>
      <c r="D132" s="47"/>
      <c r="E132" s="193">
        <f t="shared" ref="E132:P132" si="75">E102</f>
        <v>155.75</v>
      </c>
      <c r="F132" s="193">
        <f t="shared" si="75"/>
        <v>126.5</v>
      </c>
      <c r="G132" s="193">
        <f t="shared" si="75"/>
        <v>285.5</v>
      </c>
      <c r="H132" s="193">
        <f t="shared" si="75"/>
        <v>395.5</v>
      </c>
      <c r="I132" s="193">
        <f t="shared" si="75"/>
        <v>469.5</v>
      </c>
      <c r="J132" s="193">
        <f t="shared" si="75"/>
        <v>619.5</v>
      </c>
      <c r="K132" s="194">
        <f t="shared" si="75"/>
        <v>348.86456692913384</v>
      </c>
      <c r="L132" s="193">
        <f t="shared" si="75"/>
        <v>360.90871927774532</v>
      </c>
      <c r="M132" s="193">
        <f t="shared" ca="1" si="75"/>
        <v>324.46588595823312</v>
      </c>
      <c r="N132" s="193">
        <f t="shared" ca="1" si="75"/>
        <v>461.95265359177967</v>
      </c>
      <c r="O132" s="193">
        <f t="shared" ca="1" si="75"/>
        <v>496.50195004397392</v>
      </c>
      <c r="P132" s="193">
        <f t="shared" ca="1" si="75"/>
        <v>396.99439096035564</v>
      </c>
      <c r="Q132" s="99"/>
    </row>
    <row r="133" spans="2:17" x14ac:dyDescent="0.2">
      <c r="B133" s="62" t="s">
        <v>33</v>
      </c>
      <c r="C133" s="47"/>
      <c r="D133" s="47"/>
      <c r="E133" s="195">
        <f t="shared" ref="E133:P133" si="76">E132/E126</f>
        <v>0.16325400289381478</v>
      </c>
      <c r="F133" s="195">
        <f t="shared" si="76"/>
        <v>0.11055246189517726</v>
      </c>
      <c r="G133" s="195">
        <f t="shared" si="76"/>
        <v>0.17277416010237065</v>
      </c>
      <c r="H133" s="195">
        <f t="shared" si="76"/>
        <v>0.18344721246162715</v>
      </c>
      <c r="I133" s="195">
        <f t="shared" si="76"/>
        <v>0.17133275176903118</v>
      </c>
      <c r="J133" s="195">
        <f t="shared" si="76"/>
        <v>0.2262106253157295</v>
      </c>
      <c r="K133" s="196">
        <f t="shared" si="76"/>
        <v>0.22061671285630852</v>
      </c>
      <c r="L133" s="195">
        <f t="shared" si="76"/>
        <v>0.2020786154605137</v>
      </c>
      <c r="M133" s="195">
        <f t="shared" ca="1" si="76"/>
        <v>0.16141082130452619</v>
      </c>
      <c r="N133" s="195">
        <f t="shared" ca="1" si="76"/>
        <v>0.18771542930071844</v>
      </c>
      <c r="O133" s="195">
        <f t="shared" ca="1" si="76"/>
        <v>0.19063363555889007</v>
      </c>
      <c r="P133" s="195">
        <f t="shared" ca="1" si="76"/>
        <v>0.19482127261045157</v>
      </c>
      <c r="Q133" s="100"/>
    </row>
    <row r="134" spans="2:17" x14ac:dyDescent="0.2">
      <c r="B134" s="47"/>
      <c r="C134" s="47"/>
      <c r="D134" s="47"/>
      <c r="E134" s="47"/>
      <c r="F134" s="47"/>
      <c r="G134" s="47"/>
      <c r="H134" s="47"/>
      <c r="I134" s="47"/>
      <c r="J134" s="47"/>
      <c r="K134" s="122"/>
      <c r="L134" s="47"/>
      <c r="M134" s="47"/>
      <c r="N134" s="47"/>
      <c r="O134" s="47"/>
      <c r="P134" s="47"/>
      <c r="Q134" s="53"/>
    </row>
    <row r="135" spans="2:17" x14ac:dyDescent="0.2">
      <c r="B135" s="61" t="s">
        <v>41</v>
      </c>
      <c r="C135" s="145"/>
      <c r="D135" s="145"/>
      <c r="E135" s="145"/>
      <c r="F135" s="145"/>
      <c r="G135" s="145"/>
      <c r="H135" s="145"/>
      <c r="I135" s="145"/>
      <c r="J135" s="145"/>
      <c r="K135" s="146"/>
      <c r="L135" s="147">
        <f>L126-L132</f>
        <v>1425.0730307222548</v>
      </c>
      <c r="M135" s="147">
        <f ca="1">M126-M132</f>
        <v>1685.7208124049366</v>
      </c>
      <c r="N135" s="147">
        <f ca="1">N126-N132</f>
        <v>1998.9673427700307</v>
      </c>
      <c r="O135" s="147">
        <f ca="1">O126-O132</f>
        <v>2107.9804572098906</v>
      </c>
      <c r="P135" s="147">
        <f ca="1">P126-P132</f>
        <v>1640.7419693505262</v>
      </c>
      <c r="Q135" s="54"/>
    </row>
    <row r="136" spans="2:17" x14ac:dyDescent="0.2">
      <c r="B136" s="47"/>
      <c r="C136" s="47"/>
      <c r="D136" s="47"/>
      <c r="E136" s="47"/>
      <c r="F136" s="47"/>
      <c r="G136" s="47"/>
      <c r="H136" s="47"/>
      <c r="I136" s="47"/>
      <c r="J136" s="47"/>
      <c r="K136" s="148"/>
      <c r="L136" s="47"/>
      <c r="M136" s="47"/>
      <c r="N136" s="47"/>
      <c r="O136" s="47"/>
      <c r="P136" s="47"/>
      <c r="Q136" s="53"/>
    </row>
    <row r="137" spans="2:17" x14ac:dyDescent="0.2">
      <c r="B137" s="47" t="s">
        <v>35</v>
      </c>
      <c r="C137" s="47"/>
      <c r="D137" s="47"/>
      <c r="E137" s="193">
        <f t="shared" ref="E137:K137" si="77">E106</f>
        <v>603.5</v>
      </c>
      <c r="F137" s="193">
        <f t="shared" si="77"/>
        <v>519.75</v>
      </c>
      <c r="G137" s="193">
        <f t="shared" si="77"/>
        <v>432.25</v>
      </c>
      <c r="H137" s="193">
        <f t="shared" si="77"/>
        <v>420</v>
      </c>
      <c r="I137" s="193">
        <f t="shared" si="77"/>
        <v>418.75</v>
      </c>
      <c r="J137" s="193">
        <f t="shared" si="77"/>
        <v>455.25</v>
      </c>
      <c r="K137" s="194">
        <f t="shared" si="77"/>
        <v>469.23588560687108</v>
      </c>
      <c r="L137" s="193">
        <f>+L135*L138</f>
        <v>11.270658592933852</v>
      </c>
      <c r="M137" s="193">
        <f t="shared" ref="M137:P137" ca="1" si="78">M135*M138</f>
        <v>14.059567179631633</v>
      </c>
      <c r="N137" s="193">
        <f t="shared" ca="1" si="78"/>
        <v>16.848669524879266</v>
      </c>
      <c r="O137" s="193">
        <f t="shared" ca="1" si="78"/>
        <v>17.34018008536836</v>
      </c>
      <c r="P137" s="193">
        <f t="shared" ca="1" si="78"/>
        <v>13.670139125644571</v>
      </c>
    </row>
    <row r="138" spans="2:17" x14ac:dyDescent="0.2">
      <c r="B138" s="47" t="s">
        <v>31</v>
      </c>
      <c r="C138" s="47"/>
      <c r="D138" s="47"/>
      <c r="E138" s="195">
        <f t="shared" ref="E138:K138" si="79">E137/E$96</f>
        <v>4.0879917359570542E-2</v>
      </c>
      <c r="F138" s="195">
        <f t="shared" si="79"/>
        <v>2.6227150588502442E-2</v>
      </c>
      <c r="G138" s="195">
        <f t="shared" si="79"/>
        <v>9.5729543277615677E-3</v>
      </c>
      <c r="H138" s="195">
        <f t="shared" si="79"/>
        <v>7.0805709974754395E-3</v>
      </c>
      <c r="I138" s="195">
        <f t="shared" si="79"/>
        <v>6.6141483543604024E-3</v>
      </c>
      <c r="J138" s="195">
        <f t="shared" si="79"/>
        <v>8.0754954611369553E-3</v>
      </c>
      <c r="K138" s="196">
        <f t="shared" si="79"/>
        <v>9.036842511778791E-3</v>
      </c>
      <c r="L138" s="200">
        <f>AVERAGE(I138:K138)</f>
        <v>7.9088287757587156E-3</v>
      </c>
      <c r="M138" s="200">
        <f t="shared" ref="M138:P138" si="80">AVERAGE(J138:L138)</f>
        <v>8.3403889162248206E-3</v>
      </c>
      <c r="N138" s="200">
        <f t="shared" si="80"/>
        <v>8.4286867345874424E-3</v>
      </c>
      <c r="O138" s="200">
        <f t="shared" si="80"/>
        <v>8.2259681421903274E-3</v>
      </c>
      <c r="P138" s="200">
        <f t="shared" si="80"/>
        <v>8.3316812643341957E-3</v>
      </c>
      <c r="Q138" s="99"/>
    </row>
    <row r="139" spans="2:17" x14ac:dyDescent="0.2">
      <c r="B139" s="47"/>
      <c r="C139" s="47"/>
      <c r="D139" s="47"/>
      <c r="E139" s="201"/>
      <c r="F139" s="201"/>
      <c r="G139" s="201"/>
      <c r="H139" s="201"/>
      <c r="I139" s="201"/>
      <c r="J139" s="201"/>
      <c r="K139" s="202"/>
      <c r="L139" s="201"/>
      <c r="M139" s="201"/>
      <c r="N139" s="201"/>
      <c r="O139" s="201"/>
      <c r="P139" s="201"/>
      <c r="Q139" s="100"/>
    </row>
    <row r="140" spans="2:17" x14ac:dyDescent="0.2">
      <c r="B140" s="47" t="s">
        <v>36</v>
      </c>
      <c r="C140" s="47"/>
      <c r="D140" s="47"/>
      <c r="E140" s="193">
        <f t="shared" ref="E140:K140" si="81">E86</f>
        <v>493</v>
      </c>
      <c r="F140" s="193">
        <f t="shared" si="81"/>
        <v>524</v>
      </c>
      <c r="G140" s="193">
        <f t="shared" si="81"/>
        <v>365</v>
      </c>
      <c r="H140" s="193">
        <f t="shared" si="81"/>
        <v>399</v>
      </c>
      <c r="I140" s="193">
        <f t="shared" si="81"/>
        <v>555</v>
      </c>
      <c r="J140" s="193">
        <f t="shared" si="81"/>
        <v>1122</v>
      </c>
      <c r="K140" s="194">
        <f t="shared" si="81"/>
        <v>1376</v>
      </c>
      <c r="L140" s="98">
        <f>L120*L141</f>
        <v>405.79664881597733</v>
      </c>
      <c r="M140" s="98">
        <f t="shared" ref="M140:P140" ca="1" si="82">M120*M141</f>
        <v>446.64761491234839</v>
      </c>
      <c r="N140" s="98">
        <f t="shared" ca="1" si="82"/>
        <v>479.63641554394769</v>
      </c>
      <c r="O140" s="98">
        <f t="shared" ca="1" si="82"/>
        <v>492.65746676990409</v>
      </c>
      <c r="P140" s="98">
        <f t="shared" ca="1" si="82"/>
        <v>391.20746687874498</v>
      </c>
    </row>
    <row r="141" spans="2:17" x14ac:dyDescent="0.2">
      <c r="B141" s="60" t="s">
        <v>31</v>
      </c>
      <c r="C141" s="47"/>
      <c r="D141" s="47"/>
      <c r="E141" s="195">
        <f t="shared" ref="E141:K141" si="83">E111</f>
        <v>4.0284974093264252E-2</v>
      </c>
      <c r="F141" s="195">
        <f t="shared" si="83"/>
        <v>4.3044536957034009E-2</v>
      </c>
      <c r="G141" s="195">
        <f t="shared" si="83"/>
        <v>1.0590125620800467E-2</v>
      </c>
      <c r="H141" s="195">
        <f t="shared" si="83"/>
        <v>7.3886904243269146E-3</v>
      </c>
      <c r="I141" s="195">
        <f t="shared" si="83"/>
        <v>6.2659335933900545E-3</v>
      </c>
      <c r="J141" s="195">
        <f t="shared" si="83"/>
        <v>7.7888883132134776E-3</v>
      </c>
      <c r="K141" s="196">
        <f t="shared" si="83"/>
        <v>9.036842511778791E-3</v>
      </c>
      <c r="L141" s="195">
        <f>AVERAGE(I141:K141)</f>
        <v>7.6972214727941074E-3</v>
      </c>
      <c r="M141" s="195">
        <f t="shared" ref="M141:P141" si="84">AVERAGE(J141:L141)</f>
        <v>8.1743174325954581E-3</v>
      </c>
      <c r="N141" s="195">
        <f t="shared" si="84"/>
        <v>8.3027938057227847E-3</v>
      </c>
      <c r="O141" s="195">
        <f t="shared" si="84"/>
        <v>8.058110903704117E-3</v>
      </c>
      <c r="P141" s="195">
        <f t="shared" si="84"/>
        <v>8.1784073806741211E-3</v>
      </c>
      <c r="Q141" s="102"/>
    </row>
    <row r="142" spans="2:17" x14ac:dyDescent="0.2">
      <c r="B142" s="47"/>
      <c r="C142" s="47"/>
      <c r="D142" s="47"/>
      <c r="E142" s="201"/>
      <c r="F142" s="201"/>
      <c r="G142" s="201"/>
      <c r="H142" s="201"/>
      <c r="I142" s="201"/>
      <c r="J142" s="201"/>
      <c r="K142" s="202"/>
      <c r="L142" s="201"/>
      <c r="M142" s="201"/>
      <c r="N142" s="201"/>
      <c r="O142" s="201"/>
      <c r="P142" s="201"/>
    </row>
    <row r="143" spans="2:17" x14ac:dyDescent="0.2">
      <c r="B143" s="47" t="s">
        <v>37</v>
      </c>
      <c r="C143" s="47"/>
      <c r="D143" s="47"/>
      <c r="E143" s="193">
        <f t="shared" ref="E143:K143" si="85">E89</f>
        <v>811</v>
      </c>
      <c r="F143" s="193">
        <f t="shared" si="85"/>
        <v>405</v>
      </c>
      <c r="G143" s="193">
        <f t="shared" si="85"/>
        <v>2976</v>
      </c>
      <c r="H143" s="193">
        <f t="shared" si="85"/>
        <v>-132</v>
      </c>
      <c r="I143" s="193">
        <f t="shared" si="85"/>
        <v>7523</v>
      </c>
      <c r="J143" s="193">
        <f t="shared" si="85"/>
        <v>-1112</v>
      </c>
      <c r="K143" s="194">
        <f t="shared" si="85"/>
        <v>221</v>
      </c>
      <c r="L143" s="193">
        <f>L120*L144</f>
        <v>1816.3140562567655</v>
      </c>
      <c r="M143" s="193">
        <f t="shared" ref="M143:P143" ca="1" si="86">M120*M144</f>
        <v>345.74598882900062</v>
      </c>
      <c r="N143" s="193">
        <f t="shared" ca="1" si="86"/>
        <v>867.21408553291622</v>
      </c>
      <c r="O143" s="193">
        <f t="shared" ca="1" si="86"/>
        <v>1137.0017522234434</v>
      </c>
      <c r="P143" s="193">
        <f t="shared" ca="1" si="86"/>
        <v>636.78364216066041</v>
      </c>
      <c r="Q143" s="99"/>
    </row>
    <row r="144" spans="2:17" x14ac:dyDescent="0.2">
      <c r="B144" s="60" t="s">
        <v>31</v>
      </c>
      <c r="C144" s="47"/>
      <c r="D144" s="47"/>
      <c r="E144" s="195">
        <f t="shared" ref="E144:K144" si="87">E143/E$96</f>
        <v>5.4935564173341687E-2</v>
      </c>
      <c r="F144" s="195">
        <f t="shared" si="87"/>
        <v>2.0436740718313591E-2</v>
      </c>
      <c r="G144" s="195">
        <f t="shared" si="87"/>
        <v>6.5908876991135748E-2</v>
      </c>
      <c r="H144" s="195">
        <f t="shared" si="87"/>
        <v>-2.2253223134922808E-3</v>
      </c>
      <c r="I144" s="195">
        <f t="shared" si="87"/>
        <v>0.11882564315188848</v>
      </c>
      <c r="J144" s="195">
        <f t="shared" si="87"/>
        <v>-1.9725317853452596E-2</v>
      </c>
      <c r="K144" s="196">
        <f t="shared" si="87"/>
        <v>4.2561582699928704E-3</v>
      </c>
      <c r="L144" s="195">
        <f>AVERAGE(I144:K144)</f>
        <v>3.4452161189476256E-2</v>
      </c>
      <c r="M144" s="195">
        <f t="shared" ref="M144:P144" si="88">AVERAGE(J144:L144)</f>
        <v>6.3276672020055108E-3</v>
      </c>
      <c r="N144" s="195">
        <f t="shared" si="88"/>
        <v>1.501199555382488E-2</v>
      </c>
      <c r="O144" s="195">
        <f t="shared" si="88"/>
        <v>1.8597274648435549E-2</v>
      </c>
      <c r="P144" s="195">
        <f t="shared" si="88"/>
        <v>1.3312312468088646E-2</v>
      </c>
      <c r="Q144" s="113"/>
    </row>
    <row r="145" spans="2:18" x14ac:dyDescent="0.2">
      <c r="B145" s="47"/>
      <c r="C145" s="47"/>
      <c r="D145" s="47"/>
      <c r="E145" s="47"/>
      <c r="F145" s="47"/>
      <c r="G145" s="47"/>
      <c r="H145" s="47"/>
      <c r="I145" s="47"/>
      <c r="J145" s="47"/>
      <c r="K145" s="122"/>
      <c r="L145" s="47"/>
      <c r="M145" s="47"/>
      <c r="N145" s="47"/>
      <c r="O145" s="47"/>
      <c r="P145" s="47"/>
    </row>
    <row r="146" spans="2:18" x14ac:dyDescent="0.2">
      <c r="B146" s="47" t="s">
        <v>704</v>
      </c>
      <c r="C146" s="47"/>
      <c r="D146" s="47"/>
      <c r="E146" s="47"/>
      <c r="F146" s="47"/>
      <c r="G146" s="47"/>
      <c r="H146" s="47"/>
      <c r="I146" s="47"/>
      <c r="J146" s="47"/>
      <c r="K146" s="122"/>
      <c r="L146" s="149">
        <f>L135+L140-L140-L143</f>
        <v>-391.24102553451075</v>
      </c>
      <c r="M146" s="149">
        <f t="shared" ref="M146:P146" ca="1" si="89">M135+M140-M140-M143</f>
        <v>1339.9748235759357</v>
      </c>
      <c r="N146" s="149">
        <f t="shared" ca="1" si="89"/>
        <v>1131.7532572371142</v>
      </c>
      <c r="O146" s="149">
        <f t="shared" ca="1" si="89"/>
        <v>970.97870498644716</v>
      </c>
      <c r="P146" s="149">
        <f t="shared" ca="1" si="89"/>
        <v>1003.9583271898658</v>
      </c>
      <c r="Q146" s="101"/>
    </row>
    <row r="147" spans="2:18" x14ac:dyDescent="0.2">
      <c r="B147" s="47" t="s">
        <v>42</v>
      </c>
      <c r="C147" s="47"/>
      <c r="D147" s="47"/>
      <c r="E147" s="47"/>
      <c r="F147" s="47"/>
      <c r="G147" s="47"/>
      <c r="H147" s="47"/>
      <c r="I147" s="47"/>
      <c r="J147" s="47"/>
      <c r="K147" s="122"/>
      <c r="L147" s="149">
        <f>L146/(1+wacc)^L150</f>
        <v>-376.2341905984797</v>
      </c>
      <c r="M147" s="149">
        <f ca="1">M146/(1+wacc)^M150</f>
        <v>1339.9748235759357</v>
      </c>
      <c r="N147" s="149">
        <f ca="1">N146/(1+wacc)^N150</f>
        <v>1131.7532572371142</v>
      </c>
      <c r="O147" s="149">
        <f ca="1">O146/(1+wacc)^O150</f>
        <v>970.97870498644716</v>
      </c>
      <c r="P147" s="149">
        <f ca="1">P146/(1+wacc)^P150</f>
        <v>1003.9583271898658</v>
      </c>
      <c r="Q147" s="100"/>
    </row>
    <row r="148" spans="2:18" x14ac:dyDescent="0.2">
      <c r="B148" s="47"/>
      <c r="C148" s="47"/>
      <c r="D148" s="47"/>
      <c r="E148" s="47"/>
      <c r="F148" s="47"/>
      <c r="G148" s="47"/>
      <c r="H148" s="47"/>
      <c r="I148" s="47"/>
      <c r="J148" s="47"/>
      <c r="K148" s="122"/>
      <c r="L148" s="47"/>
      <c r="M148" s="47"/>
      <c r="N148" s="47"/>
      <c r="O148" s="47"/>
      <c r="P148" s="47"/>
    </row>
    <row r="149" spans="2:18" x14ac:dyDescent="0.2">
      <c r="B149" s="59" t="s">
        <v>721</v>
      </c>
      <c r="C149" s="59"/>
      <c r="D149" s="59"/>
      <c r="E149" s="59"/>
      <c r="F149" s="59"/>
      <c r="G149" s="59"/>
      <c r="H149" s="59"/>
      <c r="I149" s="59"/>
      <c r="J149" s="59"/>
      <c r="K149" s="150"/>
      <c r="L149" s="59">
        <v>1</v>
      </c>
      <c r="M149" s="59">
        <v>2</v>
      </c>
      <c r="N149" s="59">
        <v>3</v>
      </c>
      <c r="O149" s="59">
        <v>4</v>
      </c>
      <c r="P149" s="59">
        <v>5</v>
      </c>
    </row>
    <row r="150" spans="2:18" x14ac:dyDescent="0.2">
      <c r="B150" s="59" t="s">
        <v>722</v>
      </c>
      <c r="C150" s="59"/>
      <c r="D150" s="59"/>
      <c r="E150" s="59"/>
      <c r="F150" s="59"/>
      <c r="G150" s="59"/>
      <c r="H150" s="59"/>
      <c r="I150" s="59"/>
      <c r="J150" s="59"/>
      <c r="K150" s="150"/>
      <c r="L150" s="151">
        <f>+R150</f>
        <v>0.67123287671232879</v>
      </c>
      <c r="M150" s="59"/>
      <c r="N150" s="59"/>
      <c r="O150" s="59"/>
      <c r="P150" s="59"/>
      <c r="Q150" s="100"/>
      <c r="R150" s="155">
        <f>+(C6-C5)/365</f>
        <v>0.67123287671232879</v>
      </c>
    </row>
    <row r="151" spans="2:18" x14ac:dyDescent="0.2">
      <c r="B151" s="59" t="s">
        <v>723</v>
      </c>
      <c r="C151" s="59"/>
      <c r="D151" s="59"/>
      <c r="E151" s="59"/>
      <c r="F151" s="59"/>
      <c r="G151" s="59"/>
      <c r="H151" s="59"/>
      <c r="I151" s="59"/>
      <c r="J151" s="59"/>
      <c r="K151" s="150"/>
      <c r="L151" s="152">
        <f>+L150/2</f>
        <v>0.33561643835616439</v>
      </c>
      <c r="M151" s="152">
        <f>+L150+0.5</f>
        <v>1.1712328767123288</v>
      </c>
      <c r="N151" s="152">
        <f>+M151+1</f>
        <v>2.1712328767123288</v>
      </c>
      <c r="O151" s="152">
        <f t="shared" ref="O151:P151" si="90">+N151+1</f>
        <v>3.1712328767123288</v>
      </c>
      <c r="P151" s="152">
        <f t="shared" si="90"/>
        <v>4.1712328767123292</v>
      </c>
    </row>
    <row r="152" spans="2:18" x14ac:dyDescent="0.2">
      <c r="B152" s="59"/>
      <c r="C152" s="59"/>
      <c r="D152" s="59"/>
      <c r="E152" s="59"/>
      <c r="F152" s="59"/>
      <c r="G152" s="59"/>
      <c r="H152" s="59"/>
      <c r="I152" s="59"/>
      <c r="J152" s="59"/>
      <c r="K152" s="150"/>
      <c r="L152" s="153"/>
      <c r="M152" s="59"/>
      <c r="N152" s="59"/>
      <c r="O152" s="59"/>
      <c r="P152" s="59"/>
      <c r="Q152" s="102"/>
    </row>
    <row r="153" spans="2:18" x14ac:dyDescent="0.2">
      <c r="B153" s="59" t="s">
        <v>724</v>
      </c>
      <c r="C153" s="59"/>
      <c r="D153" s="59"/>
      <c r="E153" s="59"/>
      <c r="F153" s="59"/>
      <c r="G153" s="59"/>
      <c r="H153" s="59"/>
      <c r="I153" s="59"/>
      <c r="J153" s="59"/>
      <c r="K153" s="150"/>
      <c r="L153" s="59"/>
      <c r="M153" s="59"/>
      <c r="N153" s="59"/>
      <c r="O153" s="59"/>
      <c r="P153" s="153">
        <f ca="1">P146*(1+tgr)/wacc-tgr</f>
        <v>17150.929756160207</v>
      </c>
      <c r="Q153" s="102"/>
    </row>
    <row r="154" spans="2:18" x14ac:dyDescent="0.2">
      <c r="B154" s="59" t="s">
        <v>725</v>
      </c>
      <c r="C154" s="59"/>
      <c r="D154" s="59"/>
      <c r="E154" s="59"/>
      <c r="F154" s="59"/>
      <c r="G154" s="59"/>
      <c r="H154" s="59"/>
      <c r="I154" s="59"/>
      <c r="J154" s="59"/>
      <c r="K154" s="150"/>
      <c r="L154" s="59"/>
      <c r="M154" s="59"/>
      <c r="N154" s="59"/>
      <c r="O154" s="59"/>
      <c r="P154" s="153">
        <f ca="1">+P153/(1+wacc)^P151</f>
        <v>13450.270267350881</v>
      </c>
    </row>
    <row r="155" spans="2:18" x14ac:dyDescent="0.2">
      <c r="B155" s="59"/>
      <c r="C155" s="59"/>
      <c r="D155" s="59"/>
      <c r="E155" s="59"/>
      <c r="F155" s="59"/>
      <c r="G155" s="59"/>
      <c r="H155" s="59"/>
      <c r="I155" s="59"/>
      <c r="J155" s="59"/>
      <c r="K155" s="150"/>
      <c r="L155" s="59"/>
      <c r="M155" s="59"/>
      <c r="N155" s="59"/>
      <c r="O155" s="59"/>
      <c r="P155" s="153"/>
    </row>
    <row r="156" spans="2:18" x14ac:dyDescent="0.2">
      <c r="B156" s="59" t="s">
        <v>726</v>
      </c>
      <c r="C156" s="59"/>
      <c r="D156" s="59"/>
      <c r="E156" s="59"/>
      <c r="F156" s="59"/>
      <c r="G156" s="59"/>
      <c r="H156" s="59"/>
      <c r="I156" s="59"/>
      <c r="J156" s="59"/>
      <c r="K156" s="150"/>
      <c r="L156" s="59"/>
      <c r="M156" s="59"/>
      <c r="N156" s="59"/>
      <c r="O156" s="59"/>
      <c r="P156" s="153">
        <f ca="1">+P154+SUM(L147:P147)</f>
        <v>17520.701189741765</v>
      </c>
      <c r="R156" s="50"/>
    </row>
    <row r="157" spans="2:18" x14ac:dyDescent="0.2">
      <c r="B157" s="59" t="s">
        <v>43</v>
      </c>
      <c r="C157" s="59"/>
      <c r="D157" s="59"/>
      <c r="E157" s="59"/>
      <c r="F157" s="59"/>
      <c r="G157" s="59"/>
      <c r="H157" s="59"/>
      <c r="I157" s="59"/>
      <c r="J157" s="59"/>
      <c r="K157" s="150"/>
      <c r="L157" s="59"/>
      <c r="M157" s="59"/>
      <c r="N157" s="59"/>
      <c r="O157" s="59"/>
      <c r="P157" s="153">
        <v>705.5</v>
      </c>
      <c r="R157" s="50"/>
    </row>
    <row r="158" spans="2:18" x14ac:dyDescent="0.2">
      <c r="B158" s="59" t="s">
        <v>44</v>
      </c>
      <c r="C158" s="59"/>
      <c r="D158" s="59"/>
      <c r="E158" s="59"/>
      <c r="F158" s="59"/>
      <c r="G158" s="59"/>
      <c r="H158" s="59"/>
      <c r="I158" s="59"/>
      <c r="J158" s="59"/>
      <c r="K158" s="150"/>
      <c r="L158" s="59"/>
      <c r="M158" s="59"/>
      <c r="N158" s="59"/>
      <c r="O158" s="59"/>
      <c r="P158" s="153">
        <f>WACC!E12</f>
        <v>7119</v>
      </c>
      <c r="R158" s="50"/>
    </row>
    <row r="159" spans="2:18" x14ac:dyDescent="0.2">
      <c r="B159" s="59" t="s">
        <v>45</v>
      </c>
      <c r="C159" s="59"/>
      <c r="D159" s="59"/>
      <c r="E159" s="59"/>
      <c r="F159" s="59"/>
      <c r="G159" s="59"/>
      <c r="H159" s="59"/>
      <c r="I159" s="59"/>
      <c r="J159" s="59"/>
      <c r="K159" s="150"/>
      <c r="L159" s="59"/>
      <c r="M159" s="59"/>
      <c r="N159" s="59"/>
      <c r="O159" s="59"/>
      <c r="P159" s="153">
        <f ca="1">+P156+P157-P158</f>
        <v>11107.201189741765</v>
      </c>
      <c r="R159" s="50"/>
    </row>
    <row r="160" spans="2:18" x14ac:dyDescent="0.2">
      <c r="B160" s="59" t="s">
        <v>727</v>
      </c>
      <c r="C160" s="59"/>
      <c r="D160" s="59"/>
      <c r="E160" s="59"/>
      <c r="F160" s="59"/>
      <c r="G160" s="59"/>
      <c r="H160" s="59"/>
      <c r="I160" s="59"/>
      <c r="J160" s="59"/>
      <c r="K160" s="150"/>
      <c r="L160" s="59"/>
      <c r="M160" s="59"/>
      <c r="N160" s="59"/>
      <c r="O160" s="59"/>
      <c r="P160" s="153">
        <v>138</v>
      </c>
      <c r="R160" s="50"/>
    </row>
    <row r="161" spans="2:18" x14ac:dyDescent="0.2">
      <c r="B161" s="59" t="s">
        <v>5</v>
      </c>
      <c r="C161" s="59"/>
      <c r="D161" s="59"/>
      <c r="E161" s="59"/>
      <c r="F161" s="59"/>
      <c r="G161" s="59"/>
      <c r="H161" s="59"/>
      <c r="I161" s="59"/>
      <c r="J161" s="59"/>
      <c r="K161" s="150"/>
      <c r="L161" s="59"/>
      <c r="M161" s="59"/>
      <c r="N161" s="59"/>
      <c r="O161" s="59"/>
      <c r="P161" s="154">
        <f ca="1">+P159/P160</f>
        <v>80.486965143056267</v>
      </c>
      <c r="R161" s="50"/>
    </row>
    <row r="162" spans="2:18" x14ac:dyDescent="0.2">
      <c r="R162" s="50"/>
    </row>
    <row r="163" spans="2:18" x14ac:dyDescent="0.2">
      <c r="R163" s="50"/>
    </row>
    <row r="164" spans="2:18" x14ac:dyDescent="0.2">
      <c r="R164" s="50"/>
    </row>
    <row r="165" spans="2:18" x14ac:dyDescent="0.2">
      <c r="R165" s="50"/>
    </row>
    <row r="166" spans="2:18" x14ac:dyDescent="0.2">
      <c r="R166" s="50"/>
    </row>
    <row r="167" spans="2:18" x14ac:dyDescent="0.2">
      <c r="R167" s="50"/>
    </row>
  </sheetData>
  <pageMargins left="0.7" right="0.7" top="0.75" bottom="0.75" header="0.3" footer="0.3"/>
  <ignoredErrors>
    <ignoredError sqref="L3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C7B2-07F3-4668-8799-9975D898A1DA}">
  <dimension ref="A1:F19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6" x14ac:dyDescent="0.2">
      <c r="A1" t="s">
        <v>705</v>
      </c>
    </row>
    <row r="2" spans="1:6" x14ac:dyDescent="0.2">
      <c r="A2" t="s">
        <v>706</v>
      </c>
    </row>
    <row r="4" spans="1:6" x14ac:dyDescent="0.2">
      <c r="A4" s="28" t="s">
        <v>20</v>
      </c>
      <c r="B4" s="48"/>
      <c r="C4" s="48"/>
      <c r="D4" s="48"/>
      <c r="E4" s="48"/>
    </row>
    <row r="5" spans="1:6" x14ac:dyDescent="0.2">
      <c r="A5" t="s">
        <v>707</v>
      </c>
      <c r="E5" s="52">
        <v>10417.1</v>
      </c>
    </row>
    <row r="6" spans="1:6" x14ac:dyDescent="0.2">
      <c r="A6" t="s">
        <v>708</v>
      </c>
      <c r="E6" s="55">
        <f>+E5/E17</f>
        <v>0.59403744276093318</v>
      </c>
    </row>
    <row r="7" spans="1:6" x14ac:dyDescent="0.2">
      <c r="A7" t="s">
        <v>709</v>
      </c>
      <c r="E7" s="56">
        <v>7.3999999999999996E-2</v>
      </c>
      <c r="F7" t="s">
        <v>710</v>
      </c>
    </row>
    <row r="8" spans="1:6" x14ac:dyDescent="0.2">
      <c r="A8" t="s">
        <v>711</v>
      </c>
      <c r="E8" s="56">
        <v>4.2999999999999997E-2</v>
      </c>
    </row>
    <row r="9" spans="1:6" x14ac:dyDescent="0.2">
      <c r="A9" t="s">
        <v>712</v>
      </c>
      <c r="E9" s="57">
        <v>0.75</v>
      </c>
      <c r="F9" t="s">
        <v>720</v>
      </c>
    </row>
    <row r="10" spans="1:6" x14ac:dyDescent="0.2">
      <c r="A10" t="s">
        <v>713</v>
      </c>
      <c r="E10" s="58">
        <v>4.3299999999999998E-2</v>
      </c>
    </row>
    <row r="12" spans="1:6" x14ac:dyDescent="0.2">
      <c r="A12" t="s">
        <v>714</v>
      </c>
      <c r="E12" s="52">
        <f>1830+5289</f>
        <v>7119</v>
      </c>
    </row>
    <row r="13" spans="1:6" x14ac:dyDescent="0.2">
      <c r="A13" t="s">
        <v>715</v>
      </c>
      <c r="E13" s="55">
        <f>+E12/E17</f>
        <v>0.40596255723906688</v>
      </c>
    </row>
    <row r="14" spans="1:6" x14ac:dyDescent="0.2">
      <c r="A14" t="s">
        <v>716</v>
      </c>
      <c r="E14" s="56">
        <v>4.8000000000000001E-2</v>
      </c>
      <c r="F14" t="s">
        <v>710</v>
      </c>
    </row>
    <row r="15" spans="1:6" x14ac:dyDescent="0.2">
      <c r="A15" t="s">
        <v>717</v>
      </c>
      <c r="E15" s="56">
        <v>0.2</v>
      </c>
    </row>
    <row r="17" spans="1:6" x14ac:dyDescent="0.2">
      <c r="A17" t="s">
        <v>718</v>
      </c>
      <c r="E17" s="52">
        <f>+E12+E5</f>
        <v>17536.099999999999</v>
      </c>
    </row>
    <row r="19" spans="1:6" x14ac:dyDescent="0.2">
      <c r="A19" t="s">
        <v>20</v>
      </c>
      <c r="E19" s="56">
        <f>+(E6*E7)+(E13*E14)*(1-E15)</f>
        <v>5.9547732962289227E-2</v>
      </c>
      <c r="F19" t="s">
        <v>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6236-1E3C-4184-AB90-419EB1C97908}">
  <dimension ref="B3:N17"/>
  <sheetViews>
    <sheetView workbookViewId="0">
      <selection activeCell="J19" sqref="J19"/>
    </sheetView>
  </sheetViews>
  <sheetFormatPr baseColWidth="10" defaultColWidth="8.83203125" defaultRowHeight="15" x14ac:dyDescent="0.2"/>
  <cols>
    <col min="2" max="2" width="11.6640625" customWidth="1"/>
    <col min="4" max="4" width="10.5" bestFit="1" customWidth="1"/>
    <col min="5" max="5" width="21.83203125" customWidth="1"/>
    <col min="7" max="7" width="21.6640625" customWidth="1"/>
    <col min="8" max="8" width="22.1640625" customWidth="1"/>
    <col min="9" max="9" width="25.1640625" customWidth="1"/>
    <col min="11" max="11" width="19.83203125" customWidth="1"/>
  </cols>
  <sheetData>
    <row r="3" spans="2:14" x14ac:dyDescent="0.2">
      <c r="B3" s="47" t="s">
        <v>733</v>
      </c>
      <c r="C3" s="136"/>
      <c r="D3" s="136"/>
      <c r="E3" s="136"/>
      <c r="F3" s="137"/>
      <c r="G3" s="47"/>
      <c r="H3" s="137"/>
      <c r="K3" s="136"/>
      <c r="L3" s="137"/>
      <c r="M3" s="137"/>
      <c r="N3" s="137"/>
    </row>
    <row r="4" spans="2:14" x14ac:dyDescent="0.2">
      <c r="C4" s="139"/>
      <c r="D4" s="139"/>
      <c r="E4" s="139"/>
      <c r="F4" s="139"/>
      <c r="G4" s="139"/>
      <c r="H4" s="139"/>
      <c r="K4" s="138"/>
      <c r="L4" s="139"/>
      <c r="M4" s="139"/>
      <c r="N4" s="139"/>
    </row>
    <row r="5" spans="2:14" ht="16" x14ac:dyDescent="0.2">
      <c r="B5" s="156" t="s">
        <v>730</v>
      </c>
      <c r="C5" s="156" t="s">
        <v>20</v>
      </c>
      <c r="D5" s="156" t="s">
        <v>21</v>
      </c>
      <c r="E5" s="156" t="s">
        <v>5</v>
      </c>
      <c r="F5" s="139"/>
      <c r="G5" s="205"/>
      <c r="H5" s="205"/>
      <c r="I5" s="205"/>
      <c r="K5" s="138"/>
      <c r="L5" s="139"/>
      <c r="M5" s="139"/>
      <c r="N5" s="139"/>
    </row>
    <row r="6" spans="2:14" ht="16" x14ac:dyDescent="0.2">
      <c r="B6" s="139" t="s">
        <v>11</v>
      </c>
      <c r="C6" s="138">
        <v>0.06</v>
      </c>
      <c r="D6" s="138">
        <v>2.5000000000000001E-2</v>
      </c>
      <c r="E6" s="140">
        <v>80.53</v>
      </c>
      <c r="F6" s="139"/>
      <c r="G6" s="139"/>
      <c r="H6" s="159"/>
      <c r="I6" s="159"/>
      <c r="K6" s="138"/>
      <c r="L6" s="139"/>
      <c r="M6" s="139"/>
      <c r="N6" s="139"/>
    </row>
    <row r="7" spans="2:14" ht="16" x14ac:dyDescent="0.2">
      <c r="B7" s="139" t="s">
        <v>731</v>
      </c>
      <c r="C7" s="138">
        <v>5.5E-2</v>
      </c>
      <c r="D7" s="138">
        <v>0.02</v>
      </c>
      <c r="E7" s="27">
        <v>90.97</v>
      </c>
      <c r="F7" s="139"/>
      <c r="G7" s="139"/>
      <c r="H7" s="157"/>
      <c r="I7" s="159"/>
      <c r="K7" s="138"/>
      <c r="L7" s="139"/>
      <c r="M7" s="139"/>
      <c r="N7" s="139"/>
    </row>
    <row r="8" spans="2:14" ht="16" x14ac:dyDescent="0.2">
      <c r="B8" s="139" t="s">
        <v>13</v>
      </c>
      <c r="C8" s="138">
        <v>0.05</v>
      </c>
      <c r="D8" s="138">
        <v>0.03</v>
      </c>
      <c r="E8" s="203">
        <v>105.32</v>
      </c>
      <c r="F8" s="139"/>
      <c r="G8" s="139"/>
      <c r="H8" s="158"/>
      <c r="I8" s="159"/>
    </row>
    <row r="10" spans="2:14" x14ac:dyDescent="0.2">
      <c r="B10" s="47" t="s">
        <v>744</v>
      </c>
    </row>
    <row r="11" spans="2:14" x14ac:dyDescent="0.2">
      <c r="B11" t="s">
        <v>745</v>
      </c>
    </row>
    <row r="12" spans="2:14" ht="32" x14ac:dyDescent="0.2">
      <c r="B12" s="156" t="s">
        <v>735</v>
      </c>
      <c r="C12" s="156" t="s">
        <v>732</v>
      </c>
      <c r="D12" s="156" t="s">
        <v>736</v>
      </c>
      <c r="E12" s="156" t="s">
        <v>737</v>
      </c>
      <c r="F12" s="156" t="s">
        <v>738</v>
      </c>
    </row>
    <row r="13" spans="2:14" ht="16" x14ac:dyDescent="0.2">
      <c r="B13" s="139" t="s">
        <v>739</v>
      </c>
      <c r="C13" s="139">
        <v>5.55</v>
      </c>
      <c r="D13" s="139">
        <v>10.199999999999999</v>
      </c>
      <c r="E13" s="139">
        <v>0.26</v>
      </c>
      <c r="F13" s="139">
        <v>53.11</v>
      </c>
    </row>
    <row r="14" spans="2:14" ht="16" x14ac:dyDescent="0.2">
      <c r="B14" s="139" t="s">
        <v>740</v>
      </c>
      <c r="C14" s="139">
        <v>7.53</v>
      </c>
      <c r="D14" s="139">
        <v>13.8</v>
      </c>
      <c r="E14" s="139">
        <v>0.39</v>
      </c>
      <c r="F14" s="139">
        <v>85.53</v>
      </c>
    </row>
    <row r="15" spans="2:14" ht="16" x14ac:dyDescent="0.2">
      <c r="B15" s="139" t="s">
        <v>741</v>
      </c>
      <c r="C15" s="139">
        <v>10.1</v>
      </c>
      <c r="D15" s="139">
        <v>12.1</v>
      </c>
      <c r="E15" s="139">
        <v>0.53</v>
      </c>
      <c r="F15" s="139">
        <v>67.38</v>
      </c>
    </row>
    <row r="16" spans="2:14" ht="16" x14ac:dyDescent="0.2">
      <c r="B16" s="139" t="s">
        <v>742</v>
      </c>
      <c r="C16" s="139">
        <v>7.97</v>
      </c>
      <c r="D16" s="139">
        <v>14.2</v>
      </c>
      <c r="E16" s="139">
        <v>1.32</v>
      </c>
      <c r="F16" s="139">
        <v>7.43</v>
      </c>
    </row>
    <row r="17" spans="2:6" ht="16" x14ac:dyDescent="0.2">
      <c r="B17" s="139" t="s">
        <v>743</v>
      </c>
      <c r="C17" s="139">
        <v>14.2</v>
      </c>
      <c r="D17" s="139">
        <v>22</v>
      </c>
      <c r="E17" s="139">
        <v>2.2200000000000002</v>
      </c>
      <c r="F17" s="139">
        <v>6.93</v>
      </c>
    </row>
  </sheetData>
  <scenarios current="0" show="0">
    <scenario name="Conservative" locked="1" count="1" user="shatakshi bansode" comment="Created by shatakshi bansode on 03-05-2025">
      <inputCells r="L4" val="0.065" numFmtId="10"/>
    </scenario>
    <scenario name="Base" locked="1" count="1" user="shatakshi bansode" comment="Created by shatakshi bansode on 03-05-2025">
      <inputCells r="L5" val="0.06" numFmtId="10"/>
    </scenario>
    <scenario name="Optimistic" locked="1" count="1" user="shatakshi bansode" comment="Created by shatakshi bansode on 03-05-2025">
      <inputCells r="L6" val="0.055" numFmtId="10"/>
    </scenario>
  </scenario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ABC3-87D4-4AFC-9E2F-411A09376530}">
  <dimension ref="A1:M82"/>
  <sheetViews>
    <sheetView zoomScale="61" workbookViewId="0">
      <selection activeCell="G18" sqref="G18"/>
    </sheetView>
  </sheetViews>
  <sheetFormatPr baseColWidth="10" defaultColWidth="8.83203125" defaultRowHeight="15" x14ac:dyDescent="0.2"/>
  <cols>
    <col min="1" max="1" width="35.1640625" customWidth="1"/>
    <col min="2" max="2" width="0" hidden="1" customWidth="1"/>
    <col min="3" max="11" width="11.83203125" customWidth="1"/>
    <col min="13" max="13" width="11.6640625" bestFit="1" customWidth="1"/>
  </cols>
  <sheetData>
    <row r="1" spans="1:1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M1" s="1"/>
    </row>
    <row r="2" spans="1:13" ht="20" x14ac:dyDescent="0.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M2" s="2"/>
    </row>
    <row r="3" spans="1:13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M3" s="3"/>
    </row>
    <row r="4" spans="1:13" x14ac:dyDescent="0.2">
      <c r="A4" s="4" t="s">
        <v>47</v>
      </c>
      <c r="B4" s="4"/>
      <c r="C4" s="5" t="s">
        <v>48</v>
      </c>
      <c r="D4" s="5" t="s">
        <v>49</v>
      </c>
      <c r="E4" s="5" t="s">
        <v>50</v>
      </c>
      <c r="F4" s="5" t="s">
        <v>51</v>
      </c>
      <c r="G4" s="5" t="s">
        <v>52</v>
      </c>
      <c r="H4" s="5" t="s">
        <v>53</v>
      </c>
      <c r="I4" s="5" t="s">
        <v>54</v>
      </c>
      <c r="J4" s="5" t="s">
        <v>55</v>
      </c>
      <c r="K4" s="5" t="s">
        <v>56</v>
      </c>
      <c r="M4" s="5" t="s">
        <v>57</v>
      </c>
    </row>
    <row r="5" spans="1:13" x14ac:dyDescent="0.2">
      <c r="A5" s="6" t="s">
        <v>58</v>
      </c>
      <c r="B5" s="6"/>
      <c r="C5" s="7" t="s">
        <v>59</v>
      </c>
      <c r="D5" s="7" t="s">
        <v>60</v>
      </c>
      <c r="E5" s="7" t="s">
        <v>61</v>
      </c>
      <c r="F5" s="7" t="s">
        <v>62</v>
      </c>
      <c r="G5" s="7" t="s">
        <v>63</v>
      </c>
      <c r="H5" s="7" t="s">
        <v>64</v>
      </c>
      <c r="I5" s="7" t="s">
        <v>65</v>
      </c>
      <c r="J5" s="7" t="s">
        <v>66</v>
      </c>
      <c r="K5" s="7" t="s">
        <v>67</v>
      </c>
      <c r="M5" s="7" t="s">
        <v>65</v>
      </c>
    </row>
    <row r="6" spans="1:13" x14ac:dyDescent="0.2">
      <c r="A6" s="8" t="s">
        <v>24</v>
      </c>
      <c r="B6" s="8" t="s">
        <v>68</v>
      </c>
      <c r="C6" s="9">
        <v>45743</v>
      </c>
      <c r="D6" s="9">
        <v>41140</v>
      </c>
      <c r="E6" s="9">
        <v>41404</v>
      </c>
      <c r="F6" s="9">
        <v>59152</v>
      </c>
      <c r="G6" s="9">
        <v>67232</v>
      </c>
      <c r="H6" s="9">
        <v>59540</v>
      </c>
      <c r="I6" s="9">
        <v>53108</v>
      </c>
      <c r="J6" s="9">
        <v>55506.400000000001</v>
      </c>
      <c r="K6" s="9">
        <v>59178.817999999999</v>
      </c>
      <c r="M6" s="10">
        <v>53108</v>
      </c>
    </row>
    <row r="7" spans="1:13" x14ac:dyDescent="0.2">
      <c r="A7" s="11" t="s">
        <v>69</v>
      </c>
      <c r="B7" s="11" t="s">
        <v>70</v>
      </c>
      <c r="C7" s="12">
        <v>45743</v>
      </c>
      <c r="D7" s="12">
        <v>41140</v>
      </c>
      <c r="E7" s="12">
        <v>41404</v>
      </c>
      <c r="F7" s="12">
        <v>59152</v>
      </c>
      <c r="G7" s="12">
        <v>67232</v>
      </c>
      <c r="H7" s="12">
        <v>59540</v>
      </c>
      <c r="I7" s="12">
        <v>53108</v>
      </c>
      <c r="J7" s="12"/>
      <c r="K7" s="12"/>
      <c r="M7" s="13">
        <v>53108</v>
      </c>
    </row>
    <row r="8" spans="1:13" x14ac:dyDescent="0.2">
      <c r="A8" s="11" t="s">
        <v>71</v>
      </c>
      <c r="B8" s="11" t="s">
        <v>72</v>
      </c>
      <c r="C8" s="12">
        <v>43458</v>
      </c>
      <c r="D8" s="12">
        <v>40592</v>
      </c>
      <c r="E8" s="12">
        <v>38619</v>
      </c>
      <c r="F8" s="12">
        <v>55789</v>
      </c>
      <c r="G8" s="12">
        <v>63550</v>
      </c>
      <c r="H8" s="12">
        <v>54695</v>
      </c>
      <c r="I8" s="12">
        <v>49715</v>
      </c>
      <c r="J8" s="12"/>
      <c r="K8" s="12"/>
      <c r="M8" s="13">
        <v>49715</v>
      </c>
    </row>
    <row r="9" spans="1:13" x14ac:dyDescent="0.2">
      <c r="A9" s="11" t="s">
        <v>73</v>
      </c>
      <c r="B9" s="11" t="s">
        <v>74</v>
      </c>
      <c r="C9" s="12">
        <v>43458</v>
      </c>
      <c r="D9" s="12">
        <v>40592</v>
      </c>
      <c r="E9" s="12">
        <v>38619</v>
      </c>
      <c r="F9" s="12">
        <v>55789</v>
      </c>
      <c r="G9" s="12">
        <v>63550</v>
      </c>
      <c r="H9" s="12">
        <v>54695</v>
      </c>
      <c r="I9" s="12">
        <v>49715</v>
      </c>
      <c r="J9" s="12"/>
      <c r="K9" s="12"/>
      <c r="M9" s="13">
        <v>49715</v>
      </c>
    </row>
    <row r="10" spans="1:13" x14ac:dyDescent="0.2">
      <c r="A10" s="8" t="s">
        <v>75</v>
      </c>
      <c r="B10" s="8" t="s">
        <v>76</v>
      </c>
      <c r="C10" s="9">
        <v>2285</v>
      </c>
      <c r="D10" s="9">
        <v>548</v>
      </c>
      <c r="E10" s="9">
        <v>2785</v>
      </c>
      <c r="F10" s="9">
        <v>3363</v>
      </c>
      <c r="G10" s="9">
        <v>3682</v>
      </c>
      <c r="H10" s="9">
        <v>4845</v>
      </c>
      <c r="I10" s="9">
        <v>3393</v>
      </c>
      <c r="J10" s="9">
        <v>3023.988672</v>
      </c>
      <c r="K10" s="9">
        <v>3269.0379063199998</v>
      </c>
      <c r="M10" s="10">
        <v>3393</v>
      </c>
    </row>
    <row r="11" spans="1:13" x14ac:dyDescent="0.2">
      <c r="A11" s="11" t="s">
        <v>77</v>
      </c>
      <c r="B11" s="11" t="s">
        <v>78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/>
      <c r="K11" s="12"/>
      <c r="M11" s="13">
        <v>0</v>
      </c>
    </row>
    <row r="12" spans="1:13" x14ac:dyDescent="0.2">
      <c r="A12" s="11" t="s">
        <v>79</v>
      </c>
      <c r="B12" s="11" t="s">
        <v>80</v>
      </c>
      <c r="C12" s="12">
        <v>1351</v>
      </c>
      <c r="D12" s="12">
        <v>-466.13920000000002</v>
      </c>
      <c r="E12" s="12">
        <v>1250.4050999999999</v>
      </c>
      <c r="F12" s="12">
        <v>1357</v>
      </c>
      <c r="G12" s="12">
        <v>1076.2657999999999</v>
      </c>
      <c r="H12" s="12">
        <v>1701.0759</v>
      </c>
      <c r="I12" s="12">
        <v>1870.3797</v>
      </c>
      <c r="J12" s="12"/>
      <c r="K12" s="12"/>
      <c r="M12" s="13">
        <v>1906.3797468354401</v>
      </c>
    </row>
    <row r="13" spans="1:13" x14ac:dyDescent="0.2">
      <c r="A13" s="11" t="s">
        <v>81</v>
      </c>
      <c r="B13" s="11" t="s">
        <v>82</v>
      </c>
      <c r="C13" s="12">
        <v>1423</v>
      </c>
      <c r="D13" s="12">
        <v>1297.8353999999999</v>
      </c>
      <c r="E13" s="12">
        <v>1358</v>
      </c>
      <c r="F13" s="12">
        <v>1234</v>
      </c>
      <c r="G13" s="12">
        <v>1369</v>
      </c>
      <c r="H13" s="12">
        <v>1715</v>
      </c>
      <c r="I13" s="12">
        <v>1776</v>
      </c>
      <c r="J13" s="12"/>
      <c r="K13" s="12"/>
      <c r="M13" s="13">
        <v>1776</v>
      </c>
    </row>
    <row r="14" spans="1:13" x14ac:dyDescent="0.2">
      <c r="A14" s="11" t="s">
        <v>83</v>
      </c>
      <c r="B14" s="11" t="s">
        <v>84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/>
      <c r="K14" s="12"/>
      <c r="M14" s="13">
        <v>0</v>
      </c>
    </row>
    <row r="15" spans="1:13" x14ac:dyDescent="0.2">
      <c r="A15" s="11" t="s">
        <v>85</v>
      </c>
      <c r="B15" s="11" t="s">
        <v>86</v>
      </c>
      <c r="C15" s="12">
        <v>-72</v>
      </c>
      <c r="D15" s="12">
        <v>-1763.9747</v>
      </c>
      <c r="E15" s="12">
        <v>-107.5949</v>
      </c>
      <c r="F15" s="12">
        <v>123</v>
      </c>
      <c r="G15" s="12">
        <v>-292.73419999999999</v>
      </c>
      <c r="H15" s="12">
        <v>-13.924099999999999</v>
      </c>
      <c r="I15" s="12">
        <v>94.3797</v>
      </c>
      <c r="J15" s="12"/>
      <c r="K15" s="12"/>
      <c r="M15" s="13">
        <v>130.37974683544201</v>
      </c>
    </row>
    <row r="16" spans="1:13" x14ac:dyDescent="0.2">
      <c r="A16" s="8" t="s">
        <v>87</v>
      </c>
      <c r="B16" s="8" t="s">
        <v>88</v>
      </c>
      <c r="C16" s="9">
        <v>934</v>
      </c>
      <c r="D16" s="9">
        <v>1014.1392</v>
      </c>
      <c r="E16" s="9">
        <v>1534.5949000000001</v>
      </c>
      <c r="F16" s="9">
        <v>2006</v>
      </c>
      <c r="G16" s="9">
        <v>2605.7341999999999</v>
      </c>
      <c r="H16" s="9">
        <v>3143.9241000000002</v>
      </c>
      <c r="I16" s="9">
        <v>1522.6203</v>
      </c>
      <c r="J16" s="9">
        <v>1757.4</v>
      </c>
      <c r="K16" s="9">
        <v>1871.7270000000001</v>
      </c>
      <c r="M16" s="10">
        <v>1486.6202531645599</v>
      </c>
    </row>
    <row r="17" spans="1:13" x14ac:dyDescent="0.2">
      <c r="A17" s="11" t="s">
        <v>89</v>
      </c>
      <c r="B17" s="11" t="s">
        <v>90</v>
      </c>
      <c r="C17" s="12">
        <v>342</v>
      </c>
      <c r="D17" s="12">
        <v>252</v>
      </c>
      <c r="E17" s="12">
        <v>14</v>
      </c>
      <c r="F17" s="12">
        <v>-428</v>
      </c>
      <c r="G17" s="12">
        <v>-116.36709999999999</v>
      </c>
      <c r="H17" s="12">
        <v>556</v>
      </c>
      <c r="I17" s="12">
        <v>-70</v>
      </c>
      <c r="J17" s="12"/>
      <c r="K17" s="12"/>
      <c r="M17" s="13">
        <v>-118.898734177215</v>
      </c>
    </row>
    <row r="18" spans="1:13" x14ac:dyDescent="0.2">
      <c r="A18" s="11" t="s">
        <v>91</v>
      </c>
      <c r="B18" s="11" t="s">
        <v>92</v>
      </c>
      <c r="C18" s="12">
        <v>308</v>
      </c>
      <c r="D18" s="12">
        <v>308</v>
      </c>
      <c r="E18" s="12">
        <v>243</v>
      </c>
      <c r="F18" s="12">
        <v>195</v>
      </c>
      <c r="G18" s="12">
        <v>332</v>
      </c>
      <c r="H18" s="12">
        <v>368</v>
      </c>
      <c r="I18" s="12">
        <v>308</v>
      </c>
      <c r="J18" s="12"/>
      <c r="K18" s="12"/>
      <c r="M18" s="13">
        <v>308</v>
      </c>
    </row>
    <row r="19" spans="1:13" x14ac:dyDescent="0.2">
      <c r="A19" s="14" t="s">
        <v>93</v>
      </c>
      <c r="B19" s="14" t="s">
        <v>94</v>
      </c>
      <c r="C19" s="15">
        <v>339</v>
      </c>
      <c r="D19" s="15">
        <v>339</v>
      </c>
      <c r="E19" s="15">
        <v>265</v>
      </c>
      <c r="F19" s="15">
        <v>243</v>
      </c>
      <c r="G19" s="15">
        <v>403</v>
      </c>
      <c r="H19" s="15">
        <v>516</v>
      </c>
      <c r="I19" s="15">
        <v>471</v>
      </c>
      <c r="J19" s="15"/>
      <c r="K19" s="15"/>
      <c r="M19" s="16">
        <v>471</v>
      </c>
    </row>
    <row r="20" spans="1:13" x14ac:dyDescent="0.2">
      <c r="A20" s="14" t="s">
        <v>95</v>
      </c>
      <c r="B20" s="14" t="s">
        <v>96</v>
      </c>
      <c r="C20" s="15">
        <v>31</v>
      </c>
      <c r="D20" s="15">
        <v>31</v>
      </c>
      <c r="E20" s="15">
        <v>22</v>
      </c>
      <c r="F20" s="15">
        <v>48</v>
      </c>
      <c r="G20" s="15">
        <v>71</v>
      </c>
      <c r="H20" s="15">
        <v>148</v>
      </c>
      <c r="I20" s="15">
        <v>163</v>
      </c>
      <c r="J20" s="15"/>
      <c r="K20" s="15"/>
      <c r="M20" s="16">
        <v>163</v>
      </c>
    </row>
    <row r="21" spans="1:13" x14ac:dyDescent="0.2">
      <c r="A21" s="11" t="s">
        <v>97</v>
      </c>
      <c r="B21" s="11" t="s">
        <v>98</v>
      </c>
      <c r="C21" s="12">
        <v>101</v>
      </c>
      <c r="D21" s="12">
        <v>117</v>
      </c>
      <c r="E21" s="12">
        <v>-150</v>
      </c>
      <c r="F21" s="12">
        <v>38</v>
      </c>
      <c r="G21" s="12">
        <v>11</v>
      </c>
      <c r="H21" s="12">
        <v>-20</v>
      </c>
      <c r="I21" s="12">
        <v>189</v>
      </c>
      <c r="J21" s="12"/>
      <c r="K21" s="12"/>
      <c r="M21" s="13">
        <v>189</v>
      </c>
    </row>
    <row r="22" spans="1:13" x14ac:dyDescent="0.2">
      <c r="A22" s="11" t="s">
        <v>99</v>
      </c>
      <c r="B22" s="11" t="s">
        <v>100</v>
      </c>
      <c r="C22" s="12" t="s">
        <v>101</v>
      </c>
      <c r="D22" s="12" t="s">
        <v>101</v>
      </c>
      <c r="E22" s="12">
        <v>47</v>
      </c>
      <c r="F22" s="12">
        <v>-160</v>
      </c>
      <c r="G22" s="12">
        <v>-105</v>
      </c>
      <c r="H22" s="12">
        <v>-140</v>
      </c>
      <c r="I22" s="12">
        <v>38</v>
      </c>
      <c r="J22" s="12"/>
      <c r="K22" s="12"/>
      <c r="M22" s="13">
        <v>38</v>
      </c>
    </row>
    <row r="23" spans="1:13" x14ac:dyDescent="0.2">
      <c r="A23" s="11" t="s">
        <v>102</v>
      </c>
      <c r="B23" s="11" t="s">
        <v>103</v>
      </c>
      <c r="C23" s="12">
        <v>-67</v>
      </c>
      <c r="D23" s="12">
        <v>-173</v>
      </c>
      <c r="E23" s="12">
        <v>-126</v>
      </c>
      <c r="F23" s="12">
        <v>-501</v>
      </c>
      <c r="G23" s="12">
        <v>-354.36709999999999</v>
      </c>
      <c r="H23" s="12">
        <v>348</v>
      </c>
      <c r="I23" s="12">
        <v>-605</v>
      </c>
      <c r="J23" s="12"/>
      <c r="K23" s="12"/>
      <c r="M23" s="13">
        <v>-653.89873417721503</v>
      </c>
    </row>
    <row r="24" spans="1:13" x14ac:dyDescent="0.2">
      <c r="A24" s="8" t="s">
        <v>104</v>
      </c>
      <c r="B24" s="8" t="s">
        <v>105</v>
      </c>
      <c r="C24" s="9">
        <v>592</v>
      </c>
      <c r="D24" s="9">
        <v>762.13919999999996</v>
      </c>
      <c r="E24" s="9">
        <v>1520.5949000000001</v>
      </c>
      <c r="F24" s="9">
        <v>2434</v>
      </c>
      <c r="G24" s="9">
        <v>2722.1012999999998</v>
      </c>
      <c r="H24" s="9">
        <v>2587.9241000000002</v>
      </c>
      <c r="I24" s="9">
        <v>1592.6203</v>
      </c>
      <c r="J24" s="9">
        <v>1369.7139999999999</v>
      </c>
      <c r="K24" s="9">
        <v>1556.1110000000001</v>
      </c>
      <c r="M24" s="10">
        <v>1605.5190267442199</v>
      </c>
    </row>
    <row r="25" spans="1:13" x14ac:dyDescent="0.2">
      <c r="A25" s="11" t="s">
        <v>106</v>
      </c>
      <c r="B25" s="11" t="s">
        <v>107</v>
      </c>
      <c r="C25" s="12">
        <v>136</v>
      </c>
      <c r="D25" s="12">
        <v>1967.1392000000001</v>
      </c>
      <c r="E25" s="12">
        <v>107.5949</v>
      </c>
      <c r="F25" s="12">
        <v>-131</v>
      </c>
      <c r="G25" s="12">
        <v>656.10130000000004</v>
      </c>
      <c r="H25" s="12">
        <v>-463.07589999999999</v>
      </c>
      <c r="I25" s="12">
        <v>68.6203</v>
      </c>
      <c r="J25" s="12"/>
      <c r="K25" s="12"/>
      <c r="M25" s="13">
        <v>81.518980967848094</v>
      </c>
    </row>
    <row r="26" spans="1:13" x14ac:dyDescent="0.2">
      <c r="A26" s="11" t="s">
        <v>108</v>
      </c>
      <c r="B26" s="11" t="s">
        <v>109</v>
      </c>
      <c r="C26" s="12">
        <v>19</v>
      </c>
      <c r="D26" s="12">
        <v>6</v>
      </c>
      <c r="E26" s="12" t="s">
        <v>101</v>
      </c>
      <c r="F26" s="12" t="s">
        <v>101</v>
      </c>
      <c r="G26" s="12" t="s">
        <v>101</v>
      </c>
      <c r="H26" s="12" t="s">
        <v>101</v>
      </c>
      <c r="I26" s="12">
        <v>307.5949</v>
      </c>
      <c r="J26" s="12"/>
      <c r="K26" s="12"/>
      <c r="M26" s="13">
        <v>307.59493670886098</v>
      </c>
    </row>
    <row r="27" spans="1:13" x14ac:dyDescent="0.2">
      <c r="A27" s="11" t="s">
        <v>110</v>
      </c>
      <c r="B27" s="11" t="s">
        <v>111</v>
      </c>
      <c r="C27" s="12" t="s">
        <v>101</v>
      </c>
      <c r="D27" s="12" t="s">
        <v>101</v>
      </c>
      <c r="E27" s="12" t="s">
        <v>101</v>
      </c>
      <c r="F27" s="12">
        <v>-8</v>
      </c>
      <c r="G27" s="12">
        <v>314</v>
      </c>
      <c r="H27" s="12">
        <v>-477</v>
      </c>
      <c r="I27" s="12">
        <v>163</v>
      </c>
      <c r="J27" s="12"/>
      <c r="K27" s="12"/>
      <c r="M27" s="13">
        <v>187.848101265823</v>
      </c>
    </row>
    <row r="28" spans="1:13" x14ac:dyDescent="0.2">
      <c r="A28" s="11" t="s">
        <v>112</v>
      </c>
      <c r="B28" s="11" t="s">
        <v>113</v>
      </c>
      <c r="C28" s="12" t="s">
        <v>101</v>
      </c>
      <c r="D28" s="12">
        <v>-19</v>
      </c>
      <c r="E28" s="12">
        <v>-82.278499999999994</v>
      </c>
      <c r="F28" s="12">
        <v>-170</v>
      </c>
      <c r="G28" s="12">
        <v>-6</v>
      </c>
      <c r="H28" s="12" t="s">
        <v>101</v>
      </c>
      <c r="I28" s="12" t="s">
        <v>101</v>
      </c>
      <c r="J28" s="12"/>
      <c r="K28" s="12"/>
      <c r="M28" s="13"/>
    </row>
    <row r="29" spans="1:13" x14ac:dyDescent="0.2">
      <c r="A29" s="11" t="s">
        <v>114</v>
      </c>
      <c r="B29" s="11" t="s">
        <v>115</v>
      </c>
      <c r="C29" s="12">
        <v>19</v>
      </c>
      <c r="D29" s="12" t="s">
        <v>101</v>
      </c>
      <c r="E29" s="12" t="s">
        <v>101</v>
      </c>
      <c r="F29" s="12" t="s">
        <v>101</v>
      </c>
      <c r="G29" s="12">
        <v>49.367100000000001</v>
      </c>
      <c r="H29" s="12" t="s">
        <v>101</v>
      </c>
      <c r="I29" s="12" t="s">
        <v>101</v>
      </c>
      <c r="J29" s="12"/>
      <c r="K29" s="12"/>
      <c r="M29" s="13"/>
    </row>
    <row r="30" spans="1:13" x14ac:dyDescent="0.2">
      <c r="A30" s="11" t="s">
        <v>116</v>
      </c>
      <c r="B30" s="11" t="s">
        <v>117</v>
      </c>
      <c r="C30" s="12">
        <v>10</v>
      </c>
      <c r="D30" s="12">
        <v>148</v>
      </c>
      <c r="E30" s="12" t="s">
        <v>101</v>
      </c>
      <c r="F30" s="12">
        <v>205</v>
      </c>
      <c r="G30" s="12">
        <v>201.26580000000001</v>
      </c>
      <c r="H30" s="12">
        <v>45.569600000000001</v>
      </c>
      <c r="I30" s="12">
        <v>41</v>
      </c>
      <c r="J30" s="12"/>
      <c r="K30" s="12"/>
      <c r="M30" s="13">
        <v>5</v>
      </c>
    </row>
    <row r="31" spans="1:13" x14ac:dyDescent="0.2">
      <c r="A31" s="11" t="s">
        <v>118</v>
      </c>
      <c r="B31" s="11" t="s">
        <v>119</v>
      </c>
      <c r="C31" s="12" t="s">
        <v>101</v>
      </c>
      <c r="D31" s="12">
        <v>108</v>
      </c>
      <c r="E31" s="12" t="s">
        <v>101</v>
      </c>
      <c r="F31" s="12" t="s">
        <v>101</v>
      </c>
      <c r="G31" s="12" t="s">
        <v>101</v>
      </c>
      <c r="H31" s="12" t="s">
        <v>101</v>
      </c>
      <c r="I31" s="12" t="s">
        <v>101</v>
      </c>
      <c r="J31" s="12"/>
      <c r="K31" s="12"/>
      <c r="M31" s="13"/>
    </row>
    <row r="32" spans="1:13" x14ac:dyDescent="0.2">
      <c r="A32" s="11" t="s">
        <v>120</v>
      </c>
      <c r="B32" s="11" t="s">
        <v>121</v>
      </c>
      <c r="C32" s="12" t="s">
        <v>101</v>
      </c>
      <c r="D32" s="12" t="s">
        <v>101</v>
      </c>
      <c r="E32" s="12" t="s">
        <v>101</v>
      </c>
      <c r="F32" s="12" t="s">
        <v>101</v>
      </c>
      <c r="G32" s="12" t="s">
        <v>101</v>
      </c>
      <c r="H32" s="12" t="s">
        <v>101</v>
      </c>
      <c r="I32" s="12" t="s">
        <v>101</v>
      </c>
      <c r="J32" s="12"/>
      <c r="K32" s="12"/>
      <c r="M32" s="13"/>
    </row>
    <row r="33" spans="1:13" x14ac:dyDescent="0.2">
      <c r="A33" s="11" t="s">
        <v>122</v>
      </c>
      <c r="B33" s="11" t="s">
        <v>123</v>
      </c>
      <c r="C33" s="12" t="s">
        <v>101</v>
      </c>
      <c r="D33" s="12">
        <v>1673</v>
      </c>
      <c r="E33" s="12" t="s">
        <v>101</v>
      </c>
      <c r="F33" s="12">
        <v>-158</v>
      </c>
      <c r="G33" s="12">
        <v>37.974699999999999</v>
      </c>
      <c r="H33" s="12" t="s">
        <v>101</v>
      </c>
      <c r="I33" s="12">
        <v>-237.97470000000001</v>
      </c>
      <c r="J33" s="12"/>
      <c r="K33" s="12"/>
      <c r="M33" s="13">
        <v>-237.97468354430401</v>
      </c>
    </row>
    <row r="34" spans="1:13" x14ac:dyDescent="0.2">
      <c r="A34" s="11" t="s">
        <v>124</v>
      </c>
      <c r="B34" s="11" t="s">
        <v>125</v>
      </c>
      <c r="C34" s="12" t="s">
        <v>101</v>
      </c>
      <c r="D34" s="12">
        <v>-8.8607999999999993</v>
      </c>
      <c r="E34" s="12">
        <v>11.3924</v>
      </c>
      <c r="F34" s="12" t="s">
        <v>101</v>
      </c>
      <c r="G34" s="12" t="s">
        <v>101</v>
      </c>
      <c r="H34" s="12" t="s">
        <v>101</v>
      </c>
      <c r="I34" s="12" t="s">
        <v>101</v>
      </c>
      <c r="J34" s="12"/>
      <c r="K34" s="12"/>
      <c r="M34" s="13"/>
    </row>
    <row r="35" spans="1:13" x14ac:dyDescent="0.2">
      <c r="A35" s="11" t="s">
        <v>126</v>
      </c>
      <c r="B35" s="11" t="s">
        <v>127</v>
      </c>
      <c r="C35" s="12">
        <v>10</v>
      </c>
      <c r="D35" s="12">
        <v>6</v>
      </c>
      <c r="E35" s="12" t="s">
        <v>101</v>
      </c>
      <c r="F35" s="12" t="s">
        <v>101</v>
      </c>
      <c r="G35" s="12" t="s">
        <v>101</v>
      </c>
      <c r="H35" s="12" t="s">
        <v>101</v>
      </c>
      <c r="I35" s="12" t="s">
        <v>101</v>
      </c>
      <c r="J35" s="12"/>
      <c r="K35" s="12"/>
      <c r="M35" s="13"/>
    </row>
    <row r="36" spans="1:13" x14ac:dyDescent="0.2">
      <c r="A36" s="11" t="s">
        <v>128</v>
      </c>
      <c r="B36" s="11" t="s">
        <v>129</v>
      </c>
      <c r="C36" s="12">
        <v>78</v>
      </c>
      <c r="D36" s="12">
        <v>54</v>
      </c>
      <c r="E36" s="12">
        <v>178.48099999999999</v>
      </c>
      <c r="F36" s="12" t="s">
        <v>101</v>
      </c>
      <c r="G36" s="12">
        <v>59.493699999999997</v>
      </c>
      <c r="H36" s="12">
        <v>-31.645600000000002</v>
      </c>
      <c r="I36" s="12">
        <v>-205</v>
      </c>
      <c r="J36" s="12"/>
      <c r="K36" s="12"/>
      <c r="M36" s="13">
        <v>-205</v>
      </c>
    </row>
    <row r="37" spans="1:13" x14ac:dyDescent="0.2">
      <c r="A37" s="8" t="s">
        <v>130</v>
      </c>
      <c r="B37" s="8" t="s">
        <v>105</v>
      </c>
      <c r="C37" s="9">
        <v>456</v>
      </c>
      <c r="D37" s="9">
        <v>-1205</v>
      </c>
      <c r="E37" s="9">
        <v>1413</v>
      </c>
      <c r="F37" s="9">
        <v>2565</v>
      </c>
      <c r="G37" s="9">
        <v>2066</v>
      </c>
      <c r="H37" s="9">
        <v>3051</v>
      </c>
      <c r="I37" s="9">
        <v>1524</v>
      </c>
      <c r="J37" s="9">
        <v>1369.7139999999999</v>
      </c>
      <c r="K37" s="9">
        <v>1556.1110000000001</v>
      </c>
      <c r="M37" s="10">
        <v>1524</v>
      </c>
    </row>
    <row r="38" spans="1:13" x14ac:dyDescent="0.2">
      <c r="A38" s="11" t="s">
        <v>131</v>
      </c>
      <c r="B38" s="11" t="s">
        <v>132</v>
      </c>
      <c r="C38" s="12">
        <v>179</v>
      </c>
      <c r="D38" s="12">
        <v>86</v>
      </c>
      <c r="E38" s="12">
        <v>248</v>
      </c>
      <c r="F38" s="12">
        <v>398</v>
      </c>
      <c r="G38" s="12">
        <v>388</v>
      </c>
      <c r="H38" s="12">
        <v>714</v>
      </c>
      <c r="I38" s="12">
        <v>336</v>
      </c>
      <c r="J38" s="12"/>
      <c r="K38" s="12"/>
      <c r="M38" s="13">
        <v>336</v>
      </c>
    </row>
    <row r="39" spans="1:13" x14ac:dyDescent="0.2">
      <c r="A39" s="11" t="s">
        <v>133</v>
      </c>
      <c r="B39" s="11" t="s">
        <v>134</v>
      </c>
      <c r="C39" s="12">
        <v>173</v>
      </c>
      <c r="D39" s="12">
        <v>110</v>
      </c>
      <c r="E39" s="12">
        <v>177</v>
      </c>
      <c r="F39" s="12">
        <v>670</v>
      </c>
      <c r="G39" s="12">
        <v>507</v>
      </c>
      <c r="H39" s="12">
        <v>715</v>
      </c>
      <c r="I39" s="12">
        <v>346</v>
      </c>
      <c r="J39" s="12"/>
      <c r="K39" s="12"/>
      <c r="M39" s="13"/>
    </row>
    <row r="40" spans="1:13" x14ac:dyDescent="0.2">
      <c r="A40" s="11" t="s">
        <v>135</v>
      </c>
      <c r="B40" s="11" t="s">
        <v>136</v>
      </c>
      <c r="C40" s="12">
        <v>6</v>
      </c>
      <c r="D40" s="12">
        <v>-24</v>
      </c>
      <c r="E40" s="12">
        <v>71</v>
      </c>
      <c r="F40" s="12">
        <v>-272</v>
      </c>
      <c r="G40" s="12">
        <v>-119</v>
      </c>
      <c r="H40" s="12">
        <v>-1</v>
      </c>
      <c r="I40" s="12">
        <v>-10</v>
      </c>
      <c r="J40" s="12"/>
      <c r="K40" s="12"/>
      <c r="M40" s="13"/>
    </row>
    <row r="41" spans="1:13" x14ac:dyDescent="0.2">
      <c r="A41" s="11" t="s">
        <v>137</v>
      </c>
      <c r="B41" s="11" t="s">
        <v>138</v>
      </c>
      <c r="C41" s="12" t="s">
        <v>101</v>
      </c>
      <c r="D41" s="12" t="s">
        <v>101</v>
      </c>
      <c r="E41" s="12" t="s">
        <v>101</v>
      </c>
      <c r="F41" s="12" t="s">
        <v>101</v>
      </c>
      <c r="G41" s="12" t="s">
        <v>101</v>
      </c>
      <c r="H41" s="12" t="s">
        <v>101</v>
      </c>
      <c r="I41" s="12" t="s">
        <v>101</v>
      </c>
      <c r="J41" s="12"/>
      <c r="K41" s="12"/>
      <c r="M41" s="13"/>
    </row>
    <row r="42" spans="1:13" x14ac:dyDescent="0.2">
      <c r="A42" s="8" t="s">
        <v>139</v>
      </c>
      <c r="B42" s="8" t="s">
        <v>140</v>
      </c>
      <c r="C42" s="9">
        <v>277</v>
      </c>
      <c r="D42" s="9">
        <v>-1291</v>
      </c>
      <c r="E42" s="9">
        <v>1165</v>
      </c>
      <c r="F42" s="9">
        <v>2167</v>
      </c>
      <c r="G42" s="9">
        <v>1678</v>
      </c>
      <c r="H42" s="9">
        <v>2337</v>
      </c>
      <c r="I42" s="9">
        <v>1188</v>
      </c>
      <c r="J42" s="9">
        <v>1062.556</v>
      </c>
      <c r="K42" s="9">
        <v>1213.4000000000001</v>
      </c>
      <c r="M42" s="10">
        <v>1188</v>
      </c>
    </row>
    <row r="43" spans="1:13" x14ac:dyDescent="0.2">
      <c r="A43" s="11" t="s">
        <v>141</v>
      </c>
      <c r="B43" s="11" t="s">
        <v>142</v>
      </c>
      <c r="C43" s="12">
        <v>-10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/>
      <c r="K43" s="12"/>
      <c r="M43" s="13">
        <v>0</v>
      </c>
    </row>
    <row r="44" spans="1:13" x14ac:dyDescent="0.2">
      <c r="A44" s="11" t="s">
        <v>143</v>
      </c>
      <c r="B44" s="11" t="s">
        <v>144</v>
      </c>
      <c r="C44" s="12">
        <v>-10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/>
      <c r="K44" s="12"/>
      <c r="M44" s="13">
        <v>0</v>
      </c>
    </row>
    <row r="45" spans="1:13" x14ac:dyDescent="0.2">
      <c r="A45" s="11" t="s">
        <v>145</v>
      </c>
      <c r="B45" s="11" t="s">
        <v>146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/>
      <c r="K45" s="12"/>
      <c r="M45" s="13">
        <v>0</v>
      </c>
    </row>
    <row r="46" spans="1:13" x14ac:dyDescent="0.2">
      <c r="A46" s="8" t="s">
        <v>147</v>
      </c>
      <c r="B46" s="8" t="s">
        <v>148</v>
      </c>
      <c r="C46" s="9">
        <v>287</v>
      </c>
      <c r="D46" s="9">
        <v>-1291</v>
      </c>
      <c r="E46" s="9">
        <v>1165</v>
      </c>
      <c r="F46" s="9">
        <v>2167</v>
      </c>
      <c r="G46" s="9">
        <v>1678</v>
      </c>
      <c r="H46" s="9">
        <v>2337</v>
      </c>
      <c r="I46" s="9">
        <v>1188</v>
      </c>
      <c r="J46" s="9"/>
      <c r="K46" s="9"/>
      <c r="M46" s="10">
        <v>1188</v>
      </c>
    </row>
    <row r="47" spans="1:13" x14ac:dyDescent="0.2">
      <c r="A47" s="11" t="s">
        <v>149</v>
      </c>
      <c r="B47" s="11" t="s">
        <v>150</v>
      </c>
      <c r="C47" s="12">
        <v>20</v>
      </c>
      <c r="D47" s="12">
        <v>-11</v>
      </c>
      <c r="E47" s="12">
        <v>20</v>
      </c>
      <c r="F47" s="12">
        <v>89</v>
      </c>
      <c r="G47" s="12">
        <v>68</v>
      </c>
      <c r="H47" s="12">
        <v>94</v>
      </c>
      <c r="I47" s="12">
        <v>51</v>
      </c>
      <c r="J47" s="12"/>
      <c r="K47" s="12"/>
      <c r="M47" s="13">
        <v>51</v>
      </c>
    </row>
    <row r="48" spans="1:13" x14ac:dyDescent="0.2">
      <c r="A48" s="8" t="s">
        <v>151</v>
      </c>
      <c r="B48" s="8" t="s">
        <v>152</v>
      </c>
      <c r="C48" s="9">
        <v>267</v>
      </c>
      <c r="D48" s="9">
        <v>-1280</v>
      </c>
      <c r="E48" s="9">
        <v>1145</v>
      </c>
      <c r="F48" s="9">
        <v>2078</v>
      </c>
      <c r="G48" s="9">
        <v>1610</v>
      </c>
      <c r="H48" s="9">
        <v>2243</v>
      </c>
      <c r="I48" s="9">
        <v>1137</v>
      </c>
      <c r="J48" s="9">
        <v>1062.556</v>
      </c>
      <c r="K48" s="9">
        <v>1213.4000000000001</v>
      </c>
      <c r="M48" s="10">
        <v>1137</v>
      </c>
    </row>
    <row r="49" spans="1:13" x14ac:dyDescent="0.2">
      <c r="A49" s="11" t="s">
        <v>153</v>
      </c>
      <c r="B49" s="11" t="s">
        <v>154</v>
      </c>
      <c r="C49" s="12">
        <v>34</v>
      </c>
      <c r="D49" s="12">
        <v>34</v>
      </c>
      <c r="E49" s="12">
        <v>34</v>
      </c>
      <c r="F49" s="12">
        <v>34</v>
      </c>
      <c r="G49" s="12">
        <v>0</v>
      </c>
      <c r="H49" s="12">
        <v>0</v>
      </c>
      <c r="I49" s="12">
        <v>0</v>
      </c>
      <c r="J49" s="12"/>
      <c r="K49" s="12"/>
      <c r="M49" s="13">
        <v>0</v>
      </c>
    </row>
    <row r="50" spans="1:13" x14ac:dyDescent="0.2">
      <c r="A50" s="11" t="s">
        <v>155</v>
      </c>
      <c r="B50" s="11" t="s">
        <v>156</v>
      </c>
      <c r="C50" s="12">
        <v>0</v>
      </c>
      <c r="D50" s="12">
        <v>8</v>
      </c>
      <c r="E50" s="12">
        <v>-10</v>
      </c>
      <c r="F50" s="12">
        <v>0</v>
      </c>
      <c r="G50" s="12">
        <v>0</v>
      </c>
      <c r="H50" s="12">
        <v>0</v>
      </c>
      <c r="I50" s="12">
        <v>0</v>
      </c>
      <c r="J50" s="12"/>
      <c r="K50" s="12"/>
      <c r="M50" s="13">
        <v>0</v>
      </c>
    </row>
    <row r="51" spans="1:13" x14ac:dyDescent="0.2">
      <c r="A51" s="8" t="s">
        <v>157</v>
      </c>
      <c r="B51" s="8" t="s">
        <v>158</v>
      </c>
      <c r="C51" s="9">
        <v>233</v>
      </c>
      <c r="D51" s="9">
        <v>-1322</v>
      </c>
      <c r="E51" s="9">
        <v>1121</v>
      </c>
      <c r="F51" s="9">
        <v>2044</v>
      </c>
      <c r="G51" s="9">
        <v>1610</v>
      </c>
      <c r="H51" s="9">
        <v>2243</v>
      </c>
      <c r="I51" s="9">
        <v>1137</v>
      </c>
      <c r="J51" s="9">
        <v>1062.556</v>
      </c>
      <c r="K51" s="9">
        <v>1213.4000000000001</v>
      </c>
      <c r="M51" s="10">
        <v>1137</v>
      </c>
    </row>
    <row r="52" spans="1:13" x14ac:dyDescent="0.2">
      <c r="A52" s="8"/>
      <c r="B52" s="17"/>
      <c r="C52" s="17"/>
      <c r="D52" s="17"/>
      <c r="E52" s="17"/>
      <c r="F52" s="17"/>
      <c r="G52" s="17"/>
      <c r="H52" s="17"/>
      <c r="I52" s="17"/>
      <c r="J52" s="17"/>
      <c r="K52" s="17"/>
      <c r="M52" s="18"/>
    </row>
    <row r="53" spans="1:13" x14ac:dyDescent="0.2">
      <c r="A53" s="8" t="s">
        <v>159</v>
      </c>
      <c r="B53" s="8" t="s">
        <v>158</v>
      </c>
      <c r="C53" s="9">
        <v>386</v>
      </c>
      <c r="D53" s="9">
        <v>647</v>
      </c>
      <c r="E53" s="9">
        <v>1206</v>
      </c>
      <c r="F53" s="9">
        <v>1917.68</v>
      </c>
      <c r="G53" s="9">
        <v>2126.2600000000002</v>
      </c>
      <c r="H53" s="9">
        <v>1898</v>
      </c>
      <c r="I53" s="9">
        <v>1308</v>
      </c>
      <c r="J53" s="9">
        <v>1060.7</v>
      </c>
      <c r="K53" s="9">
        <v>1209.636</v>
      </c>
      <c r="M53" s="10">
        <v>1311.95</v>
      </c>
    </row>
    <row r="54" spans="1:13" x14ac:dyDescent="0.2">
      <c r="A54" s="11" t="s">
        <v>160</v>
      </c>
      <c r="B54" s="11" t="s">
        <v>161</v>
      </c>
      <c r="C54" s="12">
        <v>163</v>
      </c>
      <c r="D54" s="12">
        <v>1969</v>
      </c>
      <c r="E54" s="12">
        <v>85</v>
      </c>
      <c r="F54" s="12">
        <v>-126.32</v>
      </c>
      <c r="G54" s="12">
        <v>516.26</v>
      </c>
      <c r="H54" s="12">
        <v>-345</v>
      </c>
      <c r="I54" s="12">
        <v>171</v>
      </c>
      <c r="J54" s="12"/>
      <c r="K54" s="12"/>
      <c r="M54" s="13">
        <v>174.95</v>
      </c>
    </row>
    <row r="55" spans="1:13" x14ac:dyDescent="0.2">
      <c r="A55" s="11" t="s">
        <v>162</v>
      </c>
      <c r="B55" s="11" t="s">
        <v>142</v>
      </c>
      <c r="C55" s="12">
        <v>-10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/>
      <c r="K55" s="12"/>
      <c r="M55" s="13">
        <v>0</v>
      </c>
    </row>
    <row r="56" spans="1:13" x14ac:dyDescent="0.2">
      <c r="A56" s="8"/>
      <c r="B56" s="17"/>
      <c r="C56" s="17"/>
      <c r="D56" s="17"/>
      <c r="E56" s="17"/>
      <c r="F56" s="17"/>
      <c r="G56" s="17"/>
      <c r="H56" s="17"/>
      <c r="I56" s="17"/>
      <c r="J56" s="17"/>
      <c r="K56" s="17"/>
      <c r="M56" s="18"/>
    </row>
    <row r="57" spans="1:13" x14ac:dyDescent="0.2">
      <c r="A57" s="11" t="s">
        <v>163</v>
      </c>
      <c r="B57" s="11" t="s">
        <v>164</v>
      </c>
      <c r="C57" s="12">
        <v>140.96899999999999</v>
      </c>
      <c r="D57" s="12">
        <v>141.4923</v>
      </c>
      <c r="E57" s="12">
        <v>140.69370000000001</v>
      </c>
      <c r="F57" s="12">
        <v>141.0154</v>
      </c>
      <c r="G57" s="12">
        <v>148.7123</v>
      </c>
      <c r="H57" s="12">
        <v>148.80439999999999</v>
      </c>
      <c r="I57" s="12">
        <v>140.53970000000001</v>
      </c>
      <c r="J57" s="12"/>
      <c r="K57" s="12"/>
      <c r="M57" s="13">
        <v>138</v>
      </c>
    </row>
    <row r="58" spans="1:13" x14ac:dyDescent="0.2">
      <c r="A58" s="8" t="s">
        <v>165</v>
      </c>
      <c r="B58" s="8" t="s">
        <v>166</v>
      </c>
      <c r="C58" s="19">
        <v>1.65</v>
      </c>
      <c r="D58" s="19">
        <v>-9.34</v>
      </c>
      <c r="E58" s="19">
        <v>7.97</v>
      </c>
      <c r="F58" s="19">
        <v>14.5</v>
      </c>
      <c r="G58" s="19">
        <v>10.83</v>
      </c>
      <c r="H58" s="19">
        <v>15.07</v>
      </c>
      <c r="I58" s="19">
        <v>8.09</v>
      </c>
      <c r="J58" s="19">
        <v>7.8109999999999999</v>
      </c>
      <c r="K58" s="19">
        <v>8.6449999999999996</v>
      </c>
      <c r="M58" s="20">
        <v>8.11</v>
      </c>
    </row>
    <row r="59" spans="1:13" x14ac:dyDescent="0.2">
      <c r="A59" s="8" t="s">
        <v>167</v>
      </c>
      <c r="B59" s="8" t="s">
        <v>168</v>
      </c>
      <c r="C59" s="19">
        <v>1.5819000000000001</v>
      </c>
      <c r="D59" s="19">
        <v>-9.34</v>
      </c>
      <c r="E59" s="19">
        <v>7.97</v>
      </c>
      <c r="F59" s="19">
        <v>14.5</v>
      </c>
      <c r="G59" s="19">
        <v>10.83</v>
      </c>
      <c r="H59" s="19">
        <v>15.07</v>
      </c>
      <c r="I59" s="19">
        <v>8.09</v>
      </c>
      <c r="J59" s="19">
        <v>7.8109999999999999</v>
      </c>
      <c r="K59" s="19">
        <v>8.6449999999999996</v>
      </c>
      <c r="M59" s="20">
        <v>8.11</v>
      </c>
    </row>
    <row r="60" spans="1:13" x14ac:dyDescent="0.2">
      <c r="A60" s="8" t="s">
        <v>169</v>
      </c>
      <c r="B60" s="8" t="s">
        <v>170</v>
      </c>
      <c r="C60" s="19">
        <v>2.7382</v>
      </c>
      <c r="D60" s="19">
        <v>4.5727000000000002</v>
      </c>
      <c r="E60" s="19">
        <v>8.5717999999999996</v>
      </c>
      <c r="F60" s="19">
        <v>13.5991</v>
      </c>
      <c r="G60" s="19">
        <v>14.297800000000001</v>
      </c>
      <c r="H60" s="19">
        <v>12.755000000000001</v>
      </c>
      <c r="I60" s="19">
        <v>9.3070000000000004</v>
      </c>
      <c r="J60" s="19">
        <v>7.8150000000000004</v>
      </c>
      <c r="K60" s="19">
        <v>8.6929999999999996</v>
      </c>
      <c r="M60" s="20">
        <v>9.2794539999999994</v>
      </c>
    </row>
    <row r="61" spans="1:13" x14ac:dyDescent="0.2">
      <c r="A61" s="8"/>
      <c r="B61" s="17"/>
      <c r="C61" s="17"/>
      <c r="D61" s="17"/>
      <c r="E61" s="17"/>
      <c r="F61" s="17"/>
      <c r="G61" s="17"/>
      <c r="H61" s="17"/>
      <c r="I61" s="17"/>
      <c r="J61" s="17"/>
      <c r="K61" s="17"/>
      <c r="M61" s="18"/>
    </row>
    <row r="62" spans="1:13" x14ac:dyDescent="0.2">
      <c r="A62" s="11" t="s">
        <v>171</v>
      </c>
      <c r="B62" s="11" t="s">
        <v>172</v>
      </c>
      <c r="C62" s="12">
        <v>141.7038</v>
      </c>
      <c r="D62" s="12">
        <v>141.4923</v>
      </c>
      <c r="E62" s="12">
        <v>149.68979999999999</v>
      </c>
      <c r="F62" s="12">
        <v>152.36670000000001</v>
      </c>
      <c r="G62" s="12">
        <v>153.13480000000001</v>
      </c>
      <c r="H62" s="12">
        <v>150.78790000000001</v>
      </c>
      <c r="I62" s="12">
        <v>142.22319999999999</v>
      </c>
      <c r="J62" s="12"/>
      <c r="K62" s="12"/>
      <c r="M62" s="13">
        <v>138</v>
      </c>
    </row>
    <row r="63" spans="1:13" x14ac:dyDescent="0.2">
      <c r="A63" s="8" t="s">
        <v>173</v>
      </c>
      <c r="B63" s="8" t="s">
        <v>174</v>
      </c>
      <c r="C63" s="19">
        <v>1.64</v>
      </c>
      <c r="D63" s="19">
        <v>-9.34</v>
      </c>
      <c r="E63" s="19">
        <v>7.71</v>
      </c>
      <c r="F63" s="19">
        <v>13.64</v>
      </c>
      <c r="G63" s="19">
        <v>10.51</v>
      </c>
      <c r="H63" s="19">
        <v>14.87</v>
      </c>
      <c r="I63" s="19">
        <v>7.99</v>
      </c>
      <c r="J63" s="19">
        <v>7.8109999999999999</v>
      </c>
      <c r="K63" s="19">
        <v>8.6449999999999996</v>
      </c>
      <c r="M63" s="20">
        <v>8.08</v>
      </c>
    </row>
    <row r="64" spans="1:13" x14ac:dyDescent="0.2">
      <c r="A64" s="8" t="s">
        <v>175</v>
      </c>
      <c r="B64" s="8" t="s">
        <v>176</v>
      </c>
      <c r="C64" s="19">
        <v>1.5693999999999999</v>
      </c>
      <c r="D64" s="19">
        <v>-9.34</v>
      </c>
      <c r="E64" s="19">
        <v>7.71</v>
      </c>
      <c r="F64" s="19">
        <v>13.64</v>
      </c>
      <c r="G64" s="19">
        <v>10.51</v>
      </c>
      <c r="H64" s="19">
        <v>14.87</v>
      </c>
      <c r="I64" s="19">
        <v>7.99</v>
      </c>
      <c r="J64" s="19">
        <v>7.8109999999999999</v>
      </c>
      <c r="K64" s="19">
        <v>8.6449999999999996</v>
      </c>
      <c r="M64" s="20">
        <v>8.08</v>
      </c>
    </row>
    <row r="65" spans="1:13" x14ac:dyDescent="0.2">
      <c r="A65" s="8" t="s">
        <v>177</v>
      </c>
      <c r="B65" s="8" t="s">
        <v>178</v>
      </c>
      <c r="C65" s="19">
        <v>2.7197</v>
      </c>
      <c r="D65" s="19">
        <v>4.5727000000000002</v>
      </c>
      <c r="E65" s="19">
        <v>8.2777999999999992</v>
      </c>
      <c r="F65" s="19">
        <v>12.8109</v>
      </c>
      <c r="G65" s="19">
        <v>13.8813</v>
      </c>
      <c r="H65" s="19">
        <v>12.582000000000001</v>
      </c>
      <c r="I65" s="19">
        <v>9.1922999999999995</v>
      </c>
      <c r="J65" s="19">
        <v>7.8150000000000004</v>
      </c>
      <c r="K65" s="19">
        <v>8.6929999999999996</v>
      </c>
      <c r="M65" s="20">
        <v>9.2081009999999992</v>
      </c>
    </row>
    <row r="66" spans="1:13" x14ac:dyDescent="0.2">
      <c r="A66" s="8"/>
      <c r="B66" s="17"/>
      <c r="C66" s="17"/>
      <c r="D66" s="17"/>
      <c r="E66" s="17"/>
      <c r="F66" s="17"/>
      <c r="G66" s="17"/>
      <c r="H66" s="17"/>
      <c r="I66" s="17"/>
      <c r="J66" s="17"/>
      <c r="K66" s="17"/>
      <c r="M66" s="18"/>
    </row>
    <row r="67" spans="1:13" x14ac:dyDescent="0.2">
      <c r="A67" s="8" t="s">
        <v>179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M67" s="18"/>
    </row>
    <row r="68" spans="1:13" x14ac:dyDescent="0.2">
      <c r="A68" s="11" t="s">
        <v>180</v>
      </c>
      <c r="B68" s="11" t="s">
        <v>181</v>
      </c>
      <c r="C68" s="21" t="s">
        <v>182</v>
      </c>
      <c r="D68" s="21" t="s">
        <v>182</v>
      </c>
      <c r="E68" s="21" t="s">
        <v>182</v>
      </c>
      <c r="F68" s="21" t="s">
        <v>182</v>
      </c>
      <c r="G68" s="21" t="s">
        <v>182</v>
      </c>
      <c r="H68" s="21" t="s">
        <v>182</v>
      </c>
      <c r="I68" s="21" t="s">
        <v>182</v>
      </c>
      <c r="J68" s="21"/>
      <c r="K68" s="21"/>
      <c r="M68" s="22"/>
    </row>
    <row r="69" spans="1:13" x14ac:dyDescent="0.2">
      <c r="A69" s="11" t="s">
        <v>183</v>
      </c>
      <c r="B69" s="11" t="s">
        <v>183</v>
      </c>
      <c r="C69" s="12">
        <v>1556</v>
      </c>
      <c r="D69" s="12">
        <v>1759.1392000000001</v>
      </c>
      <c r="E69" s="12">
        <v>2166.5949000000001</v>
      </c>
      <c r="F69" s="12">
        <v>2464</v>
      </c>
      <c r="G69" s="12">
        <v>3157.7341999999999</v>
      </c>
      <c r="H69" s="12">
        <v>4101.9241000000002</v>
      </c>
      <c r="I69" s="12">
        <v>2410.6203</v>
      </c>
      <c r="J69" s="12">
        <v>2310.5</v>
      </c>
      <c r="K69" s="12">
        <v>2520.6999999999998</v>
      </c>
      <c r="M69" s="13">
        <v>1954.6202531645599</v>
      </c>
    </row>
    <row r="70" spans="1:13" x14ac:dyDescent="0.2">
      <c r="A70" s="11" t="s">
        <v>184</v>
      </c>
      <c r="B70" s="11" t="s">
        <v>185</v>
      </c>
      <c r="C70" s="23">
        <v>3.4016000000000002</v>
      </c>
      <c r="D70" s="23">
        <v>4.2759999999999998</v>
      </c>
      <c r="E70" s="23">
        <v>5.2328000000000001</v>
      </c>
      <c r="F70" s="23">
        <v>4.1654999999999998</v>
      </c>
      <c r="G70" s="23">
        <v>4.6967999999999996</v>
      </c>
      <c r="H70" s="23">
        <v>6.8894000000000002</v>
      </c>
      <c r="I70" s="23">
        <v>4.5391000000000004</v>
      </c>
      <c r="J70" s="23">
        <v>4.1625830534857204</v>
      </c>
      <c r="K70" s="23">
        <v>4.2594632424054204</v>
      </c>
      <c r="M70" s="24">
        <v>3.6804629305651799</v>
      </c>
    </row>
    <row r="71" spans="1:13" x14ac:dyDescent="0.2">
      <c r="A71" s="11" t="s">
        <v>186</v>
      </c>
      <c r="B71" s="11" t="s">
        <v>186</v>
      </c>
      <c r="C71" s="12">
        <v>991</v>
      </c>
      <c r="D71" s="12">
        <v>1069.1392000000001</v>
      </c>
      <c r="E71" s="12">
        <v>1583.5949000000001</v>
      </c>
      <c r="F71" s="12">
        <v>2088</v>
      </c>
      <c r="G71" s="12">
        <v>2794.7341999999999</v>
      </c>
      <c r="H71" s="12">
        <v>3711.9241000000002</v>
      </c>
      <c r="I71" s="12">
        <v>1979.6203</v>
      </c>
      <c r="J71" s="12"/>
      <c r="K71" s="12"/>
      <c r="M71" s="13"/>
    </row>
    <row r="72" spans="1:13" x14ac:dyDescent="0.2">
      <c r="A72" s="11" t="s">
        <v>30</v>
      </c>
      <c r="B72" s="11" t="s">
        <v>30</v>
      </c>
      <c r="C72" s="12">
        <v>934</v>
      </c>
      <c r="D72" s="12">
        <v>1014.1392</v>
      </c>
      <c r="E72" s="12">
        <v>1534.5949000000001</v>
      </c>
      <c r="F72" s="12">
        <v>2006</v>
      </c>
      <c r="G72" s="12">
        <v>2605.7341999999999</v>
      </c>
      <c r="H72" s="12">
        <v>3143.9241000000002</v>
      </c>
      <c r="I72" s="12">
        <v>1522.6203</v>
      </c>
      <c r="J72" s="12">
        <v>1757.4</v>
      </c>
      <c r="K72" s="12">
        <v>1871.7270000000001</v>
      </c>
      <c r="M72" s="13">
        <v>1486.6202531645599</v>
      </c>
    </row>
    <row r="73" spans="1:13" x14ac:dyDescent="0.2">
      <c r="A73" s="11" t="s">
        <v>187</v>
      </c>
      <c r="B73" s="11" t="s">
        <v>188</v>
      </c>
      <c r="C73" s="23">
        <v>4.9953000000000003</v>
      </c>
      <c r="D73" s="23">
        <v>1.3320000000000001</v>
      </c>
      <c r="E73" s="23">
        <v>6.7263999999999999</v>
      </c>
      <c r="F73" s="23">
        <v>5.6853999999999996</v>
      </c>
      <c r="G73" s="23">
        <v>5.4766000000000004</v>
      </c>
      <c r="H73" s="23">
        <v>8.1373999999999995</v>
      </c>
      <c r="I73" s="23">
        <v>6.3888999999999996</v>
      </c>
      <c r="J73" s="23">
        <v>5.4480000000000004</v>
      </c>
      <c r="K73" s="23">
        <v>5.524</v>
      </c>
      <c r="M73" s="24">
        <v>6.3888679671612598</v>
      </c>
    </row>
    <row r="74" spans="1:13" x14ac:dyDescent="0.2">
      <c r="A74" s="11" t="s">
        <v>189</v>
      </c>
      <c r="B74" s="11" t="s">
        <v>190</v>
      </c>
      <c r="C74" s="23">
        <v>2.0417999999999998</v>
      </c>
      <c r="D74" s="23">
        <v>2.4651000000000001</v>
      </c>
      <c r="E74" s="23">
        <v>3.7063999999999999</v>
      </c>
      <c r="F74" s="23">
        <v>3.3913000000000002</v>
      </c>
      <c r="G74" s="23">
        <v>3.8757000000000001</v>
      </c>
      <c r="H74" s="23">
        <v>5.2804000000000002</v>
      </c>
      <c r="I74" s="23">
        <v>2.867</v>
      </c>
      <c r="J74" s="23">
        <v>3.1661213842007401</v>
      </c>
      <c r="K74" s="23">
        <v>3.1628326878715298</v>
      </c>
      <c r="M74" s="24">
        <v>2.79923976268087</v>
      </c>
    </row>
    <row r="75" spans="1:13" x14ac:dyDescent="0.2">
      <c r="A75" s="11" t="s">
        <v>191</v>
      </c>
      <c r="B75" s="11" t="s">
        <v>192</v>
      </c>
      <c r="C75" s="23">
        <v>0.91820000000000002</v>
      </c>
      <c r="D75" s="23">
        <v>1.6748000000000001</v>
      </c>
      <c r="E75" s="23">
        <v>2.9706999999999999</v>
      </c>
      <c r="F75" s="23">
        <v>3.2993999999999999</v>
      </c>
      <c r="G75" s="23">
        <v>3.1625999999999999</v>
      </c>
      <c r="H75" s="23">
        <v>3.1878000000000002</v>
      </c>
      <c r="I75" s="23">
        <v>2.4628999999999999</v>
      </c>
      <c r="J75" s="23">
        <v>1.9109508092760501</v>
      </c>
      <c r="K75" s="23">
        <v>2.04403541821332</v>
      </c>
      <c r="M75" s="24">
        <v>2.47034345108082</v>
      </c>
    </row>
    <row r="76" spans="1:13" x14ac:dyDescent="0.2">
      <c r="A76" s="11" t="s">
        <v>193</v>
      </c>
      <c r="B76" s="11" t="s">
        <v>194</v>
      </c>
      <c r="C76" s="23">
        <v>1475580.6451999999</v>
      </c>
      <c r="D76" s="23">
        <v>1714166.6666999999</v>
      </c>
      <c r="E76" s="23">
        <v>1800173.9129999999</v>
      </c>
      <c r="F76" s="23">
        <v>2688727.2727000001</v>
      </c>
      <c r="G76" s="23">
        <v>2923130.4347999999</v>
      </c>
      <c r="H76" s="23">
        <v>2588695.6521999999</v>
      </c>
      <c r="I76" s="23">
        <v>2309043.4783000001</v>
      </c>
      <c r="J76" s="23"/>
      <c r="K76" s="23"/>
      <c r="M76" s="24">
        <v>2309043.4782608701</v>
      </c>
    </row>
    <row r="77" spans="1:13" x14ac:dyDescent="0.2">
      <c r="A77" s="11" t="s">
        <v>195</v>
      </c>
      <c r="B77" s="11" t="s">
        <v>196</v>
      </c>
      <c r="C77" s="23">
        <v>1.92</v>
      </c>
      <c r="D77" s="23">
        <v>2</v>
      </c>
      <c r="E77" s="23">
        <v>2</v>
      </c>
      <c r="F77" s="23">
        <v>2.08</v>
      </c>
      <c r="G77" s="23">
        <v>2.4</v>
      </c>
      <c r="H77" s="23">
        <v>2.6124999999999998</v>
      </c>
      <c r="I77" s="23">
        <v>2.7025000000000001</v>
      </c>
      <c r="J77" s="23">
        <v>2.7589999999999999</v>
      </c>
      <c r="K77" s="23">
        <v>2.84</v>
      </c>
      <c r="M77" s="24">
        <v>2.7025000000000001</v>
      </c>
    </row>
    <row r="78" spans="1:13" x14ac:dyDescent="0.2">
      <c r="A78" s="11" t="s">
        <v>197</v>
      </c>
      <c r="B78" s="11" t="s">
        <v>198</v>
      </c>
      <c r="C78" s="12">
        <v>270.66039999999998</v>
      </c>
      <c r="D78" s="12">
        <v>282.9846</v>
      </c>
      <c r="E78" s="12">
        <v>281.38729999999998</v>
      </c>
      <c r="F78" s="12">
        <v>294</v>
      </c>
      <c r="G78" s="12">
        <v>362</v>
      </c>
      <c r="H78" s="12">
        <v>388.75150000000002</v>
      </c>
      <c r="I78" s="12">
        <v>379.80840000000001</v>
      </c>
      <c r="J78" s="12"/>
      <c r="K78" s="12"/>
      <c r="M78" s="13">
        <v>381.70246889999999</v>
      </c>
    </row>
    <row r="79" spans="1:13" x14ac:dyDescent="0.2">
      <c r="A79" s="11" t="s">
        <v>199</v>
      </c>
      <c r="B79" s="11" t="s">
        <v>200</v>
      </c>
      <c r="C79" s="12">
        <v>4</v>
      </c>
      <c r="D79" s="12">
        <v>1</v>
      </c>
      <c r="E79" s="12">
        <v>1</v>
      </c>
      <c r="F79" s="12">
        <v>2</v>
      </c>
      <c r="G79" s="12" t="s">
        <v>101</v>
      </c>
      <c r="H79" s="12" t="s">
        <v>101</v>
      </c>
      <c r="I79" s="12" t="s">
        <v>101</v>
      </c>
      <c r="J79" s="12"/>
      <c r="K79" s="12"/>
      <c r="M79" s="13"/>
    </row>
    <row r="80" spans="1:13" x14ac:dyDescent="0.2">
      <c r="A80" s="11" t="s">
        <v>201</v>
      </c>
      <c r="B80" s="11" t="s">
        <v>202</v>
      </c>
      <c r="C80" s="12" t="s">
        <v>101</v>
      </c>
      <c r="D80" s="12" t="s">
        <v>101</v>
      </c>
      <c r="E80" s="12" t="s">
        <v>101</v>
      </c>
      <c r="F80" s="12">
        <v>376</v>
      </c>
      <c r="G80" s="12">
        <v>363</v>
      </c>
      <c r="H80" s="12">
        <v>390</v>
      </c>
      <c r="I80" s="12">
        <v>431</v>
      </c>
      <c r="J80" s="12"/>
      <c r="K80" s="12"/>
      <c r="M80" s="13"/>
    </row>
    <row r="81" spans="1:13" x14ac:dyDescent="0.2">
      <c r="A81" s="11" t="s">
        <v>203</v>
      </c>
      <c r="B81" s="11" t="s">
        <v>204</v>
      </c>
      <c r="C81" s="12">
        <v>148</v>
      </c>
      <c r="D81" s="12">
        <v>920</v>
      </c>
      <c r="E81" s="12">
        <v>844</v>
      </c>
      <c r="F81" s="12">
        <v>1552</v>
      </c>
      <c r="G81" s="12">
        <v>1698</v>
      </c>
      <c r="H81" s="12">
        <v>1301</v>
      </c>
      <c r="I81" s="12">
        <v>1516</v>
      </c>
      <c r="J81" s="12"/>
      <c r="K81" s="12"/>
      <c r="M81" s="13"/>
    </row>
    <row r="82" spans="1:13" x14ac:dyDescent="0.2">
      <c r="A82" s="25" t="s">
        <v>205</v>
      </c>
      <c r="B82" s="25"/>
      <c r="C82" s="25" t="s">
        <v>206</v>
      </c>
      <c r="D82" s="25"/>
      <c r="E82" s="25"/>
      <c r="F82" s="25"/>
      <c r="G82" s="25"/>
      <c r="H82" s="25"/>
      <c r="I82" s="25"/>
      <c r="J82" s="25"/>
      <c r="K82" s="25"/>
      <c r="M82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370E-2071-4E77-9F20-578572CB93D8}">
  <dimension ref="A1:L81"/>
  <sheetViews>
    <sheetView topLeftCell="A75" zoomScale="71" zoomScaleNormal="93" workbookViewId="0">
      <selection activeCell="Q1" sqref="Q1"/>
    </sheetView>
  </sheetViews>
  <sheetFormatPr baseColWidth="10" defaultColWidth="8.83203125" defaultRowHeight="15" x14ac:dyDescent="0.2"/>
  <cols>
    <col min="1" max="1" width="35.1640625" customWidth="1"/>
    <col min="2" max="2" width="0" hidden="1" customWidth="1"/>
    <col min="3" max="12" width="11.8320312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" x14ac:dyDescent="0.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4" t="s">
        <v>47</v>
      </c>
      <c r="B4" s="4"/>
      <c r="C4" s="5" t="s">
        <v>48</v>
      </c>
      <c r="D4" s="5" t="s">
        <v>49</v>
      </c>
      <c r="E4" s="5" t="s">
        <v>50</v>
      </c>
      <c r="F4" s="5" t="s">
        <v>51</v>
      </c>
      <c r="G4" s="5" t="s">
        <v>52</v>
      </c>
      <c r="H4" s="5" t="s">
        <v>53</v>
      </c>
      <c r="I4" s="5" t="s">
        <v>54</v>
      </c>
      <c r="J4" s="5" t="s">
        <v>57</v>
      </c>
      <c r="K4" s="5" t="s">
        <v>55</v>
      </c>
      <c r="L4" s="5" t="s">
        <v>56</v>
      </c>
    </row>
    <row r="5" spans="1:12" x14ac:dyDescent="0.2">
      <c r="A5" s="6" t="s">
        <v>58</v>
      </c>
      <c r="B5" s="6"/>
      <c r="C5" s="7" t="s">
        <v>59</v>
      </c>
      <c r="D5" s="7" t="s">
        <v>60</v>
      </c>
      <c r="E5" s="7" t="s">
        <v>61</v>
      </c>
      <c r="F5" s="7" t="s">
        <v>62</v>
      </c>
      <c r="G5" s="7" t="s">
        <v>63</v>
      </c>
      <c r="H5" s="7" t="s">
        <v>64</v>
      </c>
      <c r="I5" s="7" t="s">
        <v>65</v>
      </c>
      <c r="J5" s="7" t="s">
        <v>65</v>
      </c>
      <c r="K5" s="7" t="s">
        <v>66</v>
      </c>
      <c r="L5" s="7" t="s">
        <v>67</v>
      </c>
    </row>
    <row r="6" spans="1:12" x14ac:dyDescent="0.2">
      <c r="A6" s="8" t="s">
        <v>24</v>
      </c>
      <c r="B6" s="8" t="s">
        <v>68</v>
      </c>
      <c r="C6" s="9">
        <v>45743</v>
      </c>
      <c r="D6" s="9">
        <v>41140</v>
      </c>
      <c r="E6" s="9">
        <v>41404</v>
      </c>
      <c r="F6" s="9">
        <v>59152</v>
      </c>
      <c r="G6" s="9">
        <v>67232</v>
      </c>
      <c r="H6" s="9">
        <v>59540</v>
      </c>
      <c r="I6" s="9">
        <v>53108</v>
      </c>
      <c r="J6" s="10">
        <v>53108</v>
      </c>
      <c r="K6" s="9">
        <v>55506.400000000001</v>
      </c>
      <c r="L6" s="9">
        <v>59178.817999999999</v>
      </c>
    </row>
    <row r="7" spans="1:12" x14ac:dyDescent="0.2">
      <c r="A7" s="11" t="s">
        <v>69</v>
      </c>
      <c r="B7" s="11" t="s">
        <v>70</v>
      </c>
      <c r="C7" s="12">
        <v>45743</v>
      </c>
      <c r="D7" s="12">
        <v>41140</v>
      </c>
      <c r="E7" s="12">
        <v>41404</v>
      </c>
      <c r="F7" s="12">
        <v>59152</v>
      </c>
      <c r="G7" s="12">
        <v>67232</v>
      </c>
      <c r="H7" s="12">
        <v>59540</v>
      </c>
      <c r="I7" s="12">
        <v>53108</v>
      </c>
      <c r="J7" s="13">
        <v>53108</v>
      </c>
      <c r="K7" s="12"/>
      <c r="L7" s="12"/>
    </row>
    <row r="8" spans="1:12" x14ac:dyDescent="0.2">
      <c r="A8" s="11" t="s">
        <v>71</v>
      </c>
      <c r="B8" s="11" t="s">
        <v>72</v>
      </c>
      <c r="C8" s="12">
        <v>43458</v>
      </c>
      <c r="D8" s="12">
        <v>40592</v>
      </c>
      <c r="E8" s="12">
        <v>38619</v>
      </c>
      <c r="F8" s="12">
        <v>55789</v>
      </c>
      <c r="G8" s="12">
        <v>63550</v>
      </c>
      <c r="H8" s="12">
        <v>54695</v>
      </c>
      <c r="I8" s="12">
        <v>49715</v>
      </c>
      <c r="J8" s="13">
        <v>49715</v>
      </c>
      <c r="K8" s="12"/>
      <c r="L8" s="12"/>
    </row>
    <row r="9" spans="1:12" x14ac:dyDescent="0.2">
      <c r="A9" s="11" t="s">
        <v>73</v>
      </c>
      <c r="B9" s="11" t="s">
        <v>74</v>
      </c>
      <c r="C9" s="12">
        <v>43458</v>
      </c>
      <c r="D9" s="12">
        <v>40592</v>
      </c>
      <c r="E9" s="12">
        <v>38619</v>
      </c>
      <c r="F9" s="12">
        <v>55789</v>
      </c>
      <c r="G9" s="12">
        <v>63550</v>
      </c>
      <c r="H9" s="12">
        <v>54695</v>
      </c>
      <c r="I9" s="12">
        <v>49715</v>
      </c>
      <c r="J9" s="13">
        <v>49715</v>
      </c>
      <c r="K9" s="12"/>
      <c r="L9" s="12"/>
    </row>
    <row r="10" spans="1:12" x14ac:dyDescent="0.2">
      <c r="A10" s="8" t="s">
        <v>75</v>
      </c>
      <c r="B10" s="8" t="s">
        <v>76</v>
      </c>
      <c r="C10" s="9">
        <v>2285</v>
      </c>
      <c r="D10" s="9">
        <v>548</v>
      </c>
      <c r="E10" s="9">
        <v>2785</v>
      </c>
      <c r="F10" s="9">
        <v>3363</v>
      </c>
      <c r="G10" s="9">
        <v>3682</v>
      </c>
      <c r="H10" s="9">
        <v>4845</v>
      </c>
      <c r="I10" s="9">
        <v>3393</v>
      </c>
      <c r="J10" s="10">
        <v>3393</v>
      </c>
      <c r="K10" s="9">
        <v>3023.988672</v>
      </c>
      <c r="L10" s="9">
        <v>3269.0379063199998</v>
      </c>
    </row>
    <row r="11" spans="1:12" x14ac:dyDescent="0.2">
      <c r="A11" s="11" t="s">
        <v>79</v>
      </c>
      <c r="B11" s="11" t="s">
        <v>80</v>
      </c>
      <c r="C11" s="12">
        <v>1351</v>
      </c>
      <c r="D11" s="12">
        <v>-466.13920000000002</v>
      </c>
      <c r="E11" s="12">
        <v>1250.4050999999999</v>
      </c>
      <c r="F11" s="12">
        <v>1357</v>
      </c>
      <c r="G11" s="12">
        <v>1076.2657999999999</v>
      </c>
      <c r="H11" s="12">
        <v>1701.0759</v>
      </c>
      <c r="I11" s="12">
        <v>1870.3797</v>
      </c>
      <c r="J11" s="13">
        <v>1906.3797468354401</v>
      </c>
      <c r="K11" s="12"/>
      <c r="L11" s="12"/>
    </row>
    <row r="12" spans="1:12" x14ac:dyDescent="0.2">
      <c r="A12" s="11" t="s">
        <v>81</v>
      </c>
      <c r="B12" s="11" t="s">
        <v>82</v>
      </c>
      <c r="C12" s="12">
        <v>1423</v>
      </c>
      <c r="D12" s="12">
        <v>1297.8353999999999</v>
      </c>
      <c r="E12" s="12">
        <v>1358</v>
      </c>
      <c r="F12" s="12">
        <v>1234</v>
      </c>
      <c r="G12" s="12">
        <v>1369</v>
      </c>
      <c r="H12" s="12">
        <v>1715</v>
      </c>
      <c r="I12" s="12">
        <v>1776</v>
      </c>
      <c r="J12" s="13">
        <v>1776</v>
      </c>
      <c r="K12" s="12"/>
      <c r="L12" s="12"/>
    </row>
    <row r="13" spans="1:12" x14ac:dyDescent="0.2">
      <c r="A13" s="11" t="s">
        <v>83</v>
      </c>
      <c r="B13" s="11" t="s">
        <v>84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3">
        <v>0</v>
      </c>
      <c r="K13" s="12"/>
      <c r="L13" s="12"/>
    </row>
    <row r="14" spans="1:12" x14ac:dyDescent="0.2">
      <c r="A14" s="11" t="s">
        <v>85</v>
      </c>
      <c r="B14" s="11" t="s">
        <v>86</v>
      </c>
      <c r="C14" s="12">
        <v>-72</v>
      </c>
      <c r="D14" s="12">
        <v>-1763.9747</v>
      </c>
      <c r="E14" s="12">
        <v>-107.5949</v>
      </c>
      <c r="F14" s="12">
        <v>123</v>
      </c>
      <c r="G14" s="12">
        <v>-292.73419999999999</v>
      </c>
      <c r="H14" s="12">
        <v>-13.924099999999999</v>
      </c>
      <c r="I14" s="12">
        <v>94.3797</v>
      </c>
      <c r="J14" s="13">
        <v>130.37974683544201</v>
      </c>
      <c r="K14" s="12"/>
      <c r="L14" s="12"/>
    </row>
    <row r="15" spans="1:12" x14ac:dyDescent="0.2">
      <c r="A15" s="8" t="s">
        <v>87</v>
      </c>
      <c r="B15" s="8" t="s">
        <v>88</v>
      </c>
      <c r="C15" s="9">
        <v>934</v>
      </c>
      <c r="D15" s="9">
        <v>1014.1392</v>
      </c>
      <c r="E15" s="9">
        <v>1534.5949000000001</v>
      </c>
      <c r="F15" s="9">
        <v>2006</v>
      </c>
      <c r="G15" s="9">
        <v>2605.7341999999999</v>
      </c>
      <c r="H15" s="9">
        <v>3143.9241000000002</v>
      </c>
      <c r="I15" s="9">
        <v>1522.6203</v>
      </c>
      <c r="J15" s="10">
        <v>1486.6202531645599</v>
      </c>
      <c r="K15" s="9">
        <v>1757.4</v>
      </c>
      <c r="L15" s="9">
        <v>1871.7270000000001</v>
      </c>
    </row>
    <row r="16" spans="1:12" x14ac:dyDescent="0.2">
      <c r="A16" s="11" t="s">
        <v>89</v>
      </c>
      <c r="B16" s="11" t="s">
        <v>90</v>
      </c>
      <c r="C16" s="12">
        <v>342</v>
      </c>
      <c r="D16" s="12">
        <v>252</v>
      </c>
      <c r="E16" s="12">
        <v>14</v>
      </c>
      <c r="F16" s="12">
        <v>-428</v>
      </c>
      <c r="G16" s="12">
        <v>-116.36709999999999</v>
      </c>
      <c r="H16" s="12">
        <v>556</v>
      </c>
      <c r="I16" s="12">
        <v>-70</v>
      </c>
      <c r="J16" s="13">
        <v>-118.898734177215</v>
      </c>
      <c r="K16" s="12"/>
      <c r="L16" s="12"/>
    </row>
    <row r="17" spans="1:12" x14ac:dyDescent="0.2">
      <c r="A17" s="11" t="s">
        <v>91</v>
      </c>
      <c r="B17" s="11" t="s">
        <v>92</v>
      </c>
      <c r="C17" s="12">
        <v>308</v>
      </c>
      <c r="D17" s="12">
        <v>308</v>
      </c>
      <c r="E17" s="12">
        <v>243</v>
      </c>
      <c r="F17" s="12">
        <v>195</v>
      </c>
      <c r="G17" s="12">
        <v>332</v>
      </c>
      <c r="H17" s="12">
        <v>368</v>
      </c>
      <c r="I17" s="12">
        <v>308</v>
      </c>
      <c r="J17" s="13">
        <v>308</v>
      </c>
      <c r="K17" s="12"/>
      <c r="L17" s="12"/>
    </row>
    <row r="18" spans="1:12" x14ac:dyDescent="0.2">
      <c r="A18" s="14" t="s">
        <v>93</v>
      </c>
      <c r="B18" s="14" t="s">
        <v>94</v>
      </c>
      <c r="C18" s="15">
        <v>339</v>
      </c>
      <c r="D18" s="15">
        <v>339</v>
      </c>
      <c r="E18" s="15">
        <v>265</v>
      </c>
      <c r="F18" s="15">
        <v>243</v>
      </c>
      <c r="G18" s="15">
        <v>403</v>
      </c>
      <c r="H18" s="15">
        <v>516</v>
      </c>
      <c r="I18" s="15">
        <v>471</v>
      </c>
      <c r="J18" s="16">
        <v>471</v>
      </c>
      <c r="K18" s="15"/>
      <c r="L18" s="15"/>
    </row>
    <row r="19" spans="1:12" x14ac:dyDescent="0.2">
      <c r="A19" s="14" t="s">
        <v>95</v>
      </c>
      <c r="B19" s="14" t="s">
        <v>96</v>
      </c>
      <c r="C19" s="15">
        <v>31</v>
      </c>
      <c r="D19" s="15">
        <v>31</v>
      </c>
      <c r="E19" s="15">
        <v>22</v>
      </c>
      <c r="F19" s="15">
        <v>48</v>
      </c>
      <c r="G19" s="15">
        <v>71</v>
      </c>
      <c r="H19" s="15">
        <v>148</v>
      </c>
      <c r="I19" s="15">
        <v>163</v>
      </c>
      <c r="J19" s="16">
        <v>163</v>
      </c>
      <c r="K19" s="15"/>
      <c r="L19" s="15"/>
    </row>
    <row r="20" spans="1:12" x14ac:dyDescent="0.2">
      <c r="A20" s="11" t="s">
        <v>97</v>
      </c>
      <c r="B20" s="11" t="s">
        <v>98</v>
      </c>
      <c r="C20" s="12">
        <v>101</v>
      </c>
      <c r="D20" s="12">
        <v>117</v>
      </c>
      <c r="E20" s="12">
        <v>-150</v>
      </c>
      <c r="F20" s="12">
        <v>38</v>
      </c>
      <c r="G20" s="12">
        <v>11</v>
      </c>
      <c r="H20" s="12">
        <v>-20</v>
      </c>
      <c r="I20" s="12">
        <v>189</v>
      </c>
      <c r="J20" s="13">
        <v>189</v>
      </c>
      <c r="K20" s="12"/>
      <c r="L20" s="12"/>
    </row>
    <row r="21" spans="1:12" x14ac:dyDescent="0.2">
      <c r="A21" s="11" t="s">
        <v>99</v>
      </c>
      <c r="B21" s="11" t="s">
        <v>100</v>
      </c>
      <c r="C21" s="12" t="s">
        <v>101</v>
      </c>
      <c r="D21" s="12" t="s">
        <v>101</v>
      </c>
      <c r="E21" s="12">
        <v>47</v>
      </c>
      <c r="F21" s="12">
        <v>-160</v>
      </c>
      <c r="G21" s="12">
        <v>-105</v>
      </c>
      <c r="H21" s="12">
        <v>-140</v>
      </c>
      <c r="I21" s="12">
        <v>38</v>
      </c>
      <c r="J21" s="13">
        <v>38</v>
      </c>
      <c r="K21" s="12"/>
      <c r="L21" s="12"/>
    </row>
    <row r="22" spans="1:12" x14ac:dyDescent="0.2">
      <c r="A22" s="11" t="s">
        <v>102</v>
      </c>
      <c r="B22" s="11" t="s">
        <v>103</v>
      </c>
      <c r="C22" s="12">
        <v>-67</v>
      </c>
      <c r="D22" s="12">
        <v>-173</v>
      </c>
      <c r="E22" s="12">
        <v>-126</v>
      </c>
      <c r="F22" s="12">
        <v>-501</v>
      </c>
      <c r="G22" s="12">
        <v>-354.36709999999999</v>
      </c>
      <c r="H22" s="12">
        <v>348</v>
      </c>
      <c r="I22" s="12">
        <v>-605</v>
      </c>
      <c r="J22" s="13">
        <v>-653.89873417721503</v>
      </c>
      <c r="K22" s="12"/>
      <c r="L22" s="12"/>
    </row>
    <row r="23" spans="1:12" x14ac:dyDescent="0.2">
      <c r="A23" s="8" t="s">
        <v>104</v>
      </c>
      <c r="B23" s="8" t="s">
        <v>105</v>
      </c>
      <c r="C23" s="9">
        <v>592</v>
      </c>
      <c r="D23" s="9">
        <v>762.13919999999996</v>
      </c>
      <c r="E23" s="9">
        <v>1520.5949000000001</v>
      </c>
      <c r="F23" s="9">
        <v>2434</v>
      </c>
      <c r="G23" s="9">
        <v>2722.1012999999998</v>
      </c>
      <c r="H23" s="9">
        <v>2587.9241000000002</v>
      </c>
      <c r="I23" s="9">
        <v>1592.6203</v>
      </c>
      <c r="J23" s="10">
        <v>1605.5190267442199</v>
      </c>
      <c r="K23" s="9">
        <v>1369.7139999999999</v>
      </c>
      <c r="L23" s="9">
        <v>1556.1110000000001</v>
      </c>
    </row>
    <row r="24" spans="1:12" x14ac:dyDescent="0.2">
      <c r="A24" s="11" t="s">
        <v>106</v>
      </c>
      <c r="B24" s="11" t="s">
        <v>107</v>
      </c>
      <c r="C24" s="12">
        <v>136</v>
      </c>
      <c r="D24" s="12">
        <v>1967.1392000000001</v>
      </c>
      <c r="E24" s="12">
        <v>107.5949</v>
      </c>
      <c r="F24" s="12">
        <v>-131</v>
      </c>
      <c r="G24" s="12">
        <v>656.10130000000004</v>
      </c>
      <c r="H24" s="12">
        <v>-463.07589999999999</v>
      </c>
      <c r="I24" s="12">
        <v>68.6203</v>
      </c>
      <c r="J24" s="13">
        <v>81.518980967848094</v>
      </c>
      <c r="K24" s="12"/>
      <c r="L24" s="12"/>
    </row>
    <row r="25" spans="1:12" x14ac:dyDescent="0.2">
      <c r="A25" s="11" t="s">
        <v>108</v>
      </c>
      <c r="B25" s="11" t="s">
        <v>109</v>
      </c>
      <c r="C25" s="12">
        <v>19</v>
      </c>
      <c r="D25" s="12">
        <v>6</v>
      </c>
      <c r="E25" s="12" t="s">
        <v>101</v>
      </c>
      <c r="F25" s="12" t="s">
        <v>101</v>
      </c>
      <c r="G25" s="12" t="s">
        <v>101</v>
      </c>
      <c r="H25" s="12" t="s">
        <v>101</v>
      </c>
      <c r="I25" s="12">
        <v>307.5949</v>
      </c>
      <c r="J25" s="13">
        <v>307.59493670886098</v>
      </c>
      <c r="K25" s="12"/>
      <c r="L25" s="12"/>
    </row>
    <row r="26" spans="1:12" x14ac:dyDescent="0.2">
      <c r="A26" s="11" t="s">
        <v>110</v>
      </c>
      <c r="B26" s="11" t="s">
        <v>111</v>
      </c>
      <c r="C26" s="12" t="s">
        <v>101</v>
      </c>
      <c r="D26" s="12" t="s">
        <v>101</v>
      </c>
      <c r="E26" s="12" t="s">
        <v>101</v>
      </c>
      <c r="F26" s="12">
        <v>-8</v>
      </c>
      <c r="G26" s="12">
        <v>314</v>
      </c>
      <c r="H26" s="12">
        <v>-477</v>
      </c>
      <c r="I26" s="12">
        <v>163</v>
      </c>
      <c r="J26" s="13">
        <v>187.848101265823</v>
      </c>
      <c r="K26" s="12"/>
      <c r="L26" s="12"/>
    </row>
    <row r="27" spans="1:12" x14ac:dyDescent="0.2">
      <c r="A27" s="11" t="s">
        <v>112</v>
      </c>
      <c r="B27" s="11" t="s">
        <v>113</v>
      </c>
      <c r="C27" s="12" t="s">
        <v>101</v>
      </c>
      <c r="D27" s="12">
        <v>-19</v>
      </c>
      <c r="E27" s="12">
        <v>-82.278499999999994</v>
      </c>
      <c r="F27" s="12">
        <v>-170</v>
      </c>
      <c r="G27" s="12">
        <v>-6</v>
      </c>
      <c r="H27" s="12" t="s">
        <v>101</v>
      </c>
      <c r="I27" s="12" t="s">
        <v>101</v>
      </c>
      <c r="J27" s="13"/>
      <c r="K27" s="12"/>
      <c r="L27" s="12"/>
    </row>
    <row r="28" spans="1:12" x14ac:dyDescent="0.2">
      <c r="A28" s="11" t="s">
        <v>114</v>
      </c>
      <c r="B28" s="11" t="s">
        <v>115</v>
      </c>
      <c r="C28" s="12">
        <v>19</v>
      </c>
      <c r="D28" s="12" t="s">
        <v>101</v>
      </c>
      <c r="E28" s="12" t="s">
        <v>101</v>
      </c>
      <c r="F28" s="12" t="s">
        <v>101</v>
      </c>
      <c r="G28" s="12">
        <v>49.367100000000001</v>
      </c>
      <c r="H28" s="12" t="s">
        <v>101</v>
      </c>
      <c r="I28" s="12" t="s">
        <v>101</v>
      </c>
      <c r="J28" s="13"/>
      <c r="K28" s="12"/>
      <c r="L28" s="12"/>
    </row>
    <row r="29" spans="1:12" x14ac:dyDescent="0.2">
      <c r="A29" s="11" t="s">
        <v>116</v>
      </c>
      <c r="B29" s="11" t="s">
        <v>117</v>
      </c>
      <c r="C29" s="12">
        <v>10</v>
      </c>
      <c r="D29" s="12">
        <v>148</v>
      </c>
      <c r="E29" s="12" t="s">
        <v>101</v>
      </c>
      <c r="F29" s="12">
        <v>205</v>
      </c>
      <c r="G29" s="12">
        <v>201.26580000000001</v>
      </c>
      <c r="H29" s="12">
        <v>45.569600000000001</v>
      </c>
      <c r="I29" s="12">
        <v>41</v>
      </c>
      <c r="J29" s="13">
        <v>5</v>
      </c>
      <c r="K29" s="12"/>
      <c r="L29" s="12"/>
    </row>
    <row r="30" spans="1:12" x14ac:dyDescent="0.2">
      <c r="A30" s="11" t="s">
        <v>118</v>
      </c>
      <c r="B30" s="11" t="s">
        <v>119</v>
      </c>
      <c r="C30" s="12" t="s">
        <v>101</v>
      </c>
      <c r="D30" s="12">
        <v>108</v>
      </c>
      <c r="E30" s="12" t="s">
        <v>101</v>
      </c>
      <c r="F30" s="12" t="s">
        <v>101</v>
      </c>
      <c r="G30" s="12" t="s">
        <v>101</v>
      </c>
      <c r="H30" s="12" t="s">
        <v>101</v>
      </c>
      <c r="I30" s="12" t="s">
        <v>101</v>
      </c>
      <c r="J30" s="13"/>
      <c r="K30" s="12"/>
      <c r="L30" s="12"/>
    </row>
    <row r="31" spans="1:12" x14ac:dyDescent="0.2">
      <c r="A31" s="11" t="s">
        <v>120</v>
      </c>
      <c r="B31" s="11" t="s">
        <v>121</v>
      </c>
      <c r="C31" s="12" t="s">
        <v>101</v>
      </c>
      <c r="D31" s="12" t="s">
        <v>101</v>
      </c>
      <c r="E31" s="12" t="s">
        <v>101</v>
      </c>
      <c r="F31" s="12" t="s">
        <v>101</v>
      </c>
      <c r="G31" s="12" t="s">
        <v>101</v>
      </c>
      <c r="H31" s="12" t="s">
        <v>101</v>
      </c>
      <c r="I31" s="12" t="s">
        <v>101</v>
      </c>
      <c r="J31" s="13"/>
      <c r="K31" s="12"/>
      <c r="L31" s="12"/>
    </row>
    <row r="32" spans="1:12" x14ac:dyDescent="0.2">
      <c r="A32" s="11" t="s">
        <v>122</v>
      </c>
      <c r="B32" s="11" t="s">
        <v>123</v>
      </c>
      <c r="C32" s="12" t="s">
        <v>101</v>
      </c>
      <c r="D32" s="12">
        <v>1673</v>
      </c>
      <c r="E32" s="12" t="s">
        <v>101</v>
      </c>
      <c r="F32" s="12">
        <v>-158</v>
      </c>
      <c r="G32" s="12">
        <v>37.974699999999999</v>
      </c>
      <c r="H32" s="12" t="s">
        <v>101</v>
      </c>
      <c r="I32" s="12">
        <v>-237.97470000000001</v>
      </c>
      <c r="J32" s="13">
        <v>-237.97468354430401</v>
      </c>
      <c r="K32" s="12"/>
      <c r="L32" s="12"/>
    </row>
    <row r="33" spans="1:12" x14ac:dyDescent="0.2">
      <c r="A33" s="11" t="s">
        <v>124</v>
      </c>
      <c r="B33" s="11" t="s">
        <v>125</v>
      </c>
      <c r="C33" s="12" t="s">
        <v>101</v>
      </c>
      <c r="D33" s="12">
        <v>-8.8607999999999993</v>
      </c>
      <c r="E33" s="12">
        <v>11.3924</v>
      </c>
      <c r="F33" s="12" t="s">
        <v>101</v>
      </c>
      <c r="G33" s="12" t="s">
        <v>101</v>
      </c>
      <c r="H33" s="12" t="s">
        <v>101</v>
      </c>
      <c r="I33" s="12" t="s">
        <v>101</v>
      </c>
      <c r="J33" s="13"/>
      <c r="K33" s="12"/>
      <c r="L33" s="12"/>
    </row>
    <row r="34" spans="1:12" x14ac:dyDescent="0.2">
      <c r="A34" s="11" t="s">
        <v>126</v>
      </c>
      <c r="B34" s="11" t="s">
        <v>127</v>
      </c>
      <c r="C34" s="12">
        <v>10</v>
      </c>
      <c r="D34" s="12">
        <v>6</v>
      </c>
      <c r="E34" s="12" t="s">
        <v>101</v>
      </c>
      <c r="F34" s="12" t="s">
        <v>101</v>
      </c>
      <c r="G34" s="12" t="s">
        <v>101</v>
      </c>
      <c r="H34" s="12" t="s">
        <v>101</v>
      </c>
      <c r="I34" s="12" t="s">
        <v>101</v>
      </c>
      <c r="J34" s="13"/>
      <c r="K34" s="12"/>
      <c r="L34" s="12"/>
    </row>
    <row r="35" spans="1:12" x14ac:dyDescent="0.2">
      <c r="A35" s="11" t="s">
        <v>128</v>
      </c>
      <c r="B35" s="11" t="s">
        <v>129</v>
      </c>
      <c r="C35" s="12">
        <v>78</v>
      </c>
      <c r="D35" s="12">
        <v>54</v>
      </c>
      <c r="E35" s="12">
        <v>178.48099999999999</v>
      </c>
      <c r="F35" s="12" t="s">
        <v>101</v>
      </c>
      <c r="G35" s="12">
        <v>59.493699999999997</v>
      </c>
      <c r="H35" s="12">
        <v>-31.645600000000002</v>
      </c>
      <c r="I35" s="12">
        <v>-205</v>
      </c>
      <c r="J35" s="13">
        <v>-205</v>
      </c>
      <c r="K35" s="12"/>
      <c r="L35" s="12"/>
    </row>
    <row r="36" spans="1:12" x14ac:dyDescent="0.2">
      <c r="A36" s="8" t="s">
        <v>130</v>
      </c>
      <c r="B36" s="8" t="s">
        <v>105</v>
      </c>
      <c r="C36" s="9">
        <v>456</v>
      </c>
      <c r="D36" s="9">
        <v>-1205</v>
      </c>
      <c r="E36" s="9">
        <v>1413</v>
      </c>
      <c r="F36" s="9">
        <v>2565</v>
      </c>
      <c r="G36" s="9">
        <v>2066</v>
      </c>
      <c r="H36" s="9">
        <v>3051</v>
      </c>
      <c r="I36" s="9">
        <v>1524</v>
      </c>
      <c r="J36" s="10">
        <v>1524</v>
      </c>
      <c r="K36" s="9">
        <v>1369.7139999999999</v>
      </c>
      <c r="L36" s="9">
        <v>1556.1110000000001</v>
      </c>
    </row>
    <row r="37" spans="1:12" x14ac:dyDescent="0.2">
      <c r="A37" s="11" t="s">
        <v>131</v>
      </c>
      <c r="B37" s="11" t="s">
        <v>132</v>
      </c>
      <c r="C37" s="12">
        <v>179</v>
      </c>
      <c r="D37" s="12">
        <v>86</v>
      </c>
      <c r="E37" s="12">
        <v>248</v>
      </c>
      <c r="F37" s="12">
        <v>398</v>
      </c>
      <c r="G37" s="12">
        <v>388</v>
      </c>
      <c r="H37" s="12">
        <v>714</v>
      </c>
      <c r="I37" s="12">
        <v>336</v>
      </c>
      <c r="J37" s="13">
        <v>336</v>
      </c>
      <c r="K37" s="12"/>
      <c r="L37" s="12"/>
    </row>
    <row r="38" spans="1:12" x14ac:dyDescent="0.2">
      <c r="A38" s="11" t="s">
        <v>133</v>
      </c>
      <c r="B38" s="11" t="s">
        <v>134</v>
      </c>
      <c r="C38" s="12">
        <v>173</v>
      </c>
      <c r="D38" s="12">
        <v>110</v>
      </c>
      <c r="E38" s="12">
        <v>177</v>
      </c>
      <c r="F38" s="12">
        <v>670</v>
      </c>
      <c r="G38" s="12">
        <v>507</v>
      </c>
      <c r="H38" s="12">
        <v>715</v>
      </c>
      <c r="I38" s="12">
        <v>346</v>
      </c>
      <c r="J38" s="13"/>
      <c r="K38" s="12"/>
      <c r="L38" s="12"/>
    </row>
    <row r="39" spans="1:12" x14ac:dyDescent="0.2">
      <c r="A39" s="11" t="s">
        <v>135</v>
      </c>
      <c r="B39" s="11" t="s">
        <v>136</v>
      </c>
      <c r="C39" s="12">
        <v>6</v>
      </c>
      <c r="D39" s="12">
        <v>-24</v>
      </c>
      <c r="E39" s="12">
        <v>71</v>
      </c>
      <c r="F39" s="12">
        <v>-272</v>
      </c>
      <c r="G39" s="12">
        <v>-119</v>
      </c>
      <c r="H39" s="12">
        <v>-1</v>
      </c>
      <c r="I39" s="12">
        <v>-10</v>
      </c>
      <c r="J39" s="13"/>
      <c r="K39" s="12"/>
      <c r="L39" s="12"/>
    </row>
    <row r="40" spans="1:12" x14ac:dyDescent="0.2">
      <c r="A40" s="11" t="s">
        <v>137</v>
      </c>
      <c r="B40" s="11" t="s">
        <v>138</v>
      </c>
      <c r="C40" s="12" t="s">
        <v>101</v>
      </c>
      <c r="D40" s="12" t="s">
        <v>101</v>
      </c>
      <c r="E40" s="12" t="s">
        <v>101</v>
      </c>
      <c r="F40" s="12" t="s">
        <v>101</v>
      </c>
      <c r="G40" s="12" t="s">
        <v>101</v>
      </c>
      <c r="H40" s="12" t="s">
        <v>101</v>
      </c>
      <c r="I40" s="12" t="s">
        <v>101</v>
      </c>
      <c r="J40" s="13"/>
      <c r="K40" s="12"/>
      <c r="L40" s="12"/>
    </row>
    <row r="41" spans="1:12" x14ac:dyDescent="0.2">
      <c r="A41" s="8" t="s">
        <v>139</v>
      </c>
      <c r="B41" s="8" t="s">
        <v>140</v>
      </c>
      <c r="C41" s="9">
        <v>277</v>
      </c>
      <c r="D41" s="9">
        <v>-1291</v>
      </c>
      <c r="E41" s="9">
        <v>1165</v>
      </c>
      <c r="F41" s="9">
        <v>2167</v>
      </c>
      <c r="G41" s="9">
        <v>1678</v>
      </c>
      <c r="H41" s="9">
        <v>2337</v>
      </c>
      <c r="I41" s="9">
        <v>1188</v>
      </c>
      <c r="J41" s="10">
        <v>1188</v>
      </c>
      <c r="K41" s="9">
        <v>1062.556</v>
      </c>
      <c r="L41" s="9">
        <v>1213.4000000000001</v>
      </c>
    </row>
    <row r="42" spans="1:12" x14ac:dyDescent="0.2">
      <c r="A42" s="11" t="s">
        <v>141</v>
      </c>
      <c r="B42" s="11" t="s">
        <v>142</v>
      </c>
      <c r="C42" s="12">
        <v>-10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3">
        <v>0</v>
      </c>
      <c r="K42" s="12"/>
      <c r="L42" s="12"/>
    </row>
    <row r="43" spans="1:12" x14ac:dyDescent="0.2">
      <c r="A43" s="11" t="s">
        <v>143</v>
      </c>
      <c r="B43" s="11" t="s">
        <v>144</v>
      </c>
      <c r="C43" s="12">
        <v>-10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3">
        <v>0</v>
      </c>
      <c r="K43" s="12"/>
      <c r="L43" s="12"/>
    </row>
    <row r="44" spans="1:12" x14ac:dyDescent="0.2">
      <c r="A44" s="11" t="s">
        <v>145</v>
      </c>
      <c r="B44" s="11" t="s">
        <v>146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3">
        <v>0</v>
      </c>
      <c r="K44" s="12"/>
      <c r="L44" s="12"/>
    </row>
    <row r="45" spans="1:12" x14ac:dyDescent="0.2">
      <c r="A45" s="8" t="s">
        <v>147</v>
      </c>
      <c r="B45" s="8" t="s">
        <v>148</v>
      </c>
      <c r="C45" s="9">
        <v>287</v>
      </c>
      <c r="D45" s="9">
        <v>-1291</v>
      </c>
      <c r="E45" s="9">
        <v>1165</v>
      </c>
      <c r="F45" s="9">
        <v>2167</v>
      </c>
      <c r="G45" s="9">
        <v>1678</v>
      </c>
      <c r="H45" s="9">
        <v>2337</v>
      </c>
      <c r="I45" s="9">
        <v>1188</v>
      </c>
      <c r="J45" s="10">
        <v>1188</v>
      </c>
      <c r="K45" s="9"/>
      <c r="L45" s="9"/>
    </row>
    <row r="46" spans="1:12" x14ac:dyDescent="0.2">
      <c r="A46" s="11" t="s">
        <v>149</v>
      </c>
      <c r="B46" s="11" t="s">
        <v>150</v>
      </c>
      <c r="C46" s="12">
        <v>20</v>
      </c>
      <c r="D46" s="12">
        <v>-11</v>
      </c>
      <c r="E46" s="12">
        <v>20</v>
      </c>
      <c r="F46" s="12">
        <v>89</v>
      </c>
      <c r="G46" s="12">
        <v>68</v>
      </c>
      <c r="H46" s="12">
        <v>94</v>
      </c>
      <c r="I46" s="12">
        <v>51</v>
      </c>
      <c r="J46" s="13">
        <v>51</v>
      </c>
      <c r="K46" s="12"/>
      <c r="L46" s="12"/>
    </row>
    <row r="47" spans="1:12" x14ac:dyDescent="0.2">
      <c r="A47" s="8" t="s">
        <v>151</v>
      </c>
      <c r="B47" s="8" t="s">
        <v>152</v>
      </c>
      <c r="C47" s="9">
        <v>267</v>
      </c>
      <c r="D47" s="9">
        <v>-1280</v>
      </c>
      <c r="E47" s="9">
        <v>1145</v>
      </c>
      <c r="F47" s="9">
        <v>2078</v>
      </c>
      <c r="G47" s="9">
        <v>1610</v>
      </c>
      <c r="H47" s="9">
        <v>2243</v>
      </c>
      <c r="I47" s="9">
        <v>1137</v>
      </c>
      <c r="J47" s="10">
        <v>1137</v>
      </c>
      <c r="K47" s="9">
        <v>1062.556</v>
      </c>
      <c r="L47" s="9">
        <v>1213.4000000000001</v>
      </c>
    </row>
    <row r="48" spans="1:12" x14ac:dyDescent="0.2">
      <c r="A48" s="11" t="s">
        <v>153</v>
      </c>
      <c r="B48" s="11" t="s">
        <v>154</v>
      </c>
      <c r="C48" s="12">
        <v>34</v>
      </c>
      <c r="D48" s="12">
        <v>34</v>
      </c>
      <c r="E48" s="12">
        <v>34</v>
      </c>
      <c r="F48" s="12">
        <v>34</v>
      </c>
      <c r="G48" s="12">
        <v>0</v>
      </c>
      <c r="H48" s="12">
        <v>0</v>
      </c>
      <c r="I48" s="12">
        <v>0</v>
      </c>
      <c r="J48" s="13">
        <v>0</v>
      </c>
      <c r="K48" s="12"/>
      <c r="L48" s="12"/>
    </row>
    <row r="49" spans="1:12" x14ac:dyDescent="0.2">
      <c r="A49" s="11" t="s">
        <v>155</v>
      </c>
      <c r="B49" s="11" t="s">
        <v>156</v>
      </c>
      <c r="C49" s="12">
        <v>0</v>
      </c>
      <c r="D49" s="12">
        <v>8</v>
      </c>
      <c r="E49" s="12">
        <v>-10</v>
      </c>
      <c r="F49" s="12">
        <v>0</v>
      </c>
      <c r="G49" s="12">
        <v>0</v>
      </c>
      <c r="H49" s="12">
        <v>0</v>
      </c>
      <c r="I49" s="12">
        <v>0</v>
      </c>
      <c r="J49" s="13">
        <v>0</v>
      </c>
      <c r="K49" s="12"/>
      <c r="L49" s="12"/>
    </row>
    <row r="50" spans="1:12" x14ac:dyDescent="0.2">
      <c r="A50" s="8" t="s">
        <v>157</v>
      </c>
      <c r="B50" s="8" t="s">
        <v>158</v>
      </c>
      <c r="C50" s="9">
        <v>233</v>
      </c>
      <c r="D50" s="9">
        <v>-1322</v>
      </c>
      <c r="E50" s="9">
        <v>1121</v>
      </c>
      <c r="F50" s="9">
        <v>2044</v>
      </c>
      <c r="G50" s="9">
        <v>1610</v>
      </c>
      <c r="H50" s="9">
        <v>2243</v>
      </c>
      <c r="I50" s="9">
        <v>1137</v>
      </c>
      <c r="J50" s="10">
        <v>1137</v>
      </c>
      <c r="K50" s="9">
        <v>1062.556</v>
      </c>
      <c r="L50" s="9">
        <v>1213.4000000000001</v>
      </c>
    </row>
    <row r="51" spans="1:12" x14ac:dyDescent="0.2">
      <c r="A51" s="8"/>
      <c r="B51" s="17"/>
      <c r="C51" s="17"/>
      <c r="D51" s="17"/>
      <c r="E51" s="17"/>
      <c r="F51" s="17"/>
      <c r="G51" s="17"/>
      <c r="H51" s="17"/>
      <c r="I51" s="17"/>
      <c r="J51" s="18"/>
      <c r="K51" s="17"/>
      <c r="L51" s="17"/>
    </row>
    <row r="52" spans="1:12" x14ac:dyDescent="0.2">
      <c r="A52" s="8" t="s">
        <v>159</v>
      </c>
      <c r="B52" s="8" t="s">
        <v>158</v>
      </c>
      <c r="C52" s="9">
        <v>386</v>
      </c>
      <c r="D52" s="9">
        <v>647</v>
      </c>
      <c r="E52" s="9">
        <v>1206</v>
      </c>
      <c r="F52" s="9">
        <v>1917.68</v>
      </c>
      <c r="G52" s="9">
        <v>2126.2600000000002</v>
      </c>
      <c r="H52" s="9">
        <v>1898</v>
      </c>
      <c r="I52" s="9">
        <v>1308</v>
      </c>
      <c r="J52" s="10">
        <v>1311.95</v>
      </c>
      <c r="K52" s="9">
        <v>1060.7</v>
      </c>
      <c r="L52" s="9">
        <v>1209.636</v>
      </c>
    </row>
    <row r="53" spans="1:12" x14ac:dyDescent="0.2">
      <c r="A53" s="11" t="s">
        <v>160</v>
      </c>
      <c r="B53" s="11" t="s">
        <v>161</v>
      </c>
      <c r="C53" s="12">
        <v>163</v>
      </c>
      <c r="D53" s="12">
        <v>1969</v>
      </c>
      <c r="E53" s="12">
        <v>85</v>
      </c>
      <c r="F53" s="12">
        <v>-126.32</v>
      </c>
      <c r="G53" s="12">
        <v>516.26</v>
      </c>
      <c r="H53" s="12">
        <v>-345</v>
      </c>
      <c r="I53" s="12">
        <v>171</v>
      </c>
      <c r="J53" s="13">
        <v>174.95</v>
      </c>
      <c r="K53" s="12"/>
      <c r="L53" s="12"/>
    </row>
    <row r="54" spans="1:12" x14ac:dyDescent="0.2">
      <c r="A54" s="11" t="s">
        <v>162</v>
      </c>
      <c r="B54" s="11" t="s">
        <v>142</v>
      </c>
      <c r="C54" s="12">
        <v>-10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3">
        <v>0</v>
      </c>
      <c r="K54" s="12"/>
      <c r="L54" s="12"/>
    </row>
    <row r="55" spans="1:12" x14ac:dyDescent="0.2">
      <c r="A55" s="8"/>
      <c r="B55" s="17"/>
      <c r="C55" s="17"/>
      <c r="D55" s="17"/>
      <c r="E55" s="17"/>
      <c r="F55" s="17"/>
      <c r="G55" s="17"/>
      <c r="H55" s="17"/>
      <c r="I55" s="17"/>
      <c r="J55" s="18"/>
      <c r="K55" s="17"/>
      <c r="L55" s="17"/>
    </row>
    <row r="56" spans="1:12" x14ac:dyDescent="0.2">
      <c r="A56" s="11" t="s">
        <v>163</v>
      </c>
      <c r="B56" s="11" t="s">
        <v>164</v>
      </c>
      <c r="C56" s="12">
        <v>140.96899999999999</v>
      </c>
      <c r="D56" s="12">
        <v>141.4923</v>
      </c>
      <c r="E56" s="12">
        <v>140.69370000000001</v>
      </c>
      <c r="F56" s="12">
        <v>141.0154</v>
      </c>
      <c r="G56" s="12">
        <v>148.7123</v>
      </c>
      <c r="H56" s="12">
        <v>148.80439999999999</v>
      </c>
      <c r="I56" s="12">
        <v>140.53970000000001</v>
      </c>
      <c r="J56" s="13">
        <v>138</v>
      </c>
      <c r="K56" s="12"/>
      <c r="L56" s="12"/>
    </row>
    <row r="57" spans="1:12" x14ac:dyDescent="0.2">
      <c r="A57" s="8" t="s">
        <v>165</v>
      </c>
      <c r="B57" s="8" t="s">
        <v>166</v>
      </c>
      <c r="C57" s="19">
        <v>1.65</v>
      </c>
      <c r="D57" s="19">
        <v>-9.34</v>
      </c>
      <c r="E57" s="19">
        <v>7.97</v>
      </c>
      <c r="F57" s="19">
        <v>14.5</v>
      </c>
      <c r="G57" s="19">
        <v>10.83</v>
      </c>
      <c r="H57" s="19">
        <v>15.07</v>
      </c>
      <c r="I57" s="19">
        <v>8.09</v>
      </c>
      <c r="J57" s="20">
        <v>8.11</v>
      </c>
      <c r="K57" s="19">
        <v>7.8109999999999999</v>
      </c>
      <c r="L57" s="19">
        <v>8.6449999999999996</v>
      </c>
    </row>
    <row r="58" spans="1:12" x14ac:dyDescent="0.2">
      <c r="A58" s="8" t="s">
        <v>167</v>
      </c>
      <c r="B58" s="8" t="s">
        <v>168</v>
      </c>
      <c r="C58" s="19">
        <v>1.5819000000000001</v>
      </c>
      <c r="D58" s="19">
        <v>-9.34</v>
      </c>
      <c r="E58" s="19">
        <v>7.97</v>
      </c>
      <c r="F58" s="19">
        <v>14.5</v>
      </c>
      <c r="G58" s="19">
        <v>10.83</v>
      </c>
      <c r="H58" s="19">
        <v>15.07</v>
      </c>
      <c r="I58" s="19">
        <v>8.09</v>
      </c>
      <c r="J58" s="20">
        <v>8.11</v>
      </c>
      <c r="K58" s="19">
        <v>7.8109999999999999</v>
      </c>
      <c r="L58" s="19">
        <v>8.6449999999999996</v>
      </c>
    </row>
    <row r="59" spans="1:12" x14ac:dyDescent="0.2">
      <c r="A59" s="8" t="s">
        <v>169</v>
      </c>
      <c r="B59" s="8" t="s">
        <v>170</v>
      </c>
      <c r="C59" s="19">
        <v>2.7382</v>
      </c>
      <c r="D59" s="19">
        <v>4.5727000000000002</v>
      </c>
      <c r="E59" s="19">
        <v>8.5717999999999996</v>
      </c>
      <c r="F59" s="19">
        <v>13.5991</v>
      </c>
      <c r="G59" s="19">
        <v>14.297800000000001</v>
      </c>
      <c r="H59" s="19">
        <v>12.755000000000001</v>
      </c>
      <c r="I59" s="19">
        <v>9.3070000000000004</v>
      </c>
      <c r="J59" s="20">
        <v>9.2794539999999994</v>
      </c>
      <c r="K59" s="19">
        <v>7.8150000000000004</v>
      </c>
      <c r="L59" s="19">
        <v>8.6929999999999996</v>
      </c>
    </row>
    <row r="60" spans="1:12" x14ac:dyDescent="0.2">
      <c r="A60" s="8"/>
      <c r="B60" s="17"/>
      <c r="C60" s="17"/>
      <c r="D60" s="17"/>
      <c r="E60" s="17"/>
      <c r="F60" s="17"/>
      <c r="G60" s="17"/>
      <c r="H60" s="17"/>
      <c r="I60" s="17"/>
      <c r="J60" s="18"/>
      <c r="K60" s="17"/>
      <c r="L60" s="17"/>
    </row>
    <row r="61" spans="1:12" x14ac:dyDescent="0.2">
      <c r="A61" s="11" t="s">
        <v>171</v>
      </c>
      <c r="B61" s="11" t="s">
        <v>172</v>
      </c>
      <c r="C61" s="12">
        <v>141.7038</v>
      </c>
      <c r="D61" s="12">
        <v>141.4923</v>
      </c>
      <c r="E61" s="12">
        <v>149.68979999999999</v>
      </c>
      <c r="F61" s="12">
        <v>152.36670000000001</v>
      </c>
      <c r="G61" s="12">
        <v>153.13480000000001</v>
      </c>
      <c r="H61" s="12">
        <v>150.78790000000001</v>
      </c>
      <c r="I61" s="12">
        <v>142.22319999999999</v>
      </c>
      <c r="J61" s="13">
        <v>138</v>
      </c>
      <c r="K61" s="12"/>
      <c r="L61" s="12"/>
    </row>
    <row r="62" spans="1:12" x14ac:dyDescent="0.2">
      <c r="A62" s="8" t="s">
        <v>173</v>
      </c>
      <c r="B62" s="8" t="s">
        <v>174</v>
      </c>
      <c r="C62" s="19">
        <v>1.64</v>
      </c>
      <c r="D62" s="19">
        <v>-9.34</v>
      </c>
      <c r="E62" s="19">
        <v>7.71</v>
      </c>
      <c r="F62" s="19">
        <v>13.64</v>
      </c>
      <c r="G62" s="19">
        <v>10.51</v>
      </c>
      <c r="H62" s="19">
        <v>14.87</v>
      </c>
      <c r="I62" s="19">
        <v>7.99</v>
      </c>
      <c r="J62" s="20">
        <v>8.08</v>
      </c>
      <c r="K62" s="19">
        <v>7.8109999999999999</v>
      </c>
      <c r="L62" s="19">
        <v>8.6449999999999996</v>
      </c>
    </row>
    <row r="63" spans="1:12" x14ac:dyDescent="0.2">
      <c r="A63" s="8" t="s">
        <v>175</v>
      </c>
      <c r="B63" s="8" t="s">
        <v>176</v>
      </c>
      <c r="C63" s="19">
        <v>1.5693999999999999</v>
      </c>
      <c r="D63" s="19">
        <v>-9.34</v>
      </c>
      <c r="E63" s="19">
        <v>7.71</v>
      </c>
      <c r="F63" s="19">
        <v>13.64</v>
      </c>
      <c r="G63" s="19">
        <v>10.51</v>
      </c>
      <c r="H63" s="19">
        <v>14.87</v>
      </c>
      <c r="I63" s="19">
        <v>7.99</v>
      </c>
      <c r="J63" s="20">
        <v>8.08</v>
      </c>
      <c r="K63" s="19">
        <v>7.8109999999999999</v>
      </c>
      <c r="L63" s="19">
        <v>8.6449999999999996</v>
      </c>
    </row>
    <row r="64" spans="1:12" x14ac:dyDescent="0.2">
      <c r="A64" s="8" t="s">
        <v>177</v>
      </c>
      <c r="B64" s="8" t="s">
        <v>178</v>
      </c>
      <c r="C64" s="19">
        <v>2.7197</v>
      </c>
      <c r="D64" s="19">
        <v>4.5727000000000002</v>
      </c>
      <c r="E64" s="19">
        <v>8.2777999999999992</v>
      </c>
      <c r="F64" s="19">
        <v>12.8109</v>
      </c>
      <c r="G64" s="19">
        <v>13.8813</v>
      </c>
      <c r="H64" s="19">
        <v>12.582000000000001</v>
      </c>
      <c r="I64" s="19">
        <v>9.1922999999999995</v>
      </c>
      <c r="J64" s="20">
        <v>9.2081009999999992</v>
      </c>
      <c r="K64" s="19">
        <v>7.8150000000000004</v>
      </c>
      <c r="L64" s="19">
        <v>8.6929999999999996</v>
      </c>
    </row>
    <row r="65" spans="1:12" x14ac:dyDescent="0.2">
      <c r="A65" s="8"/>
      <c r="B65" s="17"/>
      <c r="C65" s="17"/>
      <c r="D65" s="17"/>
      <c r="E65" s="17"/>
      <c r="F65" s="17"/>
      <c r="G65" s="17"/>
      <c r="H65" s="17"/>
      <c r="I65" s="17"/>
      <c r="J65" s="18"/>
      <c r="K65" s="17"/>
      <c r="L65" s="17"/>
    </row>
    <row r="66" spans="1:12" x14ac:dyDescent="0.2">
      <c r="A66" s="8" t="s">
        <v>179</v>
      </c>
      <c r="B66" s="17"/>
      <c r="C66" s="17"/>
      <c r="D66" s="17"/>
      <c r="E66" s="17"/>
      <c r="F66" s="17"/>
      <c r="G66" s="17"/>
      <c r="H66" s="17"/>
      <c r="I66" s="17"/>
      <c r="J66" s="18"/>
      <c r="K66" s="17"/>
      <c r="L66" s="17"/>
    </row>
    <row r="67" spans="1:12" x14ac:dyDescent="0.2">
      <c r="A67" s="11" t="s">
        <v>180</v>
      </c>
      <c r="B67" s="11" t="s">
        <v>181</v>
      </c>
      <c r="C67" s="21" t="s">
        <v>182</v>
      </c>
      <c r="D67" s="21" t="s">
        <v>182</v>
      </c>
      <c r="E67" s="21" t="s">
        <v>182</v>
      </c>
      <c r="F67" s="21" t="s">
        <v>182</v>
      </c>
      <c r="G67" s="21" t="s">
        <v>182</v>
      </c>
      <c r="H67" s="21" t="s">
        <v>182</v>
      </c>
      <c r="I67" s="21" t="s">
        <v>182</v>
      </c>
      <c r="J67" s="22"/>
      <c r="K67" s="21"/>
      <c r="L67" s="21"/>
    </row>
    <row r="68" spans="1:12" x14ac:dyDescent="0.2">
      <c r="A68" s="11" t="s">
        <v>183</v>
      </c>
      <c r="B68" s="11" t="s">
        <v>183</v>
      </c>
      <c r="C68" s="12">
        <v>1556</v>
      </c>
      <c r="D68" s="12">
        <v>1759.1392000000001</v>
      </c>
      <c r="E68" s="12">
        <v>2166.5949000000001</v>
      </c>
      <c r="F68" s="12">
        <v>2464</v>
      </c>
      <c r="G68" s="12">
        <v>3157.7341999999999</v>
      </c>
      <c r="H68" s="12">
        <v>4101.9241000000002</v>
      </c>
      <c r="I68" s="12">
        <v>2410.6203</v>
      </c>
      <c r="J68" s="13">
        <v>1954.6202531645599</v>
      </c>
      <c r="K68" s="12">
        <v>2310.5</v>
      </c>
      <c r="L68" s="12">
        <v>2520.6999999999998</v>
      </c>
    </row>
    <row r="69" spans="1:12" x14ac:dyDescent="0.2">
      <c r="A69" s="11" t="s">
        <v>184</v>
      </c>
      <c r="B69" s="11" t="s">
        <v>185</v>
      </c>
      <c r="C69" s="23">
        <v>3.4016000000000002</v>
      </c>
      <c r="D69" s="23">
        <v>4.2759999999999998</v>
      </c>
      <c r="E69" s="23">
        <v>5.2328000000000001</v>
      </c>
      <c r="F69" s="23">
        <v>4.1654999999999998</v>
      </c>
      <c r="G69" s="23">
        <v>4.6967999999999996</v>
      </c>
      <c r="H69" s="23">
        <v>6.8894000000000002</v>
      </c>
      <c r="I69" s="23">
        <v>4.5391000000000004</v>
      </c>
      <c r="J69" s="24">
        <v>3.6804629305651799</v>
      </c>
      <c r="K69" s="23">
        <v>4.1625830534857204</v>
      </c>
      <c r="L69" s="23">
        <v>4.2594632424054204</v>
      </c>
    </row>
    <row r="70" spans="1:12" x14ac:dyDescent="0.2">
      <c r="A70" s="11" t="s">
        <v>186</v>
      </c>
      <c r="B70" s="11" t="s">
        <v>186</v>
      </c>
      <c r="C70" s="12">
        <v>991</v>
      </c>
      <c r="D70" s="12">
        <v>1069.1392000000001</v>
      </c>
      <c r="E70" s="12">
        <v>1583.5949000000001</v>
      </c>
      <c r="F70" s="12">
        <v>2088</v>
      </c>
      <c r="G70" s="12">
        <v>2794.7341999999999</v>
      </c>
      <c r="H70" s="12">
        <v>3711.9241000000002</v>
      </c>
      <c r="I70" s="12">
        <v>1979.6203</v>
      </c>
      <c r="J70" s="13"/>
      <c r="K70" s="12"/>
      <c r="L70" s="12"/>
    </row>
    <row r="71" spans="1:12" x14ac:dyDescent="0.2">
      <c r="A71" s="11" t="s">
        <v>30</v>
      </c>
      <c r="B71" s="11" t="s">
        <v>30</v>
      </c>
      <c r="C71" s="12">
        <v>934</v>
      </c>
      <c r="D71" s="12">
        <v>1014.1392</v>
      </c>
      <c r="E71" s="12">
        <v>1534.5949000000001</v>
      </c>
      <c r="F71" s="12">
        <v>2006</v>
      </c>
      <c r="G71" s="12">
        <v>2605.7341999999999</v>
      </c>
      <c r="H71" s="12">
        <v>3143.9241000000002</v>
      </c>
      <c r="I71" s="12">
        <v>1522.6203</v>
      </c>
      <c r="J71" s="13">
        <v>1486.6202531645599</v>
      </c>
      <c r="K71" s="12">
        <v>1757.4</v>
      </c>
      <c r="L71" s="12">
        <v>1871.7270000000001</v>
      </c>
    </row>
    <row r="72" spans="1:12" x14ac:dyDescent="0.2">
      <c r="A72" s="11" t="s">
        <v>187</v>
      </c>
      <c r="B72" s="11" t="s">
        <v>188</v>
      </c>
      <c r="C72" s="23">
        <v>4.9953000000000003</v>
      </c>
      <c r="D72" s="23">
        <v>1.3320000000000001</v>
      </c>
      <c r="E72" s="23">
        <v>6.7263999999999999</v>
      </c>
      <c r="F72" s="23">
        <v>5.6853999999999996</v>
      </c>
      <c r="G72" s="23">
        <v>5.4766000000000004</v>
      </c>
      <c r="H72" s="23">
        <v>8.1373999999999995</v>
      </c>
      <c r="I72" s="23">
        <v>6.3888999999999996</v>
      </c>
      <c r="J72" s="24">
        <v>6.3888679671612598</v>
      </c>
      <c r="K72" s="23">
        <v>5.4480000000000004</v>
      </c>
      <c r="L72" s="23">
        <v>5.524</v>
      </c>
    </row>
    <row r="73" spans="1:12" x14ac:dyDescent="0.2">
      <c r="A73" s="11" t="s">
        <v>189</v>
      </c>
      <c r="B73" s="11" t="s">
        <v>190</v>
      </c>
      <c r="C73" s="23">
        <v>2.0417999999999998</v>
      </c>
      <c r="D73" s="23">
        <v>2.4651000000000001</v>
      </c>
      <c r="E73" s="23">
        <v>3.7063999999999999</v>
      </c>
      <c r="F73" s="23">
        <v>3.3913000000000002</v>
      </c>
      <c r="G73" s="23">
        <v>3.8757000000000001</v>
      </c>
      <c r="H73" s="23">
        <v>5.2804000000000002</v>
      </c>
      <c r="I73" s="23">
        <v>2.867</v>
      </c>
      <c r="J73" s="24">
        <v>2.79923976268087</v>
      </c>
      <c r="K73" s="23">
        <v>3.1661213842007401</v>
      </c>
      <c r="L73" s="23">
        <v>3.1628326878715298</v>
      </c>
    </row>
    <row r="74" spans="1:12" x14ac:dyDescent="0.2">
      <c r="A74" s="11" t="s">
        <v>191</v>
      </c>
      <c r="B74" s="11" t="s">
        <v>192</v>
      </c>
      <c r="C74" s="23">
        <v>0.91820000000000002</v>
      </c>
      <c r="D74" s="23">
        <v>1.6748000000000001</v>
      </c>
      <c r="E74" s="23">
        <v>2.9706999999999999</v>
      </c>
      <c r="F74" s="23">
        <v>3.2993999999999999</v>
      </c>
      <c r="G74" s="23">
        <v>3.1625999999999999</v>
      </c>
      <c r="H74" s="23">
        <v>3.1878000000000002</v>
      </c>
      <c r="I74" s="23">
        <v>2.4628999999999999</v>
      </c>
      <c r="J74" s="24">
        <v>2.47034345108082</v>
      </c>
      <c r="K74" s="23">
        <v>1.9109508092760501</v>
      </c>
      <c r="L74" s="23">
        <v>2.04403541821332</v>
      </c>
    </row>
    <row r="75" spans="1:12" x14ac:dyDescent="0.2">
      <c r="A75" s="11" t="s">
        <v>193</v>
      </c>
      <c r="B75" s="11" t="s">
        <v>194</v>
      </c>
      <c r="C75" s="23">
        <v>1475580.6451999999</v>
      </c>
      <c r="D75" s="23">
        <v>1714166.6666999999</v>
      </c>
      <c r="E75" s="23">
        <v>1800173.9129999999</v>
      </c>
      <c r="F75" s="23">
        <v>2688727.2727000001</v>
      </c>
      <c r="G75" s="23">
        <v>2923130.4347999999</v>
      </c>
      <c r="H75" s="23">
        <v>2588695.6521999999</v>
      </c>
      <c r="I75" s="23">
        <v>2309043.4783000001</v>
      </c>
      <c r="J75" s="24">
        <v>2309043.4782608701</v>
      </c>
      <c r="K75" s="23"/>
      <c r="L75" s="23"/>
    </row>
    <row r="76" spans="1:12" x14ac:dyDescent="0.2">
      <c r="A76" s="11" t="s">
        <v>195</v>
      </c>
      <c r="B76" s="11" t="s">
        <v>196</v>
      </c>
      <c r="C76" s="23">
        <v>1.92</v>
      </c>
      <c r="D76" s="23">
        <v>2</v>
      </c>
      <c r="E76" s="23">
        <v>2</v>
      </c>
      <c r="F76" s="23">
        <v>2.08</v>
      </c>
      <c r="G76" s="23">
        <v>2.4</v>
      </c>
      <c r="H76" s="23">
        <v>2.6124999999999998</v>
      </c>
      <c r="I76" s="23">
        <v>2.7025000000000001</v>
      </c>
      <c r="J76" s="24">
        <v>2.7025000000000001</v>
      </c>
      <c r="K76" s="23">
        <v>2.7589999999999999</v>
      </c>
      <c r="L76" s="23">
        <v>2.84</v>
      </c>
    </row>
    <row r="77" spans="1:12" x14ac:dyDescent="0.2">
      <c r="A77" s="11" t="s">
        <v>197</v>
      </c>
      <c r="B77" s="11" t="s">
        <v>198</v>
      </c>
      <c r="C77" s="12">
        <v>270.66039999999998</v>
      </c>
      <c r="D77" s="12">
        <v>282.9846</v>
      </c>
      <c r="E77" s="12">
        <v>281.38729999999998</v>
      </c>
      <c r="F77" s="12">
        <v>294</v>
      </c>
      <c r="G77" s="12">
        <v>362</v>
      </c>
      <c r="H77" s="12">
        <v>388.75150000000002</v>
      </c>
      <c r="I77" s="12">
        <v>379.80840000000001</v>
      </c>
      <c r="J77" s="13">
        <v>381.70246889999999</v>
      </c>
      <c r="K77" s="12"/>
      <c r="L77" s="12"/>
    </row>
    <row r="78" spans="1:12" x14ac:dyDescent="0.2">
      <c r="A78" s="11" t="s">
        <v>199</v>
      </c>
      <c r="B78" s="11" t="s">
        <v>200</v>
      </c>
      <c r="C78" s="12">
        <v>4</v>
      </c>
      <c r="D78" s="12">
        <v>1</v>
      </c>
      <c r="E78" s="12">
        <v>1</v>
      </c>
      <c r="F78" s="12">
        <v>2</v>
      </c>
      <c r="G78" s="12" t="s">
        <v>101</v>
      </c>
      <c r="H78" s="12" t="s">
        <v>101</v>
      </c>
      <c r="I78" s="12" t="s">
        <v>101</v>
      </c>
      <c r="J78" s="13"/>
      <c r="K78" s="12"/>
      <c r="L78" s="12"/>
    </row>
    <row r="79" spans="1:12" x14ac:dyDescent="0.2">
      <c r="A79" s="11" t="s">
        <v>201</v>
      </c>
      <c r="B79" s="11" t="s">
        <v>202</v>
      </c>
      <c r="C79" s="12" t="s">
        <v>101</v>
      </c>
      <c r="D79" s="12" t="s">
        <v>101</v>
      </c>
      <c r="E79" s="12" t="s">
        <v>101</v>
      </c>
      <c r="F79" s="12">
        <v>376</v>
      </c>
      <c r="G79" s="12">
        <v>363</v>
      </c>
      <c r="H79" s="12">
        <v>390</v>
      </c>
      <c r="I79" s="12">
        <v>431</v>
      </c>
      <c r="J79" s="13"/>
      <c r="K79" s="12"/>
      <c r="L79" s="12"/>
    </row>
    <row r="80" spans="1:12" x14ac:dyDescent="0.2">
      <c r="A80" s="11" t="s">
        <v>203</v>
      </c>
      <c r="B80" s="11" t="s">
        <v>204</v>
      </c>
      <c r="C80" s="12">
        <v>148</v>
      </c>
      <c r="D80" s="12">
        <v>920</v>
      </c>
      <c r="E80" s="12">
        <v>844</v>
      </c>
      <c r="F80" s="12">
        <v>1552</v>
      </c>
      <c r="G80" s="12">
        <v>1698</v>
      </c>
      <c r="H80" s="12">
        <v>1301</v>
      </c>
      <c r="I80" s="12">
        <v>1516</v>
      </c>
      <c r="J80" s="13"/>
      <c r="K80" s="12"/>
      <c r="L80" s="12"/>
    </row>
    <row r="81" spans="1:12" x14ac:dyDescent="0.2">
      <c r="A81" s="25" t="s">
        <v>205</v>
      </c>
      <c r="B81" s="25"/>
      <c r="C81" s="25" t="s">
        <v>206</v>
      </c>
      <c r="D81" s="25"/>
      <c r="E81" s="25"/>
      <c r="F81" s="25"/>
      <c r="G81" s="25"/>
      <c r="H81" s="25"/>
      <c r="I81" s="25"/>
      <c r="J81" s="25"/>
      <c r="K81" s="25"/>
      <c r="L81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3DA0D-AA13-4702-A976-BFCA445E018B}">
  <dimension ref="A1:L26"/>
  <sheetViews>
    <sheetView workbookViewId="0">
      <selection activeCell="J9" sqref="J9"/>
    </sheetView>
  </sheetViews>
  <sheetFormatPr baseColWidth="10" defaultColWidth="8.83203125" defaultRowHeight="15" x14ac:dyDescent="0.2"/>
  <cols>
    <col min="1" max="1" width="35.1640625" customWidth="1"/>
    <col min="2" max="2" width="0" hidden="1" customWidth="1"/>
    <col min="3" max="12" width="11.8320312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" x14ac:dyDescent="0.2">
      <c r="A2" s="2" t="s">
        <v>315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4" t="s">
        <v>47</v>
      </c>
      <c r="B4" s="4"/>
      <c r="C4" s="5" t="s">
        <v>316</v>
      </c>
      <c r="D4" s="5" t="s">
        <v>208</v>
      </c>
      <c r="E4" s="5" t="s">
        <v>209</v>
      </c>
      <c r="F4" s="5" t="s">
        <v>48</v>
      </c>
      <c r="G4" s="5" t="s">
        <v>49</v>
      </c>
      <c r="H4" s="5" t="s">
        <v>50</v>
      </c>
      <c r="I4" s="5" t="s">
        <v>51</v>
      </c>
      <c r="J4" s="5" t="s">
        <v>52</v>
      </c>
      <c r="K4" s="5" t="s">
        <v>53</v>
      </c>
      <c r="L4" s="5" t="s">
        <v>54</v>
      </c>
    </row>
    <row r="5" spans="1:12" x14ac:dyDescent="0.2">
      <c r="A5" s="6" t="s">
        <v>58</v>
      </c>
      <c r="B5" s="6"/>
      <c r="C5" s="7" t="s">
        <v>317</v>
      </c>
      <c r="D5" s="7" t="s">
        <v>210</v>
      </c>
      <c r="E5" s="7" t="s">
        <v>211</v>
      </c>
      <c r="F5" s="7" t="s">
        <v>59</v>
      </c>
      <c r="G5" s="7" t="s">
        <v>60</v>
      </c>
      <c r="H5" s="7" t="s">
        <v>61</v>
      </c>
      <c r="I5" s="7" t="s">
        <v>62</v>
      </c>
      <c r="J5" s="7" t="s">
        <v>63</v>
      </c>
      <c r="K5" s="7" t="s">
        <v>64</v>
      </c>
      <c r="L5" s="7" t="s">
        <v>65</v>
      </c>
    </row>
    <row r="6" spans="1:12" x14ac:dyDescent="0.2">
      <c r="A6" s="8" t="s">
        <v>318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">
      <c r="A7" s="11" t="s">
        <v>319</v>
      </c>
      <c r="B7" s="11" t="s">
        <v>320</v>
      </c>
      <c r="C7" s="23">
        <v>10.9277</v>
      </c>
      <c r="D7" s="23">
        <v>11.6182</v>
      </c>
      <c r="E7" s="23">
        <v>1.9517</v>
      </c>
      <c r="F7" s="23">
        <v>3.9024999999999999</v>
      </c>
      <c r="G7" s="23">
        <v>-24.696300000000001</v>
      </c>
      <c r="H7" s="23">
        <v>21.146899999999999</v>
      </c>
      <c r="I7" s="23">
        <v>33.079700000000003</v>
      </c>
      <c r="J7" s="23">
        <v>19.872800000000002</v>
      </c>
      <c r="K7" s="23">
        <v>22.3462</v>
      </c>
      <c r="L7" s="23">
        <v>10.951599999999999</v>
      </c>
    </row>
    <row r="8" spans="1:12" x14ac:dyDescent="0.2">
      <c r="A8" s="11" t="s">
        <v>321</v>
      </c>
      <c r="B8" s="11" t="s">
        <v>322</v>
      </c>
      <c r="C8" s="23">
        <v>4.0206999999999997</v>
      </c>
      <c r="D8" s="23">
        <v>4.016</v>
      </c>
      <c r="E8" s="23">
        <v>0.84079999999999999</v>
      </c>
      <c r="F8" s="23">
        <v>1.3944000000000001</v>
      </c>
      <c r="G8" s="23">
        <v>-6.7828999999999997</v>
      </c>
      <c r="H8" s="23">
        <v>5.4560000000000004</v>
      </c>
      <c r="I8" s="23">
        <v>8.7543000000000006</v>
      </c>
      <c r="J8" s="23">
        <v>6.6529999999999996</v>
      </c>
      <c r="K8" s="23">
        <v>8.9806000000000008</v>
      </c>
      <c r="L8" s="23">
        <v>4.5235000000000003</v>
      </c>
    </row>
    <row r="9" spans="1:12" x14ac:dyDescent="0.2">
      <c r="A9" s="11" t="s">
        <v>323</v>
      </c>
      <c r="B9" s="11" t="s">
        <v>324</v>
      </c>
      <c r="C9" s="23">
        <v>7.6847000000000003</v>
      </c>
      <c r="D9" s="23">
        <v>8.0478000000000005</v>
      </c>
      <c r="E9" s="23">
        <v>3.0714000000000001</v>
      </c>
      <c r="F9" s="23">
        <v>4.0528000000000004</v>
      </c>
      <c r="G9" s="23">
        <v>-8.4039999999999999</v>
      </c>
      <c r="H9" s="23">
        <v>10.286199999999999</v>
      </c>
      <c r="I9" s="23">
        <v>15.9482</v>
      </c>
      <c r="J9" s="23">
        <v>13.1028</v>
      </c>
      <c r="K9" s="23">
        <v>16.482099999999999</v>
      </c>
      <c r="L9" s="23">
        <v>8.7272999999999996</v>
      </c>
    </row>
    <row r="10" spans="1:12" x14ac:dyDescent="0.2">
      <c r="A10" s="11" t="s">
        <v>325</v>
      </c>
      <c r="B10" s="11" t="s">
        <v>326</v>
      </c>
      <c r="C10" s="23">
        <v>7.4325999999999999</v>
      </c>
      <c r="D10" s="23">
        <v>7.8395000000000001</v>
      </c>
      <c r="E10" s="23">
        <v>2.0979000000000001</v>
      </c>
      <c r="F10" s="23">
        <v>4.0686999999999998</v>
      </c>
      <c r="G10" s="23">
        <v>-8.8841999999999999</v>
      </c>
      <c r="H10" s="23">
        <v>8.8010999999999999</v>
      </c>
      <c r="I10" s="23">
        <v>12.009600000000001</v>
      </c>
      <c r="J10" s="23">
        <v>12.053699999999999</v>
      </c>
      <c r="K10" s="23">
        <v>14.6838</v>
      </c>
      <c r="L10" s="23">
        <v>7.1292</v>
      </c>
    </row>
    <row r="11" spans="1:12" x14ac:dyDescent="0.2">
      <c r="A11" s="1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</row>
    <row r="12" spans="1:12" x14ac:dyDescent="0.2">
      <c r="A12" s="8" t="s">
        <v>327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2">
      <c r="A13" s="11" t="s">
        <v>187</v>
      </c>
      <c r="B13" s="11" t="s">
        <v>188</v>
      </c>
      <c r="C13" s="23">
        <v>6.1971999999999996</v>
      </c>
      <c r="D13" s="23">
        <v>5.6467999999999998</v>
      </c>
      <c r="E13" s="23">
        <v>3.8542000000000001</v>
      </c>
      <c r="F13" s="23">
        <v>4.9538000000000002</v>
      </c>
      <c r="G13" s="23">
        <v>1.3174999999999999</v>
      </c>
      <c r="H13" s="23">
        <v>6.7263999999999999</v>
      </c>
      <c r="I13" s="23">
        <v>5.6853999999999996</v>
      </c>
      <c r="J13" s="23">
        <v>5.4766000000000004</v>
      </c>
      <c r="K13" s="23">
        <v>8.1373999999999995</v>
      </c>
      <c r="L13" s="23">
        <v>6.3888999999999996</v>
      </c>
    </row>
    <row r="14" spans="1:12" x14ac:dyDescent="0.2">
      <c r="A14" s="11" t="s">
        <v>328</v>
      </c>
      <c r="B14" s="11" t="s">
        <v>329</v>
      </c>
      <c r="C14" s="23">
        <v>4.2274000000000003</v>
      </c>
      <c r="D14" s="23">
        <v>4.0347999999999997</v>
      </c>
      <c r="E14" s="23">
        <v>2.0287000000000002</v>
      </c>
      <c r="F14" s="23">
        <v>3.1457999999999999</v>
      </c>
      <c r="G14" s="23">
        <v>-0.50560000000000005</v>
      </c>
      <c r="H14" s="23">
        <v>4.9729000000000001</v>
      </c>
      <c r="I14" s="23">
        <v>4.3734999999999999</v>
      </c>
      <c r="J14" s="23">
        <v>4.2614000000000001</v>
      </c>
      <c r="K14" s="23">
        <v>6.8659999999999997</v>
      </c>
      <c r="L14" s="23">
        <v>4.7168000000000001</v>
      </c>
    </row>
    <row r="15" spans="1:12" x14ac:dyDescent="0.2">
      <c r="A15" s="11" t="s">
        <v>189</v>
      </c>
      <c r="B15" s="11" t="s">
        <v>190</v>
      </c>
      <c r="C15" s="23">
        <v>2.9731999999999998</v>
      </c>
      <c r="D15" s="23">
        <v>2.7530999999999999</v>
      </c>
      <c r="E15" s="23">
        <v>0.69879999999999998</v>
      </c>
      <c r="F15" s="23">
        <v>1.7861</v>
      </c>
      <c r="G15" s="23">
        <v>-2.3165</v>
      </c>
      <c r="H15" s="23">
        <v>3.4464999999999999</v>
      </c>
      <c r="I15" s="23">
        <v>3.5992000000000002</v>
      </c>
      <c r="J15" s="23">
        <v>3.4403000000000001</v>
      </c>
      <c r="K15" s="23">
        <v>5.2569999999999997</v>
      </c>
      <c r="L15" s="23">
        <v>3.0447000000000002</v>
      </c>
    </row>
    <row r="16" spans="1:12" x14ac:dyDescent="0.2">
      <c r="A16" s="11" t="s">
        <v>330</v>
      </c>
      <c r="B16" s="11" t="s">
        <v>331</v>
      </c>
      <c r="C16" s="23" t="s">
        <v>101</v>
      </c>
      <c r="D16" s="23">
        <v>-15.077299999999999</v>
      </c>
      <c r="E16" s="23" t="s">
        <v>101</v>
      </c>
      <c r="F16" s="23" t="s">
        <v>101</v>
      </c>
      <c r="G16" s="23">
        <v>-38.453200000000002</v>
      </c>
      <c r="H16" s="23">
        <v>901.51520000000005</v>
      </c>
      <c r="I16" s="23">
        <v>3.9554</v>
      </c>
      <c r="J16" s="23">
        <v>2.2772000000000001</v>
      </c>
      <c r="K16" s="23" t="s">
        <v>101</v>
      </c>
      <c r="L16" s="23">
        <v>-23.523</v>
      </c>
    </row>
    <row r="17" spans="1:12" x14ac:dyDescent="0.2">
      <c r="A17" s="11" t="s">
        <v>332</v>
      </c>
      <c r="B17" s="11" t="s">
        <v>333</v>
      </c>
      <c r="C17" s="23">
        <v>2.4186000000000001</v>
      </c>
      <c r="D17" s="23">
        <v>2.3336999999999999</v>
      </c>
      <c r="E17" s="23">
        <v>0.50219999999999998</v>
      </c>
      <c r="F17" s="23">
        <v>0.99690000000000001</v>
      </c>
      <c r="G17" s="23">
        <v>-2.9289999999999998</v>
      </c>
      <c r="H17" s="23">
        <v>3.4127000000000001</v>
      </c>
      <c r="I17" s="23">
        <v>4.3362999999999996</v>
      </c>
      <c r="J17" s="23">
        <v>3.0729000000000002</v>
      </c>
      <c r="K17" s="23">
        <v>5.1242999999999999</v>
      </c>
      <c r="L17" s="23">
        <v>2.8696000000000002</v>
      </c>
    </row>
    <row r="18" spans="1:12" x14ac:dyDescent="0.2">
      <c r="A18" s="11" t="s">
        <v>334</v>
      </c>
      <c r="B18" s="11" t="s">
        <v>335</v>
      </c>
      <c r="C18" s="23">
        <v>1.7374000000000001</v>
      </c>
      <c r="D18" s="23">
        <v>1.8182</v>
      </c>
      <c r="E18" s="23">
        <v>0.38</v>
      </c>
      <c r="F18" s="23">
        <v>0.60560000000000003</v>
      </c>
      <c r="G18" s="23">
        <v>-3.1381000000000001</v>
      </c>
      <c r="H18" s="23">
        <v>2.8136999999999999</v>
      </c>
      <c r="I18" s="23">
        <v>3.6634000000000002</v>
      </c>
      <c r="J18" s="23">
        <v>2.4958</v>
      </c>
      <c r="K18" s="23">
        <v>3.9251</v>
      </c>
      <c r="L18" s="23">
        <v>2.2370000000000001</v>
      </c>
    </row>
    <row r="19" spans="1:12" x14ac:dyDescent="0.2">
      <c r="A19" s="11" t="s">
        <v>336</v>
      </c>
      <c r="B19" s="11" t="s">
        <v>192</v>
      </c>
      <c r="C19" s="23">
        <v>1.8203</v>
      </c>
      <c r="D19" s="23">
        <v>1.7456</v>
      </c>
      <c r="E19" s="23">
        <v>0.34939999999999999</v>
      </c>
      <c r="F19" s="23">
        <v>0.5837</v>
      </c>
      <c r="G19" s="23">
        <v>-3.1113</v>
      </c>
      <c r="H19" s="23">
        <v>2.7654000000000001</v>
      </c>
      <c r="I19" s="23">
        <v>3.5129999999999999</v>
      </c>
      <c r="J19" s="23">
        <v>2.3946999999999998</v>
      </c>
      <c r="K19" s="23">
        <v>3.7671999999999999</v>
      </c>
      <c r="L19" s="23">
        <v>2.1408999999999998</v>
      </c>
    </row>
    <row r="20" spans="1:12" x14ac:dyDescent="0.2">
      <c r="A20" s="11" t="s">
        <v>337</v>
      </c>
      <c r="B20" s="11" t="s">
        <v>338</v>
      </c>
      <c r="C20" s="23">
        <v>1.6982999999999999</v>
      </c>
      <c r="D20" s="23">
        <v>1.6612</v>
      </c>
      <c r="E20" s="23">
        <v>0.27510000000000001</v>
      </c>
      <c r="F20" s="23">
        <v>0.50939999999999996</v>
      </c>
      <c r="G20" s="23">
        <v>-3.2134</v>
      </c>
      <c r="H20" s="23">
        <v>2.7075</v>
      </c>
      <c r="I20" s="23">
        <v>3.4554999999999998</v>
      </c>
      <c r="J20" s="23">
        <v>2.3946999999999998</v>
      </c>
      <c r="K20" s="23">
        <v>3.7671999999999999</v>
      </c>
      <c r="L20" s="23">
        <v>2.1408999999999998</v>
      </c>
    </row>
    <row r="21" spans="1:12" x14ac:dyDescent="0.2">
      <c r="A21" s="1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x14ac:dyDescent="0.2">
      <c r="A22" s="8" t="s">
        <v>339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x14ac:dyDescent="0.2">
      <c r="A23" s="11" t="s">
        <v>340</v>
      </c>
      <c r="B23" s="11" t="s">
        <v>341</v>
      </c>
      <c r="C23" s="23">
        <v>28.163699999999999</v>
      </c>
      <c r="D23" s="23">
        <v>22.0884</v>
      </c>
      <c r="E23" s="23">
        <v>24.347799999999999</v>
      </c>
      <c r="F23" s="23">
        <v>39.254399999999997</v>
      </c>
      <c r="G23" s="23" t="s">
        <v>101</v>
      </c>
      <c r="H23" s="23">
        <v>17.551300000000001</v>
      </c>
      <c r="I23" s="23">
        <v>15.5166</v>
      </c>
      <c r="J23" s="23">
        <v>18.7803</v>
      </c>
      <c r="K23" s="23">
        <v>23.402200000000001</v>
      </c>
      <c r="L23" s="23">
        <v>22.0472</v>
      </c>
    </row>
    <row r="24" spans="1:12" x14ac:dyDescent="0.2">
      <c r="A24" s="11" t="s">
        <v>342</v>
      </c>
      <c r="B24" s="11" t="s">
        <v>343</v>
      </c>
      <c r="C24" s="23">
        <v>29.429200000000002</v>
      </c>
      <c r="D24" s="23">
        <v>31.942299999999999</v>
      </c>
      <c r="E24" s="23">
        <v>196.06620000000001</v>
      </c>
      <c r="F24" s="23">
        <v>121.3724</v>
      </c>
      <c r="G24" s="23" t="s">
        <v>101</v>
      </c>
      <c r="H24" s="23">
        <v>25.101500000000001</v>
      </c>
      <c r="I24" s="23">
        <v>14.383599999999999</v>
      </c>
      <c r="J24" s="23">
        <v>22.484500000000001</v>
      </c>
      <c r="K24" s="23">
        <v>17.331800000000001</v>
      </c>
      <c r="L24" s="23">
        <v>33.404400000000003</v>
      </c>
    </row>
    <row r="25" spans="1:12" x14ac:dyDescent="0.2">
      <c r="A25" s="11" t="s">
        <v>344</v>
      </c>
      <c r="B25" s="11" t="s">
        <v>345</v>
      </c>
      <c r="C25" s="23">
        <v>7.7117000000000004</v>
      </c>
      <c r="D25" s="23">
        <v>7.9070999999999998</v>
      </c>
      <c r="E25" s="23">
        <v>-1.8749</v>
      </c>
      <c r="F25" s="23">
        <v>-0.83409999999999995</v>
      </c>
      <c r="G25" s="23" t="s">
        <v>101</v>
      </c>
      <c r="H25" s="23">
        <v>15.838699999999999</v>
      </c>
      <c r="I25" s="23">
        <v>28.3217</v>
      </c>
      <c r="J25" s="23">
        <v>15.404500000000001</v>
      </c>
      <c r="K25" s="23">
        <v>18.473199999999999</v>
      </c>
      <c r="L25" s="23">
        <v>7.2933000000000003</v>
      </c>
    </row>
    <row r="26" spans="1:12" x14ac:dyDescent="0.2">
      <c r="A26" s="25" t="s">
        <v>205</v>
      </c>
      <c r="B26" s="25"/>
      <c r="C26" s="25" t="s">
        <v>206</v>
      </c>
      <c r="D26" s="25"/>
      <c r="E26" s="25"/>
      <c r="F26" s="25"/>
      <c r="G26" s="25"/>
      <c r="H26" s="25"/>
      <c r="I26" s="25"/>
      <c r="J26" s="25"/>
      <c r="K26" s="25"/>
      <c r="L26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FB8C-CF2E-4D33-BB82-2A418273A7A3}">
  <dimension ref="A1:L157"/>
  <sheetViews>
    <sheetView workbookViewId="0">
      <selection activeCell="N11" sqref="N11"/>
    </sheetView>
  </sheetViews>
  <sheetFormatPr baseColWidth="10" defaultColWidth="8.83203125" defaultRowHeight="15" x14ac:dyDescent="0.2"/>
  <cols>
    <col min="1" max="1" width="35.1640625" customWidth="1"/>
    <col min="2" max="2" width="0" hidden="1" customWidth="1"/>
    <col min="3" max="12" width="11.8320312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" x14ac:dyDescent="0.2">
      <c r="A2" s="2" t="s">
        <v>346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4" t="s">
        <v>47</v>
      </c>
      <c r="B4" s="4"/>
      <c r="C4" s="5" t="s">
        <v>316</v>
      </c>
      <c r="D4" s="5" t="s">
        <v>208</v>
      </c>
      <c r="E4" s="5" t="s">
        <v>209</v>
      </c>
      <c r="F4" s="5" t="s">
        <v>48</v>
      </c>
      <c r="G4" s="5" t="s">
        <v>49</v>
      </c>
      <c r="H4" s="5" t="s">
        <v>50</v>
      </c>
      <c r="I4" s="5" t="s">
        <v>51</v>
      </c>
      <c r="J4" s="5" t="s">
        <v>52</v>
      </c>
      <c r="K4" s="5" t="s">
        <v>53</v>
      </c>
      <c r="L4" s="5" t="s">
        <v>54</v>
      </c>
    </row>
    <row r="5" spans="1:12" x14ac:dyDescent="0.2">
      <c r="A5" s="6" t="s">
        <v>58</v>
      </c>
      <c r="B5" s="6"/>
      <c r="C5" s="7" t="s">
        <v>317</v>
      </c>
      <c r="D5" s="7" t="s">
        <v>210</v>
      </c>
      <c r="E5" s="7" t="s">
        <v>211</v>
      </c>
      <c r="F5" s="7" t="s">
        <v>59</v>
      </c>
      <c r="G5" s="7" t="s">
        <v>60</v>
      </c>
      <c r="H5" s="7" t="s">
        <v>61</v>
      </c>
      <c r="I5" s="7" t="s">
        <v>62</v>
      </c>
      <c r="J5" s="7" t="s">
        <v>63</v>
      </c>
      <c r="K5" s="7" t="s">
        <v>64</v>
      </c>
      <c r="L5" s="7" t="s">
        <v>65</v>
      </c>
    </row>
    <row r="6" spans="1:12" x14ac:dyDescent="0.2">
      <c r="A6" s="11" t="s">
        <v>347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</row>
    <row r="7" spans="1:12" x14ac:dyDescent="0.2">
      <c r="A7" s="11" t="s">
        <v>348</v>
      </c>
      <c r="B7" s="11" t="s">
        <v>349</v>
      </c>
      <c r="C7" s="23">
        <v>2.82</v>
      </c>
      <c r="D7" s="23">
        <v>2.92</v>
      </c>
      <c r="E7" s="23">
        <v>3.56</v>
      </c>
      <c r="F7" s="23">
        <v>3.62</v>
      </c>
      <c r="G7" s="23">
        <v>3.57</v>
      </c>
      <c r="H7" s="23">
        <v>3.89</v>
      </c>
      <c r="I7" s="23">
        <v>3.98</v>
      </c>
      <c r="J7" s="23">
        <v>3.96</v>
      </c>
      <c r="K7" s="23" t="s">
        <v>101</v>
      </c>
      <c r="L7" s="23" t="s">
        <v>101</v>
      </c>
    </row>
    <row r="8" spans="1:12" x14ac:dyDescent="0.2">
      <c r="A8" s="11" t="s">
        <v>350</v>
      </c>
      <c r="B8" s="11" t="s">
        <v>351</v>
      </c>
      <c r="C8" s="23">
        <v>1.86</v>
      </c>
      <c r="D8" s="23">
        <v>2.0299999999999998</v>
      </c>
      <c r="E8" s="23">
        <v>3.34</v>
      </c>
      <c r="F8" s="23">
        <v>3.46</v>
      </c>
      <c r="G8" s="23">
        <v>3.4</v>
      </c>
      <c r="H8" s="23">
        <v>3.59</v>
      </c>
      <c r="I8" s="23">
        <v>3.68</v>
      </c>
      <c r="J8" s="23">
        <v>3.35</v>
      </c>
      <c r="K8" s="23" t="s">
        <v>101</v>
      </c>
      <c r="L8" s="23" t="s">
        <v>101</v>
      </c>
    </row>
    <row r="9" spans="1:12" x14ac:dyDescent="0.2">
      <c r="A9" s="11" t="s">
        <v>352</v>
      </c>
      <c r="B9" s="11" t="s">
        <v>353</v>
      </c>
      <c r="C9" s="23">
        <v>1.48</v>
      </c>
      <c r="D9" s="23">
        <v>1.47</v>
      </c>
      <c r="E9" s="23">
        <v>1.5</v>
      </c>
      <c r="F9" s="23">
        <v>1.56</v>
      </c>
      <c r="G9" s="23">
        <v>1.54</v>
      </c>
      <c r="H9" s="23">
        <v>1.62</v>
      </c>
      <c r="I9" s="23">
        <v>1.85</v>
      </c>
      <c r="J9" s="23">
        <v>1.86</v>
      </c>
      <c r="K9" s="23" t="s">
        <v>101</v>
      </c>
      <c r="L9" s="23" t="s">
        <v>101</v>
      </c>
    </row>
    <row r="10" spans="1:12" x14ac:dyDescent="0.2">
      <c r="A10" s="11" t="s">
        <v>354</v>
      </c>
      <c r="B10" s="11" t="s">
        <v>355</v>
      </c>
      <c r="C10" s="23">
        <v>6.71</v>
      </c>
      <c r="D10" s="23">
        <v>6.77</v>
      </c>
      <c r="E10" s="23">
        <v>6.73</v>
      </c>
      <c r="F10" s="23">
        <v>6.61</v>
      </c>
      <c r="G10" s="23">
        <v>6.54</v>
      </c>
      <c r="H10" s="23">
        <v>7.51</v>
      </c>
      <c r="I10" s="23">
        <v>7.34</v>
      </c>
      <c r="J10" s="23">
        <v>7.96</v>
      </c>
      <c r="K10" s="23" t="s">
        <v>101</v>
      </c>
      <c r="L10" s="23" t="s">
        <v>101</v>
      </c>
    </row>
    <row r="11" spans="1:12" x14ac:dyDescent="0.2">
      <c r="A11" s="1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</row>
    <row r="12" spans="1:12" x14ac:dyDescent="0.2">
      <c r="A12" s="11" t="s">
        <v>356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12" x14ac:dyDescent="0.2">
      <c r="A13" s="11" t="s">
        <v>357</v>
      </c>
      <c r="B13" s="11" t="s">
        <v>358</v>
      </c>
      <c r="C13" s="23">
        <v>51.6648</v>
      </c>
      <c r="D13" s="23">
        <v>48.2044</v>
      </c>
      <c r="E13" s="23">
        <v>53.777299999999997</v>
      </c>
      <c r="F13" s="23">
        <v>53.877899999999997</v>
      </c>
      <c r="G13" s="23">
        <v>54.350700000000003</v>
      </c>
      <c r="H13" s="23">
        <v>54.9542</v>
      </c>
      <c r="I13" s="23">
        <v>61.502899999999997</v>
      </c>
      <c r="J13" s="23">
        <v>62.0762</v>
      </c>
      <c r="K13" s="23" t="s">
        <v>101</v>
      </c>
      <c r="L13" s="23" t="s">
        <v>101</v>
      </c>
    </row>
    <row r="14" spans="1:12" x14ac:dyDescent="0.2">
      <c r="A14" s="11" t="s">
        <v>359</v>
      </c>
      <c r="B14" s="11" t="s">
        <v>360</v>
      </c>
      <c r="C14" s="23">
        <v>51.192999999999998</v>
      </c>
      <c r="D14" s="23">
        <v>41.920900000000003</v>
      </c>
      <c r="E14" s="23">
        <v>51.434600000000003</v>
      </c>
      <c r="F14" s="23">
        <v>51.736600000000003</v>
      </c>
      <c r="G14" s="23">
        <v>53.156100000000002</v>
      </c>
      <c r="H14" s="23">
        <v>53.156100000000002</v>
      </c>
      <c r="I14" s="23">
        <v>53.156100000000002</v>
      </c>
      <c r="J14" s="23">
        <v>54.877699999999997</v>
      </c>
      <c r="K14" s="23" t="s">
        <v>101</v>
      </c>
      <c r="L14" s="23" t="s">
        <v>101</v>
      </c>
    </row>
    <row r="15" spans="1:12" x14ac:dyDescent="0.2">
      <c r="A15" s="11" t="s">
        <v>361</v>
      </c>
      <c r="B15" s="11" t="s">
        <v>362</v>
      </c>
      <c r="C15" s="23">
        <v>18.681999999999999</v>
      </c>
      <c r="D15" s="23">
        <v>15.054399999999999</v>
      </c>
      <c r="E15" s="23">
        <v>22.279299999999999</v>
      </c>
      <c r="F15" s="23">
        <v>22.279299999999999</v>
      </c>
      <c r="G15" s="23">
        <v>22.279299999999999</v>
      </c>
      <c r="H15" s="23">
        <v>24.0931</v>
      </c>
      <c r="I15" s="23">
        <v>37.484900000000003</v>
      </c>
      <c r="J15" s="23">
        <v>37.484900000000003</v>
      </c>
      <c r="K15" s="23" t="s">
        <v>101</v>
      </c>
      <c r="L15" s="23" t="s">
        <v>101</v>
      </c>
    </row>
    <row r="16" spans="1:12" x14ac:dyDescent="0.2">
      <c r="A16" s="11" t="s">
        <v>363</v>
      </c>
      <c r="B16" s="11" t="s">
        <v>364</v>
      </c>
      <c r="C16" s="23">
        <v>84.978899999999996</v>
      </c>
      <c r="D16" s="23">
        <v>87.477400000000003</v>
      </c>
      <c r="E16" s="23">
        <v>87.477400000000003</v>
      </c>
      <c r="F16" s="23">
        <v>87.477400000000003</v>
      </c>
      <c r="G16" s="23">
        <v>87.477400000000003</v>
      </c>
      <c r="H16" s="23">
        <v>87.477400000000003</v>
      </c>
      <c r="I16" s="23">
        <v>93.738699999999994</v>
      </c>
      <c r="J16" s="23">
        <v>93.738699999999994</v>
      </c>
      <c r="K16" s="23" t="s">
        <v>101</v>
      </c>
      <c r="L16" s="23" t="s">
        <v>101</v>
      </c>
    </row>
    <row r="17" spans="1:12" x14ac:dyDescent="0.2">
      <c r="A17" s="1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 x14ac:dyDescent="0.2">
      <c r="A18" s="8" t="s">
        <v>365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">
      <c r="A19" s="11" t="s">
        <v>366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</row>
    <row r="20" spans="1:12" x14ac:dyDescent="0.2">
      <c r="A20" s="1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 x14ac:dyDescent="0.2">
      <c r="A21" s="11" t="s">
        <v>367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x14ac:dyDescent="0.2">
      <c r="A22" s="11" t="s">
        <v>368</v>
      </c>
      <c r="B22" s="11" t="s">
        <v>369</v>
      </c>
      <c r="C22" s="21" t="s">
        <v>370</v>
      </c>
      <c r="D22" s="21" t="s">
        <v>370</v>
      </c>
      <c r="E22" s="21" t="s">
        <v>370</v>
      </c>
      <c r="F22" s="21" t="s">
        <v>370</v>
      </c>
      <c r="G22" s="21" t="s">
        <v>370</v>
      </c>
      <c r="H22" s="21" t="s">
        <v>370</v>
      </c>
      <c r="I22" s="21" t="s">
        <v>370</v>
      </c>
      <c r="J22" s="21" t="s">
        <v>370</v>
      </c>
      <c r="K22" s="21" t="s">
        <v>370</v>
      </c>
      <c r="L22" s="21" t="s">
        <v>371</v>
      </c>
    </row>
    <row r="23" spans="1:12" x14ac:dyDescent="0.2">
      <c r="A23" s="11" t="s">
        <v>372</v>
      </c>
      <c r="B23" s="11" t="s">
        <v>373</v>
      </c>
      <c r="C23" s="21" t="s">
        <v>371</v>
      </c>
      <c r="D23" s="21" t="s">
        <v>371</v>
      </c>
      <c r="E23" s="21" t="s">
        <v>371</v>
      </c>
      <c r="F23" s="21" t="s">
        <v>371</v>
      </c>
      <c r="G23" s="21" t="s">
        <v>371</v>
      </c>
      <c r="H23" s="21" t="s">
        <v>371</v>
      </c>
      <c r="I23" s="21" t="s">
        <v>371</v>
      </c>
      <c r="J23" s="21" t="s">
        <v>374</v>
      </c>
      <c r="K23" s="21" t="s">
        <v>374</v>
      </c>
      <c r="L23" s="21" t="s">
        <v>371</v>
      </c>
    </row>
    <row r="24" spans="1:12" x14ac:dyDescent="0.2">
      <c r="A24" s="11" t="s">
        <v>375</v>
      </c>
      <c r="B24" s="11" t="s">
        <v>376</v>
      </c>
      <c r="C24" s="21" t="s">
        <v>370</v>
      </c>
      <c r="D24" s="21" t="s">
        <v>370</v>
      </c>
      <c r="E24" s="21" t="s">
        <v>370</v>
      </c>
      <c r="F24" s="21" t="s">
        <v>370</v>
      </c>
      <c r="G24" s="21" t="s">
        <v>370</v>
      </c>
      <c r="H24" s="21" t="s">
        <v>370</v>
      </c>
      <c r="I24" s="21" t="s">
        <v>370</v>
      </c>
      <c r="J24" s="21" t="s">
        <v>370</v>
      </c>
      <c r="K24" s="21" t="s">
        <v>370</v>
      </c>
      <c r="L24" s="21" t="s">
        <v>371</v>
      </c>
    </row>
    <row r="25" spans="1:12" x14ac:dyDescent="0.2">
      <c r="A25" s="11" t="s">
        <v>377</v>
      </c>
      <c r="B25" s="11" t="s">
        <v>378</v>
      </c>
      <c r="C25" s="21" t="s">
        <v>374</v>
      </c>
      <c r="D25" s="21" t="s">
        <v>374</v>
      </c>
      <c r="E25" s="21" t="s">
        <v>374</v>
      </c>
      <c r="F25" s="21" t="s">
        <v>374</v>
      </c>
      <c r="G25" s="21" t="s">
        <v>374</v>
      </c>
      <c r="H25" s="21" t="s">
        <v>374</v>
      </c>
      <c r="I25" s="21" t="s">
        <v>374</v>
      </c>
      <c r="J25" s="21" t="s">
        <v>374</v>
      </c>
      <c r="K25" s="21" t="s">
        <v>374</v>
      </c>
      <c r="L25" s="21" t="s">
        <v>371</v>
      </c>
    </row>
    <row r="26" spans="1:12" x14ac:dyDescent="0.2">
      <c r="A26" s="11" t="s">
        <v>379</v>
      </c>
      <c r="B26" s="11" t="s">
        <v>380</v>
      </c>
      <c r="C26" s="21" t="s">
        <v>370</v>
      </c>
      <c r="D26" s="21" t="s">
        <v>370</v>
      </c>
      <c r="E26" s="21" t="s">
        <v>370</v>
      </c>
      <c r="F26" s="21" t="s">
        <v>370</v>
      </c>
      <c r="G26" s="21" t="s">
        <v>370</v>
      </c>
      <c r="H26" s="21" t="s">
        <v>370</v>
      </c>
      <c r="I26" s="21" t="s">
        <v>370</v>
      </c>
      <c r="J26" s="21" t="s">
        <v>370</v>
      </c>
      <c r="K26" s="21" t="s">
        <v>370</v>
      </c>
      <c r="L26" s="21" t="s">
        <v>370</v>
      </c>
    </row>
    <row r="27" spans="1:12" x14ac:dyDescent="0.2">
      <c r="A27" s="11" t="s">
        <v>381</v>
      </c>
      <c r="B27" s="11" t="s">
        <v>382</v>
      </c>
      <c r="C27" s="12">
        <v>1690</v>
      </c>
      <c r="D27" s="12">
        <v>1660</v>
      </c>
      <c r="E27" s="12">
        <v>1722.63</v>
      </c>
      <c r="F27" s="12" t="s">
        <v>101</v>
      </c>
      <c r="G27" s="12" t="s">
        <v>101</v>
      </c>
      <c r="H27" s="12" t="s">
        <v>101</v>
      </c>
      <c r="I27" s="12" t="s">
        <v>101</v>
      </c>
      <c r="J27" s="12" t="s">
        <v>101</v>
      </c>
      <c r="K27" s="12" t="s">
        <v>101</v>
      </c>
      <c r="L27" s="12" t="s">
        <v>101</v>
      </c>
    </row>
    <row r="28" spans="1:12" x14ac:dyDescent="0.2">
      <c r="A28" s="11" t="s">
        <v>383</v>
      </c>
      <c r="B28" s="11" t="s">
        <v>384</v>
      </c>
      <c r="C28" s="12">
        <v>1720</v>
      </c>
      <c r="D28" s="12">
        <v>1720</v>
      </c>
      <c r="E28" s="12">
        <v>1549.44</v>
      </c>
      <c r="F28" s="12" t="s">
        <v>101</v>
      </c>
      <c r="G28" s="12" t="s">
        <v>101</v>
      </c>
      <c r="H28" s="12" t="s">
        <v>101</v>
      </c>
      <c r="I28" s="12" t="s">
        <v>101</v>
      </c>
      <c r="J28" s="12" t="s">
        <v>101</v>
      </c>
      <c r="K28" s="12" t="s">
        <v>101</v>
      </c>
      <c r="L28" s="12" t="s">
        <v>101</v>
      </c>
    </row>
    <row r="29" spans="1:12" x14ac:dyDescent="0.2">
      <c r="A29" s="11" t="s">
        <v>385</v>
      </c>
      <c r="B29" s="11" t="s">
        <v>386</v>
      </c>
      <c r="C29" s="12">
        <v>1694.97</v>
      </c>
      <c r="D29" s="12">
        <v>1663.89</v>
      </c>
      <c r="E29" s="12">
        <v>1722.63</v>
      </c>
      <c r="F29" s="12">
        <v>1666.06</v>
      </c>
      <c r="G29" s="12">
        <v>1958.12</v>
      </c>
      <c r="H29" s="12">
        <v>1862.42</v>
      </c>
      <c r="I29" s="12">
        <v>1789.79</v>
      </c>
      <c r="J29" s="12">
        <v>1769.79</v>
      </c>
      <c r="K29" s="12">
        <v>1667.46</v>
      </c>
      <c r="L29" s="12" t="s">
        <v>101</v>
      </c>
    </row>
    <row r="30" spans="1:12" x14ac:dyDescent="0.2">
      <c r="A30" s="11" t="s">
        <v>387</v>
      </c>
      <c r="B30" s="11" t="s">
        <v>388</v>
      </c>
      <c r="C30" s="12">
        <v>1729.08</v>
      </c>
      <c r="D30" s="12">
        <v>1674.81</v>
      </c>
      <c r="E30" s="12">
        <v>1549.44</v>
      </c>
      <c r="F30" s="12">
        <v>1600.01</v>
      </c>
      <c r="G30" s="12">
        <v>1791.57</v>
      </c>
      <c r="H30" s="12">
        <v>1337.06</v>
      </c>
      <c r="I30" s="12">
        <v>1402.8</v>
      </c>
      <c r="J30" s="12">
        <v>1150.74</v>
      </c>
      <c r="K30" s="12">
        <v>1016.13</v>
      </c>
      <c r="L30" s="12" t="s">
        <v>101</v>
      </c>
    </row>
    <row r="31" spans="1:12" x14ac:dyDescent="0.2">
      <c r="A31" s="11" t="s">
        <v>389</v>
      </c>
      <c r="B31" s="11" t="s">
        <v>390</v>
      </c>
      <c r="C31" s="12" t="s">
        <v>101</v>
      </c>
      <c r="D31" s="12" t="s">
        <v>101</v>
      </c>
      <c r="E31" s="12" t="s">
        <v>101</v>
      </c>
      <c r="F31" s="12">
        <v>0</v>
      </c>
      <c r="G31" s="12">
        <v>0</v>
      </c>
      <c r="H31" s="12">
        <v>1475.87</v>
      </c>
      <c r="I31" s="12">
        <v>1402.8</v>
      </c>
      <c r="J31" s="12">
        <v>1098.5899999999999</v>
      </c>
      <c r="K31" s="12" t="s">
        <v>101</v>
      </c>
      <c r="L31" s="12" t="s">
        <v>101</v>
      </c>
    </row>
    <row r="32" spans="1:12" x14ac:dyDescent="0.2">
      <c r="A32" s="11" t="s">
        <v>391</v>
      </c>
      <c r="B32" s="11" t="s">
        <v>392</v>
      </c>
      <c r="C32" s="12">
        <v>1949.82</v>
      </c>
      <c r="D32" s="12">
        <v>1976.92</v>
      </c>
      <c r="E32" s="12" t="s">
        <v>101</v>
      </c>
      <c r="F32" s="12">
        <v>98141.297000000006</v>
      </c>
      <c r="G32" s="12">
        <v>86278.101999999999</v>
      </c>
      <c r="H32" s="12">
        <v>103113</v>
      </c>
      <c r="I32" s="12">
        <v>144669</v>
      </c>
      <c r="J32" s="12">
        <v>122416</v>
      </c>
      <c r="K32" s="12">
        <v>94942.898000000001</v>
      </c>
      <c r="L32" s="12" t="s">
        <v>101</v>
      </c>
    </row>
    <row r="33" spans="1:12" x14ac:dyDescent="0.2">
      <c r="A33" s="11" t="s">
        <v>393</v>
      </c>
      <c r="B33" s="11" t="s">
        <v>394</v>
      </c>
      <c r="C33" s="23">
        <v>1</v>
      </c>
      <c r="D33" s="23">
        <v>1</v>
      </c>
      <c r="E33" s="23">
        <v>1</v>
      </c>
      <c r="F33" s="23">
        <v>1</v>
      </c>
      <c r="G33" s="23">
        <v>1</v>
      </c>
      <c r="H33" s="23">
        <v>1</v>
      </c>
      <c r="I33" s="23">
        <v>1</v>
      </c>
      <c r="J33" s="23">
        <v>1</v>
      </c>
      <c r="K33" s="23" t="s">
        <v>101</v>
      </c>
      <c r="L33" s="23" t="s">
        <v>101</v>
      </c>
    </row>
    <row r="34" spans="1:12" x14ac:dyDescent="0.2">
      <c r="A34" s="11" t="s">
        <v>395</v>
      </c>
      <c r="B34" s="11" t="s">
        <v>396</v>
      </c>
      <c r="C34" s="23">
        <v>4.8000000000000001E-2</v>
      </c>
      <c r="D34" s="23" t="s">
        <v>101</v>
      </c>
      <c r="E34" s="23">
        <v>4.4999999999999998E-2</v>
      </c>
      <c r="F34" s="23" t="s">
        <v>101</v>
      </c>
      <c r="G34" s="23">
        <v>0.06</v>
      </c>
      <c r="H34" s="23">
        <v>5.8999999999999997E-2</v>
      </c>
      <c r="I34" s="23">
        <v>5.0999999999999997E-2</v>
      </c>
      <c r="J34" s="23">
        <v>4.9000000000000002E-2</v>
      </c>
      <c r="K34" s="23">
        <v>4.5999999999999999E-2</v>
      </c>
      <c r="L34" s="23" t="s">
        <v>101</v>
      </c>
    </row>
    <row r="35" spans="1:12" x14ac:dyDescent="0.2">
      <c r="A35" s="1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  <row r="36" spans="1:12" x14ac:dyDescent="0.2">
      <c r="A36" s="11" t="s">
        <v>397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  <row r="37" spans="1:12" x14ac:dyDescent="0.2">
      <c r="A37" s="11" t="s">
        <v>398</v>
      </c>
      <c r="B37" s="11" t="s">
        <v>399</v>
      </c>
      <c r="C37" s="21" t="s">
        <v>370</v>
      </c>
      <c r="D37" s="21" t="s">
        <v>370</v>
      </c>
      <c r="E37" s="21" t="s">
        <v>370</v>
      </c>
      <c r="F37" s="21" t="s">
        <v>370</v>
      </c>
      <c r="G37" s="21" t="s">
        <v>370</v>
      </c>
      <c r="H37" s="21" t="s">
        <v>370</v>
      </c>
      <c r="I37" s="21" t="s">
        <v>370</v>
      </c>
      <c r="J37" s="21" t="s">
        <v>370</v>
      </c>
      <c r="K37" s="21" t="s">
        <v>370</v>
      </c>
      <c r="L37" s="21" t="s">
        <v>371</v>
      </c>
    </row>
    <row r="38" spans="1:12" x14ac:dyDescent="0.2">
      <c r="A38" s="11" t="s">
        <v>400</v>
      </c>
      <c r="B38" s="11" t="s">
        <v>401</v>
      </c>
      <c r="C38" s="12">
        <v>24497.5</v>
      </c>
      <c r="D38" s="12">
        <v>23184.400000000001</v>
      </c>
      <c r="E38" s="12">
        <v>25344.5</v>
      </c>
      <c r="F38" s="12">
        <v>24809.1</v>
      </c>
      <c r="G38" s="12">
        <v>16428.800999999999</v>
      </c>
      <c r="H38" s="12">
        <v>12721.9</v>
      </c>
      <c r="I38" s="12">
        <v>12765.7</v>
      </c>
      <c r="J38" s="12">
        <v>15558.1</v>
      </c>
      <c r="K38" s="12" t="s">
        <v>101</v>
      </c>
      <c r="L38" s="12" t="s">
        <v>101</v>
      </c>
    </row>
    <row r="39" spans="1:12" x14ac:dyDescent="0.2">
      <c r="A39" s="11" t="s">
        <v>402</v>
      </c>
      <c r="B39" s="11" t="s">
        <v>403</v>
      </c>
      <c r="C39" s="12">
        <v>2169.54</v>
      </c>
      <c r="D39" s="12">
        <v>13380.8</v>
      </c>
      <c r="E39" s="12">
        <v>13489.9</v>
      </c>
      <c r="F39" s="12">
        <v>13218.9</v>
      </c>
      <c r="G39" s="12">
        <v>3387.84</v>
      </c>
      <c r="H39" s="12">
        <v>11678.3</v>
      </c>
      <c r="I39" s="12">
        <v>3387.35</v>
      </c>
      <c r="J39" s="12">
        <v>3635.69</v>
      </c>
      <c r="K39" s="12">
        <v>3130.92</v>
      </c>
      <c r="L39" s="12" t="s">
        <v>101</v>
      </c>
    </row>
    <row r="40" spans="1:12" x14ac:dyDescent="0.2">
      <c r="A40" s="11" t="s">
        <v>404</v>
      </c>
      <c r="B40" s="11" t="s">
        <v>405</v>
      </c>
      <c r="C40" s="12">
        <v>2689.18</v>
      </c>
      <c r="D40" s="12">
        <v>2678.3</v>
      </c>
      <c r="E40" s="12">
        <v>2303.7600000000002</v>
      </c>
      <c r="F40" s="12">
        <v>3230.74</v>
      </c>
      <c r="G40" s="12">
        <v>2438.1799999999998</v>
      </c>
      <c r="H40" s="12">
        <v>2613.2800000000002</v>
      </c>
      <c r="I40" s="12">
        <v>2478.0300000000002</v>
      </c>
      <c r="J40" s="12">
        <v>2036.77</v>
      </c>
      <c r="K40" s="12" t="s">
        <v>101</v>
      </c>
      <c r="L40" s="12" t="s">
        <v>101</v>
      </c>
    </row>
    <row r="41" spans="1:12" x14ac:dyDescent="0.2">
      <c r="A41" s="11" t="s">
        <v>406</v>
      </c>
      <c r="B41" s="11" t="s">
        <v>407</v>
      </c>
      <c r="C41" s="12">
        <v>422.24700000000001</v>
      </c>
      <c r="D41" s="12">
        <v>436.54500000000002</v>
      </c>
      <c r="E41" s="12" t="s">
        <v>101</v>
      </c>
      <c r="F41" s="12">
        <v>1049.1600000000001</v>
      </c>
      <c r="G41" s="12" t="s">
        <v>101</v>
      </c>
      <c r="H41" s="12" t="s">
        <v>101</v>
      </c>
      <c r="I41" s="12" t="s">
        <v>101</v>
      </c>
      <c r="J41" s="12">
        <v>0</v>
      </c>
      <c r="K41" s="12" t="s">
        <v>101</v>
      </c>
      <c r="L41" s="12" t="s">
        <v>101</v>
      </c>
    </row>
    <row r="42" spans="1:12" x14ac:dyDescent="0.2">
      <c r="A42" s="11" t="s">
        <v>408</v>
      </c>
      <c r="B42" s="11" t="s">
        <v>409</v>
      </c>
      <c r="C42" s="12">
        <v>132.852</v>
      </c>
      <c r="D42" s="12">
        <v>123.74</v>
      </c>
      <c r="E42" s="12">
        <v>121.639</v>
      </c>
      <c r="F42" s="12">
        <v>124.253</v>
      </c>
      <c r="G42" s="12">
        <v>115.527</v>
      </c>
      <c r="H42" s="12">
        <v>111.895</v>
      </c>
      <c r="I42" s="12">
        <v>76.747</v>
      </c>
      <c r="J42" s="12">
        <v>84.088999999999999</v>
      </c>
      <c r="K42" s="12">
        <v>72.924000000000007</v>
      </c>
      <c r="L42" s="12" t="s">
        <v>101</v>
      </c>
    </row>
    <row r="43" spans="1:12" x14ac:dyDescent="0.2">
      <c r="A43" s="11" t="s">
        <v>410</v>
      </c>
      <c r="B43" s="11" t="s">
        <v>411</v>
      </c>
      <c r="C43" s="12">
        <v>741087</v>
      </c>
      <c r="D43" s="12">
        <v>707698</v>
      </c>
      <c r="E43" s="12">
        <v>731329</v>
      </c>
      <c r="F43" s="12">
        <v>742620</v>
      </c>
      <c r="G43" s="12">
        <v>848116</v>
      </c>
      <c r="H43" s="12">
        <v>864279</v>
      </c>
      <c r="I43" s="12">
        <v>874746</v>
      </c>
      <c r="J43" s="12">
        <v>859120</v>
      </c>
      <c r="K43" s="12">
        <v>810081</v>
      </c>
      <c r="L43" s="12" t="s">
        <v>101</v>
      </c>
    </row>
    <row r="44" spans="1:12" x14ac:dyDescent="0.2">
      <c r="A44" s="11" t="s">
        <v>412</v>
      </c>
      <c r="B44" s="11" t="s">
        <v>413</v>
      </c>
      <c r="C44" s="12">
        <v>9.7390000000000008</v>
      </c>
      <c r="D44" s="12">
        <v>13.289</v>
      </c>
      <c r="E44" s="12">
        <v>7.4480000000000004</v>
      </c>
      <c r="F44" s="12">
        <v>7.4349999999999996</v>
      </c>
      <c r="G44" s="12">
        <v>15.914999999999999</v>
      </c>
      <c r="H44" s="12">
        <v>9.5649999999999995</v>
      </c>
      <c r="I44" s="12">
        <v>10.541</v>
      </c>
      <c r="J44" s="12">
        <v>9.5120000000000005</v>
      </c>
      <c r="K44" s="12">
        <v>8.6890000000000001</v>
      </c>
      <c r="L44" s="12" t="s">
        <v>101</v>
      </c>
    </row>
    <row r="45" spans="1:12" x14ac:dyDescent="0.2">
      <c r="A45" s="11" t="s">
        <v>414</v>
      </c>
      <c r="B45" s="11" t="s">
        <v>415</v>
      </c>
      <c r="C45" s="23" t="s">
        <v>101</v>
      </c>
      <c r="D45" s="23" t="s">
        <v>101</v>
      </c>
      <c r="E45" s="23" t="s">
        <v>101</v>
      </c>
      <c r="F45" s="23" t="s">
        <v>101</v>
      </c>
      <c r="G45" s="23">
        <v>0.26600000000000001</v>
      </c>
      <c r="H45" s="23">
        <v>1.4E-2</v>
      </c>
      <c r="I45" s="23">
        <v>0.26100000000000001</v>
      </c>
      <c r="J45" s="23">
        <v>0.26700000000000002</v>
      </c>
      <c r="K45" s="23">
        <v>1.7000000000000001E-2</v>
      </c>
      <c r="L45" s="23" t="s">
        <v>101</v>
      </c>
    </row>
    <row r="46" spans="1:12" x14ac:dyDescent="0.2">
      <c r="A46" s="1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</row>
    <row r="47" spans="1:12" x14ac:dyDescent="0.2">
      <c r="A47" s="11" t="s">
        <v>416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spans="1:12" x14ac:dyDescent="0.2">
      <c r="A48" s="11" t="s">
        <v>417</v>
      </c>
      <c r="B48" s="11" t="s">
        <v>418</v>
      </c>
      <c r="C48" s="21" t="s">
        <v>370</v>
      </c>
      <c r="D48" s="21" t="s">
        <v>370</v>
      </c>
      <c r="E48" s="21" t="s">
        <v>370</v>
      </c>
      <c r="F48" s="21" t="s">
        <v>370</v>
      </c>
      <c r="G48" s="21" t="s">
        <v>370</v>
      </c>
      <c r="H48" s="21" t="s">
        <v>370</v>
      </c>
      <c r="I48" s="21" t="s">
        <v>370</v>
      </c>
      <c r="J48" s="21" t="s">
        <v>370</v>
      </c>
      <c r="K48" s="21" t="s">
        <v>370</v>
      </c>
      <c r="L48" s="21" t="s">
        <v>371</v>
      </c>
    </row>
    <row r="49" spans="1:12" x14ac:dyDescent="0.2">
      <c r="A49" s="11" t="s">
        <v>419</v>
      </c>
      <c r="B49" s="11" t="s">
        <v>420</v>
      </c>
      <c r="C49" s="12">
        <v>4.282</v>
      </c>
      <c r="D49" s="12" t="s">
        <v>101</v>
      </c>
      <c r="E49" s="12">
        <v>12.103</v>
      </c>
      <c r="F49" s="12">
        <v>14.118</v>
      </c>
      <c r="G49" s="12">
        <v>15.493</v>
      </c>
      <c r="H49" s="12">
        <v>181.70400000000001</v>
      </c>
      <c r="I49" s="12">
        <v>1.84</v>
      </c>
      <c r="J49" s="12">
        <v>2.6779999999999999</v>
      </c>
      <c r="K49" s="12">
        <v>2.5369999999999999</v>
      </c>
      <c r="L49" s="12" t="s">
        <v>101</v>
      </c>
    </row>
    <row r="50" spans="1:12" x14ac:dyDescent="0.2">
      <c r="A50" s="11" t="s">
        <v>421</v>
      </c>
      <c r="B50" s="11" t="s">
        <v>422</v>
      </c>
      <c r="C50" s="12">
        <v>208.69399999999999</v>
      </c>
      <c r="D50" s="12" t="s">
        <v>101</v>
      </c>
      <c r="E50" s="12">
        <v>242.476</v>
      </c>
      <c r="F50" s="12">
        <v>268.69299999999998</v>
      </c>
      <c r="G50" s="12">
        <v>345.93</v>
      </c>
      <c r="H50" s="12">
        <v>478.32100000000003</v>
      </c>
      <c r="I50" s="12">
        <v>253.322</v>
      </c>
      <c r="J50" s="12">
        <v>247.316</v>
      </c>
      <c r="K50" s="12">
        <v>224.37899999999999</v>
      </c>
      <c r="L50" s="12" t="s">
        <v>101</v>
      </c>
    </row>
    <row r="51" spans="1:12" x14ac:dyDescent="0.2">
      <c r="A51" s="11" t="s">
        <v>423</v>
      </c>
      <c r="B51" s="11" t="s">
        <v>424</v>
      </c>
      <c r="C51" s="12">
        <v>74.804000000000002</v>
      </c>
      <c r="D51" s="12" t="s">
        <v>101</v>
      </c>
      <c r="E51" s="12">
        <v>84.540999999999997</v>
      </c>
      <c r="F51" s="12">
        <v>82.679000000000002</v>
      </c>
      <c r="G51" s="12">
        <v>106.05500000000001</v>
      </c>
      <c r="H51" s="12">
        <v>90.960999999999999</v>
      </c>
      <c r="I51" s="12">
        <v>89.647999999999996</v>
      </c>
      <c r="J51" s="12">
        <v>86.662999999999997</v>
      </c>
      <c r="K51" s="12">
        <v>87.989000000000004</v>
      </c>
      <c r="L51" s="12" t="s">
        <v>101</v>
      </c>
    </row>
    <row r="52" spans="1:12" x14ac:dyDescent="0.2">
      <c r="A52" s="11" t="s">
        <v>425</v>
      </c>
      <c r="B52" s="11" t="s">
        <v>426</v>
      </c>
      <c r="C52" s="12">
        <v>42.305999999999997</v>
      </c>
      <c r="D52" s="12" t="s">
        <v>101</v>
      </c>
      <c r="E52" s="12">
        <v>46.661999999999999</v>
      </c>
      <c r="F52" s="12">
        <v>38.741999999999997</v>
      </c>
      <c r="G52" s="12">
        <v>44.335000000000001</v>
      </c>
      <c r="H52" s="12">
        <v>149.24700000000001</v>
      </c>
      <c r="I52" s="12">
        <v>34.106999999999999</v>
      </c>
      <c r="J52" s="12">
        <v>28.766999999999999</v>
      </c>
      <c r="K52" s="12">
        <v>27.928999999999998</v>
      </c>
      <c r="L52" s="12" t="s">
        <v>101</v>
      </c>
    </row>
    <row r="53" spans="1:12" x14ac:dyDescent="0.2">
      <c r="A53" s="11" t="s">
        <v>427</v>
      </c>
      <c r="B53" s="11" t="s">
        <v>428</v>
      </c>
      <c r="C53" s="21" t="s">
        <v>371</v>
      </c>
      <c r="D53" s="21" t="s">
        <v>371</v>
      </c>
      <c r="E53" s="21" t="s">
        <v>371</v>
      </c>
      <c r="F53" s="21" t="s">
        <v>371</v>
      </c>
      <c r="G53" s="21" t="s">
        <v>371</v>
      </c>
      <c r="H53" s="21" t="s">
        <v>371</v>
      </c>
      <c r="I53" s="21" t="s">
        <v>374</v>
      </c>
      <c r="J53" s="21" t="s">
        <v>374</v>
      </c>
      <c r="K53" s="21" t="s">
        <v>374</v>
      </c>
      <c r="L53" s="21" t="s">
        <v>371</v>
      </c>
    </row>
    <row r="54" spans="1:12" x14ac:dyDescent="0.2">
      <c r="A54" s="11" t="s">
        <v>429</v>
      </c>
      <c r="B54" s="11" t="s">
        <v>430</v>
      </c>
      <c r="C54" s="21" t="s">
        <v>371</v>
      </c>
      <c r="D54" s="21" t="s">
        <v>371</v>
      </c>
      <c r="E54" s="21" t="s">
        <v>371</v>
      </c>
      <c r="F54" s="21" t="s">
        <v>371</v>
      </c>
      <c r="G54" s="21" t="s">
        <v>371</v>
      </c>
      <c r="H54" s="21" t="s">
        <v>371</v>
      </c>
      <c r="I54" s="21" t="s">
        <v>374</v>
      </c>
      <c r="J54" s="21" t="s">
        <v>374</v>
      </c>
      <c r="K54" s="21" t="s">
        <v>374</v>
      </c>
      <c r="L54" s="21" t="s">
        <v>371</v>
      </c>
    </row>
    <row r="55" spans="1:12" x14ac:dyDescent="0.2">
      <c r="A55" s="1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</row>
    <row r="56" spans="1:12" x14ac:dyDescent="0.2">
      <c r="A56" s="11" t="s">
        <v>431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1:12" x14ac:dyDescent="0.2">
      <c r="A57" s="11" t="s">
        <v>432</v>
      </c>
      <c r="B57" s="11" t="s">
        <v>433</v>
      </c>
      <c r="C57" s="21" t="s">
        <v>370</v>
      </c>
      <c r="D57" s="21" t="s">
        <v>370</v>
      </c>
      <c r="E57" s="21" t="s">
        <v>370</v>
      </c>
      <c r="F57" s="21" t="s">
        <v>370</v>
      </c>
      <c r="G57" s="21" t="s">
        <v>370</v>
      </c>
      <c r="H57" s="21" t="s">
        <v>370</v>
      </c>
      <c r="I57" s="21" t="s">
        <v>370</v>
      </c>
      <c r="J57" s="21" t="s">
        <v>370</v>
      </c>
      <c r="K57" s="21" t="s">
        <v>370</v>
      </c>
      <c r="L57" s="21" t="s">
        <v>371</v>
      </c>
    </row>
    <row r="58" spans="1:12" x14ac:dyDescent="0.2">
      <c r="A58" s="1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</row>
    <row r="59" spans="1:12" x14ac:dyDescent="0.2">
      <c r="A59" s="11" t="s">
        <v>434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</row>
    <row r="60" spans="1:12" x14ac:dyDescent="0.2">
      <c r="A60" s="11" t="s">
        <v>435</v>
      </c>
      <c r="B60" s="11" t="s">
        <v>436</v>
      </c>
      <c r="C60" s="21" t="s">
        <v>370</v>
      </c>
      <c r="D60" s="21" t="s">
        <v>370</v>
      </c>
      <c r="E60" s="21" t="s">
        <v>370</v>
      </c>
      <c r="F60" s="21" t="s">
        <v>370</v>
      </c>
      <c r="G60" s="21" t="s">
        <v>370</v>
      </c>
      <c r="H60" s="21" t="s">
        <v>370</v>
      </c>
      <c r="I60" s="21" t="s">
        <v>370</v>
      </c>
      <c r="J60" s="21" t="s">
        <v>370</v>
      </c>
      <c r="K60" s="21" t="s">
        <v>370</v>
      </c>
      <c r="L60" s="21" t="s">
        <v>371</v>
      </c>
    </row>
    <row r="61" spans="1:12" x14ac:dyDescent="0.2">
      <c r="A61" s="11" t="s">
        <v>437</v>
      </c>
      <c r="B61" s="11" t="s">
        <v>438</v>
      </c>
      <c r="C61" s="12">
        <v>97000</v>
      </c>
      <c r="D61" s="12">
        <v>91922.898000000001</v>
      </c>
      <c r="E61" s="12">
        <v>97146.898000000001</v>
      </c>
      <c r="F61" s="12">
        <v>99492.398000000001</v>
      </c>
      <c r="G61" s="12">
        <v>72858.601999999999</v>
      </c>
      <c r="H61" s="12">
        <v>73876.898000000001</v>
      </c>
      <c r="I61" s="12">
        <v>76310.5</v>
      </c>
      <c r="J61" s="12">
        <v>87538.898000000001</v>
      </c>
      <c r="K61" s="12">
        <v>86840.702999999994</v>
      </c>
      <c r="L61" s="12" t="s">
        <v>101</v>
      </c>
    </row>
    <row r="62" spans="1:12" x14ac:dyDescent="0.2">
      <c r="A62" s="11" t="s">
        <v>439</v>
      </c>
      <c r="B62" s="11" t="s">
        <v>440</v>
      </c>
      <c r="C62" s="12" t="s">
        <v>101</v>
      </c>
      <c r="D62" s="12" t="s">
        <v>101</v>
      </c>
      <c r="E62" s="12">
        <v>56016.101999999999</v>
      </c>
      <c r="F62" s="12">
        <v>61598</v>
      </c>
      <c r="G62" s="12">
        <v>62400.199000000001</v>
      </c>
      <c r="H62" s="12">
        <v>63880.101999999999</v>
      </c>
      <c r="I62" s="12">
        <v>64544.5</v>
      </c>
      <c r="J62" s="12">
        <v>74644.601999999999</v>
      </c>
      <c r="K62" s="12">
        <v>74856</v>
      </c>
      <c r="L62" s="12" t="s">
        <v>101</v>
      </c>
    </row>
    <row r="63" spans="1:12" x14ac:dyDescent="0.2">
      <c r="A63" s="1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</row>
    <row r="64" spans="1:12" x14ac:dyDescent="0.2">
      <c r="A64" s="11" t="s">
        <v>441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</row>
    <row r="65" spans="1:12" x14ac:dyDescent="0.2">
      <c r="A65" s="11" t="s">
        <v>442</v>
      </c>
      <c r="B65" s="11" t="s">
        <v>443</v>
      </c>
      <c r="C65" s="21" t="s">
        <v>370</v>
      </c>
      <c r="D65" s="21" t="s">
        <v>370</v>
      </c>
      <c r="E65" s="21" t="s">
        <v>370</v>
      </c>
      <c r="F65" s="21" t="s">
        <v>370</v>
      </c>
      <c r="G65" s="21" t="s">
        <v>370</v>
      </c>
      <c r="H65" s="21" t="s">
        <v>370</v>
      </c>
      <c r="I65" s="21" t="s">
        <v>370</v>
      </c>
      <c r="J65" s="21" t="s">
        <v>370</v>
      </c>
      <c r="K65" s="21" t="s">
        <v>370</v>
      </c>
      <c r="L65" s="21" t="s">
        <v>371</v>
      </c>
    </row>
    <row r="66" spans="1:12" x14ac:dyDescent="0.2">
      <c r="A66" s="11" t="s">
        <v>444</v>
      </c>
      <c r="B66" s="11" t="s">
        <v>445</v>
      </c>
      <c r="C66" s="21" t="s">
        <v>371</v>
      </c>
      <c r="D66" s="21" t="s">
        <v>371</v>
      </c>
      <c r="E66" s="21" t="s">
        <v>371</v>
      </c>
      <c r="F66" s="21" t="s">
        <v>371</v>
      </c>
      <c r="G66" s="21" t="s">
        <v>371</v>
      </c>
      <c r="H66" s="21" t="s">
        <v>371</v>
      </c>
      <c r="I66" s="21" t="s">
        <v>370</v>
      </c>
      <c r="J66" s="21" t="s">
        <v>370</v>
      </c>
      <c r="K66" s="21" t="s">
        <v>370</v>
      </c>
      <c r="L66" s="21" t="s">
        <v>371</v>
      </c>
    </row>
    <row r="67" spans="1:12" x14ac:dyDescent="0.2">
      <c r="A67" s="11" t="s">
        <v>446</v>
      </c>
      <c r="B67" s="11" t="s">
        <v>447</v>
      </c>
      <c r="C67" s="21" t="s">
        <v>371</v>
      </c>
      <c r="D67" s="21" t="s">
        <v>371</v>
      </c>
      <c r="E67" s="21" t="s">
        <v>371</v>
      </c>
      <c r="F67" s="21" t="s">
        <v>371</v>
      </c>
      <c r="G67" s="21" t="s">
        <v>371</v>
      </c>
      <c r="H67" s="21" t="s">
        <v>371</v>
      </c>
      <c r="I67" s="21" t="s">
        <v>370</v>
      </c>
      <c r="J67" s="21" t="s">
        <v>370</v>
      </c>
      <c r="K67" s="21" t="s">
        <v>370</v>
      </c>
      <c r="L67" s="21" t="s">
        <v>371</v>
      </c>
    </row>
    <row r="68" spans="1:12" x14ac:dyDescent="0.2">
      <c r="A68" s="11" t="s">
        <v>448</v>
      </c>
      <c r="B68" s="11" t="s">
        <v>449</v>
      </c>
      <c r="C68" s="21" t="s">
        <v>371</v>
      </c>
      <c r="D68" s="21" t="s">
        <v>371</v>
      </c>
      <c r="E68" s="21" t="s">
        <v>371</v>
      </c>
      <c r="F68" s="21" t="s">
        <v>371</v>
      </c>
      <c r="G68" s="21" t="s">
        <v>371</v>
      </c>
      <c r="H68" s="21" t="s">
        <v>371</v>
      </c>
      <c r="I68" s="21" t="s">
        <v>370</v>
      </c>
      <c r="J68" s="21" t="s">
        <v>370</v>
      </c>
      <c r="K68" s="21" t="s">
        <v>371</v>
      </c>
      <c r="L68" s="21" t="s">
        <v>371</v>
      </c>
    </row>
    <row r="69" spans="1:12" x14ac:dyDescent="0.2">
      <c r="A69" s="11" t="s">
        <v>450</v>
      </c>
      <c r="B69" s="11" t="s">
        <v>451</v>
      </c>
      <c r="C69" s="21" t="s">
        <v>371</v>
      </c>
      <c r="D69" s="21" t="s">
        <v>371</v>
      </c>
      <c r="E69" s="21" t="s">
        <v>371</v>
      </c>
      <c r="F69" s="21" t="s">
        <v>371</v>
      </c>
      <c r="G69" s="21" t="s">
        <v>371</v>
      </c>
      <c r="H69" s="21" t="s">
        <v>371</v>
      </c>
      <c r="I69" s="21" t="s">
        <v>370</v>
      </c>
      <c r="J69" s="21" t="s">
        <v>370</v>
      </c>
      <c r="K69" s="21" t="s">
        <v>371</v>
      </c>
      <c r="L69" s="21" t="s">
        <v>371</v>
      </c>
    </row>
    <row r="70" spans="1:12" x14ac:dyDescent="0.2">
      <c r="A70" s="1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</row>
    <row r="71" spans="1:12" x14ac:dyDescent="0.2">
      <c r="A71" s="11" t="s">
        <v>452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</row>
    <row r="72" spans="1:12" x14ac:dyDescent="0.2">
      <c r="A72" s="11" t="s">
        <v>453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</row>
    <row r="73" spans="1:12" x14ac:dyDescent="0.2">
      <c r="A73" s="11" t="s">
        <v>454</v>
      </c>
      <c r="B73" s="11" t="s">
        <v>455</v>
      </c>
      <c r="C73" s="21" t="s">
        <v>370</v>
      </c>
      <c r="D73" s="21" t="s">
        <v>370</v>
      </c>
      <c r="E73" s="21" t="s">
        <v>370</v>
      </c>
      <c r="F73" s="21" t="s">
        <v>370</v>
      </c>
      <c r="G73" s="21" t="s">
        <v>370</v>
      </c>
      <c r="H73" s="21" t="s">
        <v>370</v>
      </c>
      <c r="I73" s="21" t="s">
        <v>370</v>
      </c>
      <c r="J73" s="21" t="s">
        <v>370</v>
      </c>
      <c r="K73" s="21" t="s">
        <v>370</v>
      </c>
      <c r="L73" s="21" t="s">
        <v>371</v>
      </c>
    </row>
    <row r="74" spans="1:12" x14ac:dyDescent="0.2">
      <c r="A74" s="11" t="s">
        <v>456</v>
      </c>
      <c r="B74" s="11" t="s">
        <v>457</v>
      </c>
      <c r="C74" s="21" t="s">
        <v>370</v>
      </c>
      <c r="D74" s="21" t="s">
        <v>370</v>
      </c>
      <c r="E74" s="21" t="s">
        <v>370</v>
      </c>
      <c r="F74" s="21" t="s">
        <v>370</v>
      </c>
      <c r="G74" s="21" t="s">
        <v>370</v>
      </c>
      <c r="H74" s="21" t="s">
        <v>370</v>
      </c>
      <c r="I74" s="21" t="s">
        <v>370</v>
      </c>
      <c r="J74" s="21" t="s">
        <v>370</v>
      </c>
      <c r="K74" s="21" t="s">
        <v>370</v>
      </c>
      <c r="L74" s="21" t="s">
        <v>371</v>
      </c>
    </row>
    <row r="75" spans="1:12" x14ac:dyDescent="0.2">
      <c r="A75" s="11" t="s">
        <v>458</v>
      </c>
      <c r="B75" s="11" t="s">
        <v>459</v>
      </c>
      <c r="C75" s="21" t="s">
        <v>374</v>
      </c>
      <c r="D75" s="21" t="s">
        <v>374</v>
      </c>
      <c r="E75" s="21" t="s">
        <v>370</v>
      </c>
      <c r="F75" s="21" t="s">
        <v>370</v>
      </c>
      <c r="G75" s="21" t="s">
        <v>370</v>
      </c>
      <c r="H75" s="21" t="s">
        <v>370</v>
      </c>
      <c r="I75" s="21" t="s">
        <v>374</v>
      </c>
      <c r="J75" s="21" t="s">
        <v>374</v>
      </c>
      <c r="K75" s="21" t="s">
        <v>374</v>
      </c>
      <c r="L75" s="21" t="s">
        <v>371</v>
      </c>
    </row>
    <row r="76" spans="1:12" x14ac:dyDescent="0.2">
      <c r="A76" s="11" t="s">
        <v>460</v>
      </c>
      <c r="B76" s="11" t="s">
        <v>461</v>
      </c>
      <c r="C76" s="21" t="s">
        <v>370</v>
      </c>
      <c r="D76" s="21" t="s">
        <v>370</v>
      </c>
      <c r="E76" s="21" t="s">
        <v>370</v>
      </c>
      <c r="F76" s="21" t="s">
        <v>370</v>
      </c>
      <c r="G76" s="21" t="s">
        <v>370</v>
      </c>
      <c r="H76" s="21" t="s">
        <v>370</v>
      </c>
      <c r="I76" s="21" t="s">
        <v>370</v>
      </c>
      <c r="J76" s="21" t="s">
        <v>370</v>
      </c>
      <c r="K76" s="21" t="s">
        <v>370</v>
      </c>
      <c r="L76" s="21" t="s">
        <v>371</v>
      </c>
    </row>
    <row r="77" spans="1:12" x14ac:dyDescent="0.2">
      <c r="A77" s="11" t="s">
        <v>462</v>
      </c>
      <c r="B77" s="11" t="s">
        <v>463</v>
      </c>
      <c r="C77" s="12" t="s">
        <v>101</v>
      </c>
      <c r="D77" s="12" t="s">
        <v>101</v>
      </c>
      <c r="E77" s="12" t="s">
        <v>101</v>
      </c>
      <c r="F77" s="12" t="s">
        <v>101</v>
      </c>
      <c r="G77" s="12" t="s">
        <v>101</v>
      </c>
      <c r="H77" s="12" t="s">
        <v>101</v>
      </c>
      <c r="I77" s="12">
        <v>5.0999999999999996</v>
      </c>
      <c r="J77" s="12">
        <v>10</v>
      </c>
      <c r="K77" s="12" t="s">
        <v>101</v>
      </c>
      <c r="L77" s="12" t="s">
        <v>101</v>
      </c>
    </row>
    <row r="78" spans="1:12" x14ac:dyDescent="0.2">
      <c r="A78" s="1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r="79" spans="1:12" x14ac:dyDescent="0.2">
      <c r="A79" s="11" t="s">
        <v>464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</row>
    <row r="80" spans="1:12" x14ac:dyDescent="0.2">
      <c r="A80" s="11" t="s">
        <v>465</v>
      </c>
      <c r="B80" s="11" t="s">
        <v>466</v>
      </c>
      <c r="C80" s="21" t="s">
        <v>370</v>
      </c>
      <c r="D80" s="21" t="s">
        <v>370</v>
      </c>
      <c r="E80" s="21" t="s">
        <v>370</v>
      </c>
      <c r="F80" s="21" t="s">
        <v>370</v>
      </c>
      <c r="G80" s="21" t="s">
        <v>370</v>
      </c>
      <c r="H80" s="21" t="s">
        <v>370</v>
      </c>
      <c r="I80" s="21" t="s">
        <v>370</v>
      </c>
      <c r="J80" s="21" t="s">
        <v>370</v>
      </c>
      <c r="K80" s="21" t="s">
        <v>370</v>
      </c>
      <c r="L80" s="21" t="s">
        <v>371</v>
      </c>
    </row>
    <row r="81" spans="1:12" x14ac:dyDescent="0.2">
      <c r="A81" s="11" t="s">
        <v>467</v>
      </c>
      <c r="B81" s="11" t="s">
        <v>468</v>
      </c>
      <c r="C81" s="21" t="s">
        <v>374</v>
      </c>
      <c r="D81" s="21" t="s">
        <v>374</v>
      </c>
      <c r="E81" s="21" t="s">
        <v>374</v>
      </c>
      <c r="F81" s="21" t="s">
        <v>374</v>
      </c>
      <c r="G81" s="21" t="s">
        <v>374</v>
      </c>
      <c r="H81" s="21" t="s">
        <v>374</v>
      </c>
      <c r="I81" s="21" t="s">
        <v>370</v>
      </c>
      <c r="J81" s="21" t="s">
        <v>370</v>
      </c>
      <c r="K81" s="21" t="s">
        <v>370</v>
      </c>
      <c r="L81" s="21" t="s">
        <v>371</v>
      </c>
    </row>
    <row r="82" spans="1:12" x14ac:dyDescent="0.2">
      <c r="A82" s="11" t="s">
        <v>469</v>
      </c>
      <c r="B82" s="11" t="s">
        <v>470</v>
      </c>
      <c r="C82" s="23" t="s">
        <v>101</v>
      </c>
      <c r="D82" s="23" t="s">
        <v>101</v>
      </c>
      <c r="E82" s="23" t="s">
        <v>101</v>
      </c>
      <c r="F82" s="23" t="s">
        <v>101</v>
      </c>
      <c r="G82" s="23" t="s">
        <v>101</v>
      </c>
      <c r="H82" s="23" t="s">
        <v>101</v>
      </c>
      <c r="I82" s="23">
        <v>17.3</v>
      </c>
      <c r="J82" s="23">
        <v>17.600000000000001</v>
      </c>
      <c r="K82" s="23">
        <v>16.8</v>
      </c>
      <c r="L82" s="23" t="s">
        <v>101</v>
      </c>
    </row>
    <row r="83" spans="1:12" x14ac:dyDescent="0.2">
      <c r="A83" s="11" t="s">
        <v>471</v>
      </c>
      <c r="B83" s="11" t="s">
        <v>472</v>
      </c>
      <c r="C83" s="23" t="s">
        <v>101</v>
      </c>
      <c r="D83" s="23" t="s">
        <v>101</v>
      </c>
      <c r="E83" s="23" t="s">
        <v>101</v>
      </c>
      <c r="F83" s="23" t="s">
        <v>101</v>
      </c>
      <c r="G83" s="23" t="s">
        <v>101</v>
      </c>
      <c r="H83" s="23" t="s">
        <v>101</v>
      </c>
      <c r="I83" s="23" t="s">
        <v>101</v>
      </c>
      <c r="J83" s="23" t="s">
        <v>101</v>
      </c>
      <c r="K83" s="23">
        <v>24.9</v>
      </c>
      <c r="L83" s="23" t="s">
        <v>101</v>
      </c>
    </row>
    <row r="84" spans="1:12" x14ac:dyDescent="0.2">
      <c r="A84" s="11" t="s">
        <v>473</v>
      </c>
      <c r="B84" s="11" t="s">
        <v>474</v>
      </c>
      <c r="C84" s="23">
        <v>18.5</v>
      </c>
      <c r="D84" s="23">
        <v>18.823</v>
      </c>
      <c r="E84" s="23">
        <v>19</v>
      </c>
      <c r="F84" s="23">
        <v>20</v>
      </c>
      <c r="G84" s="23">
        <v>20.190000000000001</v>
      </c>
      <c r="H84" s="23">
        <v>23.3</v>
      </c>
      <c r="I84" s="23">
        <v>23.48</v>
      </c>
      <c r="J84" s="23">
        <v>24</v>
      </c>
      <c r="K84" s="23">
        <v>25.4</v>
      </c>
      <c r="L84" s="23" t="s">
        <v>101</v>
      </c>
    </row>
    <row r="85" spans="1:12" x14ac:dyDescent="0.2">
      <c r="A85" s="11" t="s">
        <v>475</v>
      </c>
      <c r="B85" s="11" t="s">
        <v>476</v>
      </c>
      <c r="C85" s="23" t="s">
        <v>101</v>
      </c>
      <c r="D85" s="23" t="s">
        <v>101</v>
      </c>
      <c r="E85" s="23" t="s">
        <v>101</v>
      </c>
      <c r="F85" s="23" t="s">
        <v>101</v>
      </c>
      <c r="G85" s="23" t="s">
        <v>101</v>
      </c>
      <c r="H85" s="23" t="s">
        <v>101</v>
      </c>
      <c r="I85" s="23">
        <v>3.3</v>
      </c>
      <c r="J85" s="23">
        <v>3.1</v>
      </c>
      <c r="K85" s="23">
        <v>3.1</v>
      </c>
      <c r="L85" s="23" t="s">
        <v>101</v>
      </c>
    </row>
    <row r="86" spans="1:12" x14ac:dyDescent="0.2">
      <c r="A86" s="11" t="s">
        <v>477</v>
      </c>
      <c r="B86" s="11" t="s">
        <v>478</v>
      </c>
      <c r="C86" s="23" t="s">
        <v>101</v>
      </c>
      <c r="D86" s="23" t="s">
        <v>101</v>
      </c>
      <c r="E86" s="23" t="s">
        <v>101</v>
      </c>
      <c r="F86" s="23" t="s">
        <v>101</v>
      </c>
      <c r="G86" s="23" t="s">
        <v>101</v>
      </c>
      <c r="H86" s="23" t="s">
        <v>101</v>
      </c>
      <c r="I86" s="23">
        <v>10.199999999999999</v>
      </c>
      <c r="J86" s="23">
        <v>12.8</v>
      </c>
      <c r="K86" s="23">
        <v>13.5</v>
      </c>
      <c r="L86" s="23" t="s">
        <v>101</v>
      </c>
    </row>
    <row r="87" spans="1:12" x14ac:dyDescent="0.2">
      <c r="A87" s="1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</row>
    <row r="88" spans="1:12" x14ac:dyDescent="0.2">
      <c r="A88" s="11" t="s">
        <v>479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</row>
    <row r="89" spans="1:12" x14ac:dyDescent="0.2">
      <c r="A89" s="11" t="s">
        <v>480</v>
      </c>
      <c r="B89" s="11" t="s">
        <v>481</v>
      </c>
      <c r="C89" s="21" t="s">
        <v>370</v>
      </c>
      <c r="D89" s="21" t="s">
        <v>370</v>
      </c>
      <c r="E89" s="21" t="s">
        <v>370</v>
      </c>
      <c r="F89" s="21" t="s">
        <v>370</v>
      </c>
      <c r="G89" s="21" t="s">
        <v>370</v>
      </c>
      <c r="H89" s="21" t="s">
        <v>370</v>
      </c>
      <c r="I89" s="21" t="s">
        <v>370</v>
      </c>
      <c r="J89" s="21" t="s">
        <v>370</v>
      </c>
      <c r="K89" s="21" t="s">
        <v>370</v>
      </c>
      <c r="L89" s="21" t="s">
        <v>371</v>
      </c>
    </row>
    <row r="90" spans="1:12" x14ac:dyDescent="0.2">
      <c r="A90" s="11" t="s">
        <v>482</v>
      </c>
      <c r="B90" s="11" t="s">
        <v>483</v>
      </c>
      <c r="C90" s="21" t="s">
        <v>370</v>
      </c>
      <c r="D90" s="21" t="s">
        <v>370</v>
      </c>
      <c r="E90" s="21" t="s">
        <v>370</v>
      </c>
      <c r="F90" s="21" t="s">
        <v>370</v>
      </c>
      <c r="G90" s="21" t="s">
        <v>370</v>
      </c>
      <c r="H90" s="21" t="s">
        <v>370</v>
      </c>
      <c r="I90" s="21" t="s">
        <v>370</v>
      </c>
      <c r="J90" s="21" t="s">
        <v>370</v>
      </c>
      <c r="K90" s="21" t="s">
        <v>370</v>
      </c>
      <c r="L90" s="21" t="s">
        <v>371</v>
      </c>
    </row>
    <row r="91" spans="1:12" x14ac:dyDescent="0.2">
      <c r="A91" s="1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</row>
    <row r="92" spans="1:12" x14ac:dyDescent="0.2">
      <c r="A92" s="11" t="s">
        <v>484</v>
      </c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 spans="1:12" x14ac:dyDescent="0.2">
      <c r="A93" s="11" t="s">
        <v>485</v>
      </c>
      <c r="B93" s="11" t="s">
        <v>486</v>
      </c>
      <c r="C93" s="21" t="s">
        <v>370</v>
      </c>
      <c r="D93" s="21" t="s">
        <v>370</v>
      </c>
      <c r="E93" s="21" t="s">
        <v>370</v>
      </c>
      <c r="F93" s="21" t="s">
        <v>370</v>
      </c>
      <c r="G93" s="21" t="s">
        <v>370</v>
      </c>
      <c r="H93" s="21" t="s">
        <v>370</v>
      </c>
      <c r="I93" s="21" t="s">
        <v>370</v>
      </c>
      <c r="J93" s="21" t="s">
        <v>370</v>
      </c>
      <c r="K93" s="21" t="s">
        <v>370</v>
      </c>
      <c r="L93" s="21" t="s">
        <v>370</v>
      </c>
    </row>
    <row r="94" spans="1:12" x14ac:dyDescent="0.2">
      <c r="A94" s="11" t="s">
        <v>487</v>
      </c>
      <c r="B94" s="11" t="s">
        <v>488</v>
      </c>
      <c r="C94" s="23" t="s">
        <v>101</v>
      </c>
      <c r="D94" s="23" t="s">
        <v>101</v>
      </c>
      <c r="E94" s="23" t="s">
        <v>101</v>
      </c>
      <c r="F94" s="23" t="s">
        <v>101</v>
      </c>
      <c r="G94" s="23" t="s">
        <v>101</v>
      </c>
      <c r="H94" s="23">
        <v>1</v>
      </c>
      <c r="I94" s="23">
        <v>1</v>
      </c>
      <c r="J94" s="23">
        <v>1</v>
      </c>
      <c r="K94" s="23">
        <v>0</v>
      </c>
      <c r="L94" s="23" t="s">
        <v>101</v>
      </c>
    </row>
    <row r="95" spans="1:12" x14ac:dyDescent="0.2">
      <c r="A95" s="11" t="s">
        <v>489</v>
      </c>
      <c r="B95" s="11" t="s">
        <v>490</v>
      </c>
      <c r="C95" s="23">
        <v>0.39</v>
      </c>
      <c r="D95" s="23" t="s">
        <v>101</v>
      </c>
      <c r="E95" s="23">
        <v>0.36</v>
      </c>
      <c r="F95" s="23">
        <v>0.19</v>
      </c>
      <c r="G95" s="23">
        <v>0.17</v>
      </c>
      <c r="H95" s="23">
        <v>0.21</v>
      </c>
      <c r="I95" s="23">
        <v>0.21</v>
      </c>
      <c r="J95" s="23">
        <v>0.2</v>
      </c>
      <c r="K95" s="23">
        <v>0.214</v>
      </c>
      <c r="L95" s="23" t="s">
        <v>101</v>
      </c>
    </row>
    <row r="96" spans="1:12" x14ac:dyDescent="0.2">
      <c r="A96" s="11" t="s">
        <v>491</v>
      </c>
      <c r="B96" s="11" t="s">
        <v>492</v>
      </c>
      <c r="C96" s="23">
        <v>1.22</v>
      </c>
      <c r="D96" s="23" t="s">
        <v>101</v>
      </c>
      <c r="E96" s="23">
        <v>1.06</v>
      </c>
      <c r="F96" s="23">
        <v>0.86</v>
      </c>
      <c r="G96" s="23">
        <v>0.95</v>
      </c>
      <c r="H96" s="23">
        <v>0.74</v>
      </c>
      <c r="I96" s="23">
        <v>0.73</v>
      </c>
      <c r="J96" s="23">
        <v>0.6</v>
      </c>
      <c r="K96" s="23">
        <v>0.68600000000000005</v>
      </c>
      <c r="L96" s="23" t="s">
        <v>101</v>
      </c>
    </row>
    <row r="97" spans="1:12" x14ac:dyDescent="0.2">
      <c r="A97" s="1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</row>
    <row r="98" spans="1:12" x14ac:dyDescent="0.2">
      <c r="A98" s="11" t="s">
        <v>493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 spans="1:12" x14ac:dyDescent="0.2">
      <c r="A99" s="11" t="s">
        <v>494</v>
      </c>
      <c r="B99" s="11" t="s">
        <v>495</v>
      </c>
      <c r="C99" s="21" t="s">
        <v>370</v>
      </c>
      <c r="D99" s="21" t="s">
        <v>370</v>
      </c>
      <c r="E99" s="21" t="s">
        <v>370</v>
      </c>
      <c r="F99" s="21" t="s">
        <v>370</v>
      </c>
      <c r="G99" s="21" t="s">
        <v>370</v>
      </c>
      <c r="H99" s="21" t="s">
        <v>370</v>
      </c>
      <c r="I99" s="21" t="s">
        <v>370</v>
      </c>
      <c r="J99" s="21" t="s">
        <v>370</v>
      </c>
      <c r="K99" s="21" t="s">
        <v>370</v>
      </c>
      <c r="L99" s="21" t="s">
        <v>370</v>
      </c>
    </row>
    <row r="100" spans="1:12" x14ac:dyDescent="0.2">
      <c r="A100" s="11" t="s">
        <v>496</v>
      </c>
      <c r="B100" s="11" t="s">
        <v>497</v>
      </c>
      <c r="C100" s="21" t="s">
        <v>374</v>
      </c>
      <c r="D100" s="21" t="s">
        <v>374</v>
      </c>
      <c r="E100" s="21" t="s">
        <v>374</v>
      </c>
      <c r="F100" s="21" t="s">
        <v>374</v>
      </c>
      <c r="G100" s="21" t="s">
        <v>374</v>
      </c>
      <c r="H100" s="21" t="s">
        <v>374</v>
      </c>
      <c r="I100" s="21" t="s">
        <v>374</v>
      </c>
      <c r="J100" s="21" t="s">
        <v>374</v>
      </c>
      <c r="K100" s="21" t="s">
        <v>374</v>
      </c>
      <c r="L100" s="21" t="s">
        <v>371</v>
      </c>
    </row>
    <row r="101" spans="1:12" x14ac:dyDescent="0.2">
      <c r="A101" s="11" t="s">
        <v>498</v>
      </c>
      <c r="B101" s="11" t="s">
        <v>499</v>
      </c>
      <c r="C101" s="23">
        <v>32772</v>
      </c>
      <c r="D101" s="23">
        <v>34101</v>
      </c>
      <c r="E101" s="23">
        <v>32363</v>
      </c>
      <c r="F101" s="23">
        <v>32198</v>
      </c>
      <c r="G101" s="23">
        <v>32338</v>
      </c>
      <c r="H101" s="23">
        <v>24812</v>
      </c>
      <c r="I101" s="23">
        <v>22705</v>
      </c>
      <c r="J101" s="23">
        <v>23051</v>
      </c>
      <c r="K101" s="23">
        <v>23467</v>
      </c>
      <c r="L101" s="23">
        <v>23000</v>
      </c>
    </row>
    <row r="102" spans="1:12" x14ac:dyDescent="0.2">
      <c r="A102" s="11" t="s">
        <v>500</v>
      </c>
      <c r="B102" s="11" t="s">
        <v>501</v>
      </c>
      <c r="C102" s="23" t="s">
        <v>101</v>
      </c>
      <c r="D102" s="23" t="s">
        <v>101</v>
      </c>
      <c r="E102" s="23">
        <v>21.4</v>
      </c>
      <c r="F102" s="23">
        <v>27.2</v>
      </c>
      <c r="G102" s="23">
        <v>23.87</v>
      </c>
      <c r="H102" s="23">
        <v>29</v>
      </c>
      <c r="I102" s="23">
        <v>27</v>
      </c>
      <c r="J102" s="23">
        <v>27</v>
      </c>
      <c r="K102" s="23">
        <v>23</v>
      </c>
      <c r="L102" s="23" t="s">
        <v>101</v>
      </c>
    </row>
    <row r="103" spans="1:12" x14ac:dyDescent="0.2">
      <c r="A103" s="11" t="s">
        <v>502</v>
      </c>
      <c r="B103" s="11" t="s">
        <v>503</v>
      </c>
      <c r="C103" s="23" t="s">
        <v>101</v>
      </c>
      <c r="D103" s="23" t="s">
        <v>101</v>
      </c>
      <c r="E103" s="23" t="s">
        <v>101</v>
      </c>
      <c r="F103" s="23" t="s">
        <v>101</v>
      </c>
      <c r="G103" s="23" t="s">
        <v>101</v>
      </c>
      <c r="H103" s="23" t="s">
        <v>101</v>
      </c>
      <c r="I103" s="23">
        <v>68.959999999999994</v>
      </c>
      <c r="J103" s="23">
        <v>72.17</v>
      </c>
      <c r="K103" s="23">
        <v>77</v>
      </c>
      <c r="L103" s="23" t="s">
        <v>101</v>
      </c>
    </row>
    <row r="104" spans="1:12" x14ac:dyDescent="0.2">
      <c r="A104" s="11" t="s">
        <v>504</v>
      </c>
      <c r="B104" s="11" t="s">
        <v>505</v>
      </c>
      <c r="C104" s="23" t="s">
        <v>101</v>
      </c>
      <c r="D104" s="23" t="s">
        <v>101</v>
      </c>
      <c r="E104" s="23" t="s">
        <v>101</v>
      </c>
      <c r="F104" s="23" t="s">
        <v>101</v>
      </c>
      <c r="G104" s="23" t="s">
        <v>101</v>
      </c>
      <c r="H104" s="23" t="s">
        <v>101</v>
      </c>
      <c r="I104" s="23">
        <v>128510</v>
      </c>
      <c r="J104" s="23">
        <v>257249</v>
      </c>
      <c r="K104" s="23">
        <v>382981</v>
      </c>
      <c r="L104" s="23" t="s">
        <v>101</v>
      </c>
    </row>
    <row r="105" spans="1:12" x14ac:dyDescent="0.2">
      <c r="A105" s="11" t="s">
        <v>506</v>
      </c>
      <c r="B105" s="11" t="s">
        <v>507</v>
      </c>
      <c r="C105" s="21" t="s">
        <v>374</v>
      </c>
      <c r="D105" s="21" t="s">
        <v>374</v>
      </c>
      <c r="E105" s="21" t="s">
        <v>374</v>
      </c>
      <c r="F105" s="21" t="s">
        <v>374</v>
      </c>
      <c r="G105" s="21" t="s">
        <v>374</v>
      </c>
      <c r="H105" s="21" t="s">
        <v>374</v>
      </c>
      <c r="I105" s="21" t="s">
        <v>374</v>
      </c>
      <c r="J105" s="21" t="s">
        <v>374</v>
      </c>
      <c r="K105" s="21" t="s">
        <v>370</v>
      </c>
      <c r="L105" s="21" t="s">
        <v>371</v>
      </c>
    </row>
    <row r="106" spans="1:12" x14ac:dyDescent="0.2">
      <c r="A106" s="1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</row>
    <row r="107" spans="1:12" x14ac:dyDescent="0.2">
      <c r="A107" s="11" t="s">
        <v>431</v>
      </c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</row>
    <row r="108" spans="1:12" x14ac:dyDescent="0.2">
      <c r="A108" s="11" t="s">
        <v>508</v>
      </c>
      <c r="B108" s="11" t="s">
        <v>509</v>
      </c>
      <c r="C108" s="21" t="s">
        <v>370</v>
      </c>
      <c r="D108" s="21" t="s">
        <v>370</v>
      </c>
      <c r="E108" s="21" t="s">
        <v>370</v>
      </c>
      <c r="F108" s="21" t="s">
        <v>370</v>
      </c>
      <c r="G108" s="21" t="s">
        <v>370</v>
      </c>
      <c r="H108" s="21" t="s">
        <v>370</v>
      </c>
      <c r="I108" s="21" t="s">
        <v>370</v>
      </c>
      <c r="J108" s="21" t="s">
        <v>370</v>
      </c>
      <c r="K108" s="21" t="s">
        <v>370</v>
      </c>
      <c r="L108" s="21" t="s">
        <v>371</v>
      </c>
    </row>
    <row r="109" spans="1:12" x14ac:dyDescent="0.2">
      <c r="A109" s="1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</row>
    <row r="110" spans="1:12" x14ac:dyDescent="0.2">
      <c r="A110" s="11" t="s">
        <v>510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</row>
    <row r="111" spans="1:12" x14ac:dyDescent="0.2">
      <c r="A111" s="11" t="s">
        <v>511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</row>
    <row r="112" spans="1:12" x14ac:dyDescent="0.2">
      <c r="A112" s="11" t="s">
        <v>512</v>
      </c>
      <c r="B112" s="11" t="s">
        <v>513</v>
      </c>
      <c r="C112" s="23">
        <v>14</v>
      </c>
      <c r="D112" s="23">
        <v>15</v>
      </c>
      <c r="E112" s="23">
        <v>16</v>
      </c>
      <c r="F112" s="23">
        <v>17</v>
      </c>
      <c r="G112" s="23">
        <v>18</v>
      </c>
      <c r="H112" s="23">
        <v>19</v>
      </c>
      <c r="I112" s="23">
        <v>20</v>
      </c>
      <c r="J112" s="23">
        <v>21</v>
      </c>
      <c r="K112" s="23">
        <v>22</v>
      </c>
      <c r="L112" s="23">
        <v>23</v>
      </c>
    </row>
    <row r="113" spans="1:12" x14ac:dyDescent="0.2">
      <c r="A113" s="11" t="s">
        <v>514</v>
      </c>
      <c r="B113" s="11" t="s">
        <v>515</v>
      </c>
      <c r="C113" s="23">
        <v>5</v>
      </c>
      <c r="D113" s="23">
        <v>5</v>
      </c>
      <c r="E113" s="23">
        <v>5</v>
      </c>
      <c r="F113" s="23">
        <v>4</v>
      </c>
      <c r="G113" s="23">
        <v>4</v>
      </c>
      <c r="H113" s="23">
        <v>4</v>
      </c>
      <c r="I113" s="23">
        <v>4</v>
      </c>
      <c r="J113" s="23">
        <v>5</v>
      </c>
      <c r="K113" s="23">
        <v>4</v>
      </c>
      <c r="L113" s="23">
        <v>4</v>
      </c>
    </row>
    <row r="114" spans="1:12" x14ac:dyDescent="0.2">
      <c r="A114" s="11" t="s">
        <v>516</v>
      </c>
      <c r="B114" s="11" t="s">
        <v>517</v>
      </c>
      <c r="C114" s="23">
        <v>5</v>
      </c>
      <c r="D114" s="23">
        <v>5</v>
      </c>
      <c r="E114" s="23">
        <v>5</v>
      </c>
      <c r="F114" s="23">
        <v>4</v>
      </c>
      <c r="G114" s="23">
        <v>4</v>
      </c>
      <c r="H114" s="23">
        <v>4</v>
      </c>
      <c r="I114" s="23">
        <v>4</v>
      </c>
      <c r="J114" s="23">
        <v>5</v>
      </c>
      <c r="K114" s="23">
        <v>4</v>
      </c>
      <c r="L114" s="23">
        <v>4</v>
      </c>
    </row>
    <row r="115" spans="1:12" x14ac:dyDescent="0.2">
      <c r="A115" s="11" t="s">
        <v>518</v>
      </c>
      <c r="B115" s="11" t="s">
        <v>519</v>
      </c>
      <c r="C115" s="23">
        <v>9</v>
      </c>
      <c r="D115" s="23">
        <v>10</v>
      </c>
      <c r="E115" s="23">
        <v>11</v>
      </c>
      <c r="F115" s="23">
        <v>10</v>
      </c>
      <c r="G115" s="23">
        <v>8</v>
      </c>
      <c r="H115" s="23">
        <v>8</v>
      </c>
      <c r="I115" s="23">
        <v>10</v>
      </c>
      <c r="J115" s="23">
        <v>9</v>
      </c>
      <c r="K115" s="23">
        <v>9</v>
      </c>
      <c r="L115" s="23">
        <v>8</v>
      </c>
    </row>
    <row r="116" spans="1:12" x14ac:dyDescent="0.2">
      <c r="A116" s="11" t="s">
        <v>520</v>
      </c>
      <c r="B116" s="11" t="s">
        <v>521</v>
      </c>
      <c r="C116" s="23">
        <v>75</v>
      </c>
      <c r="D116" s="23">
        <v>75</v>
      </c>
      <c r="E116" s="23">
        <v>75</v>
      </c>
      <c r="F116" s="23">
        <v>75</v>
      </c>
      <c r="G116" s="23">
        <v>75</v>
      </c>
      <c r="H116" s="23">
        <v>75</v>
      </c>
      <c r="I116" s="23">
        <v>99</v>
      </c>
      <c r="J116" s="23">
        <v>98</v>
      </c>
      <c r="K116" s="23">
        <v>95</v>
      </c>
      <c r="L116" s="23">
        <v>99</v>
      </c>
    </row>
    <row r="117" spans="1:12" x14ac:dyDescent="0.2">
      <c r="A117" s="1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</row>
    <row r="118" spans="1:12" x14ac:dyDescent="0.2">
      <c r="A118" s="11" t="s">
        <v>522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</row>
    <row r="119" spans="1:12" x14ac:dyDescent="0.2">
      <c r="A119" s="11" t="s">
        <v>523</v>
      </c>
      <c r="B119" s="11" t="s">
        <v>524</v>
      </c>
      <c r="C119" s="21" t="s">
        <v>370</v>
      </c>
      <c r="D119" s="21" t="s">
        <v>370</v>
      </c>
      <c r="E119" s="21" t="s">
        <v>370</v>
      </c>
      <c r="F119" s="21" t="s">
        <v>370</v>
      </c>
      <c r="G119" s="21" t="s">
        <v>370</v>
      </c>
      <c r="H119" s="21" t="s">
        <v>370</v>
      </c>
      <c r="I119" s="21" t="s">
        <v>370</v>
      </c>
      <c r="J119" s="21" t="s">
        <v>370</v>
      </c>
      <c r="K119" s="21" t="s">
        <v>370</v>
      </c>
      <c r="L119" s="21" t="s">
        <v>370</v>
      </c>
    </row>
    <row r="120" spans="1:12" x14ac:dyDescent="0.2">
      <c r="A120" s="11" t="s">
        <v>525</v>
      </c>
      <c r="B120" s="11" t="s">
        <v>526</v>
      </c>
      <c r="C120" s="23">
        <v>11</v>
      </c>
      <c r="D120" s="23">
        <v>11</v>
      </c>
      <c r="E120" s="23">
        <v>10</v>
      </c>
      <c r="F120" s="23">
        <v>15</v>
      </c>
      <c r="G120" s="23">
        <v>11</v>
      </c>
      <c r="H120" s="23">
        <v>10</v>
      </c>
      <c r="I120" s="23">
        <v>11</v>
      </c>
      <c r="J120" s="23">
        <v>12</v>
      </c>
      <c r="K120" s="23">
        <v>10</v>
      </c>
      <c r="L120" s="23">
        <v>10</v>
      </c>
    </row>
    <row r="121" spans="1:12" x14ac:dyDescent="0.2">
      <c r="A121" s="11" t="s">
        <v>527</v>
      </c>
      <c r="B121" s="11" t="s">
        <v>528</v>
      </c>
      <c r="C121" s="23">
        <v>10</v>
      </c>
      <c r="D121" s="23">
        <v>10</v>
      </c>
      <c r="E121" s="23">
        <v>9</v>
      </c>
      <c r="F121" s="23">
        <v>8</v>
      </c>
      <c r="G121" s="23">
        <v>10</v>
      </c>
      <c r="H121" s="23">
        <v>10</v>
      </c>
      <c r="I121" s="23">
        <v>11</v>
      </c>
      <c r="J121" s="23">
        <v>11</v>
      </c>
      <c r="K121" s="23">
        <v>12</v>
      </c>
      <c r="L121" s="23">
        <v>11</v>
      </c>
    </row>
    <row r="122" spans="1:12" x14ac:dyDescent="0.2">
      <c r="A122" s="11" t="s">
        <v>529</v>
      </c>
      <c r="B122" s="11" t="s">
        <v>530</v>
      </c>
      <c r="C122" s="23">
        <v>10</v>
      </c>
      <c r="D122" s="23">
        <v>10</v>
      </c>
      <c r="E122" s="23">
        <v>9</v>
      </c>
      <c r="F122" s="23">
        <v>14</v>
      </c>
      <c r="G122" s="23">
        <v>10</v>
      </c>
      <c r="H122" s="23">
        <v>9</v>
      </c>
      <c r="I122" s="23">
        <v>10</v>
      </c>
      <c r="J122" s="23">
        <v>11</v>
      </c>
      <c r="K122" s="23">
        <v>9</v>
      </c>
      <c r="L122" s="23">
        <v>9</v>
      </c>
    </row>
    <row r="123" spans="1:12" x14ac:dyDescent="0.2">
      <c r="A123" s="11" t="s">
        <v>531</v>
      </c>
      <c r="B123" s="11" t="s">
        <v>532</v>
      </c>
      <c r="C123" s="23">
        <v>7</v>
      </c>
      <c r="D123" s="23">
        <v>8</v>
      </c>
      <c r="E123" s="23">
        <v>11</v>
      </c>
      <c r="F123" s="23">
        <v>17</v>
      </c>
      <c r="G123" s="23">
        <v>11</v>
      </c>
      <c r="H123" s="23">
        <v>11</v>
      </c>
      <c r="I123" s="23">
        <v>7</v>
      </c>
      <c r="J123" s="23">
        <v>11</v>
      </c>
      <c r="K123" s="23">
        <v>8</v>
      </c>
      <c r="L123" s="23">
        <v>6</v>
      </c>
    </row>
    <row r="124" spans="1:12" x14ac:dyDescent="0.2">
      <c r="A124" s="11" t="s">
        <v>533</v>
      </c>
      <c r="B124" s="11" t="s">
        <v>534</v>
      </c>
      <c r="C124" s="23">
        <v>75</v>
      </c>
      <c r="D124" s="23">
        <v>75</v>
      </c>
      <c r="E124" s="23">
        <v>75</v>
      </c>
      <c r="F124" s="23">
        <v>75</v>
      </c>
      <c r="G124" s="23">
        <v>75</v>
      </c>
      <c r="H124" s="23">
        <v>75</v>
      </c>
      <c r="I124" s="23">
        <v>99</v>
      </c>
      <c r="J124" s="23">
        <v>98</v>
      </c>
      <c r="K124" s="23">
        <v>95</v>
      </c>
      <c r="L124" s="23">
        <v>99</v>
      </c>
    </row>
    <row r="125" spans="1:12" x14ac:dyDescent="0.2">
      <c r="A125" s="1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</row>
    <row r="126" spans="1:12" x14ac:dyDescent="0.2">
      <c r="A126" s="11" t="s">
        <v>535</v>
      </c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</row>
    <row r="127" spans="1:12" x14ac:dyDescent="0.2">
      <c r="A127" s="11" t="s">
        <v>536</v>
      </c>
      <c r="B127" s="11" t="s">
        <v>537</v>
      </c>
      <c r="C127" s="21" t="s">
        <v>370</v>
      </c>
      <c r="D127" s="21" t="s">
        <v>370</v>
      </c>
      <c r="E127" s="21" t="s">
        <v>370</v>
      </c>
      <c r="F127" s="21" t="s">
        <v>370</v>
      </c>
      <c r="G127" s="21" t="s">
        <v>370</v>
      </c>
      <c r="H127" s="21" t="s">
        <v>370</v>
      </c>
      <c r="I127" s="21" t="s">
        <v>370</v>
      </c>
      <c r="J127" s="21" t="s">
        <v>370</v>
      </c>
      <c r="K127" s="21" t="s">
        <v>370</v>
      </c>
      <c r="L127" s="21" t="s">
        <v>370</v>
      </c>
    </row>
    <row r="128" spans="1:12" x14ac:dyDescent="0.2">
      <c r="A128" s="11" t="s">
        <v>538</v>
      </c>
      <c r="B128" s="11" t="s">
        <v>539</v>
      </c>
      <c r="C128" s="21" t="s">
        <v>370</v>
      </c>
      <c r="D128" s="21" t="s">
        <v>370</v>
      </c>
      <c r="E128" s="21" t="s">
        <v>370</v>
      </c>
      <c r="F128" s="21" t="s">
        <v>370</v>
      </c>
      <c r="G128" s="21" t="s">
        <v>370</v>
      </c>
      <c r="H128" s="21" t="s">
        <v>370</v>
      </c>
      <c r="I128" s="21" t="s">
        <v>370</v>
      </c>
      <c r="J128" s="21" t="s">
        <v>370</v>
      </c>
      <c r="K128" s="21" t="s">
        <v>370</v>
      </c>
      <c r="L128" s="21" t="s">
        <v>370</v>
      </c>
    </row>
    <row r="129" spans="1:12" x14ac:dyDescent="0.2">
      <c r="A129" s="11" t="s">
        <v>540</v>
      </c>
      <c r="B129" s="11" t="s">
        <v>541</v>
      </c>
      <c r="C129" s="23">
        <v>5</v>
      </c>
      <c r="D129" s="23">
        <v>5</v>
      </c>
      <c r="E129" s="23">
        <v>4</v>
      </c>
      <c r="F129" s="23">
        <v>6</v>
      </c>
      <c r="G129" s="23">
        <v>4</v>
      </c>
      <c r="H129" s="23">
        <v>4</v>
      </c>
      <c r="I129" s="23">
        <v>4</v>
      </c>
      <c r="J129" s="23">
        <v>4</v>
      </c>
      <c r="K129" s="23">
        <v>3</v>
      </c>
      <c r="L129" s="23">
        <v>3</v>
      </c>
    </row>
    <row r="130" spans="1:12" x14ac:dyDescent="0.2">
      <c r="A130" s="11" t="s">
        <v>542</v>
      </c>
      <c r="B130" s="11" t="s">
        <v>543</v>
      </c>
      <c r="C130" s="23">
        <v>5</v>
      </c>
      <c r="D130" s="23">
        <v>5</v>
      </c>
      <c r="E130" s="23">
        <v>4</v>
      </c>
      <c r="F130" s="23">
        <v>6</v>
      </c>
      <c r="G130" s="23">
        <v>4</v>
      </c>
      <c r="H130" s="23">
        <v>4</v>
      </c>
      <c r="I130" s="23">
        <v>4</v>
      </c>
      <c r="J130" s="23">
        <v>4</v>
      </c>
      <c r="K130" s="23">
        <v>3</v>
      </c>
      <c r="L130" s="23">
        <v>3</v>
      </c>
    </row>
    <row r="131" spans="1:12" x14ac:dyDescent="0.2">
      <c r="A131" s="11" t="s">
        <v>544</v>
      </c>
      <c r="B131" s="11" t="s">
        <v>545</v>
      </c>
      <c r="C131" s="23">
        <v>6</v>
      </c>
      <c r="D131" s="23">
        <v>6</v>
      </c>
      <c r="E131" s="23">
        <v>7</v>
      </c>
      <c r="F131" s="23">
        <v>8</v>
      </c>
      <c r="G131" s="23">
        <v>6</v>
      </c>
      <c r="H131" s="23">
        <v>6</v>
      </c>
      <c r="I131" s="23">
        <v>5</v>
      </c>
      <c r="J131" s="23">
        <v>6</v>
      </c>
      <c r="K131" s="23">
        <v>5</v>
      </c>
      <c r="L131" s="23">
        <v>7</v>
      </c>
    </row>
    <row r="132" spans="1:12" x14ac:dyDescent="0.2">
      <c r="A132" s="11" t="s">
        <v>546</v>
      </c>
      <c r="B132" s="11" t="s">
        <v>547</v>
      </c>
      <c r="C132" s="23">
        <v>75</v>
      </c>
      <c r="D132" s="23">
        <v>75</v>
      </c>
      <c r="E132" s="23">
        <v>75</v>
      </c>
      <c r="F132" s="23">
        <v>75</v>
      </c>
      <c r="G132" s="23">
        <v>75</v>
      </c>
      <c r="H132" s="23">
        <v>75</v>
      </c>
      <c r="I132" s="23">
        <v>99</v>
      </c>
      <c r="J132" s="23">
        <v>98</v>
      </c>
      <c r="K132" s="23">
        <v>95</v>
      </c>
      <c r="L132" s="23">
        <v>99</v>
      </c>
    </row>
    <row r="133" spans="1:12" x14ac:dyDescent="0.2">
      <c r="A133" s="1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</row>
    <row r="134" spans="1:12" x14ac:dyDescent="0.2">
      <c r="A134" s="11" t="s">
        <v>464</v>
      </c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</row>
    <row r="135" spans="1:12" x14ac:dyDescent="0.2">
      <c r="A135" s="11" t="s">
        <v>548</v>
      </c>
      <c r="B135" s="11" t="s">
        <v>549</v>
      </c>
      <c r="C135" s="23">
        <v>0</v>
      </c>
      <c r="D135" s="23">
        <v>1</v>
      </c>
      <c r="E135" s="23">
        <v>1</v>
      </c>
      <c r="F135" s="23">
        <v>1</v>
      </c>
      <c r="G135" s="23">
        <v>1</v>
      </c>
      <c r="H135" s="23">
        <v>1</v>
      </c>
      <c r="I135" s="23">
        <v>2</v>
      </c>
      <c r="J135" s="23">
        <v>2</v>
      </c>
      <c r="K135" s="23">
        <v>3</v>
      </c>
      <c r="L135" s="23">
        <v>3</v>
      </c>
    </row>
    <row r="136" spans="1:12" x14ac:dyDescent="0.2">
      <c r="A136" s="11" t="s">
        <v>550</v>
      </c>
      <c r="B136" s="11" t="s">
        <v>551</v>
      </c>
      <c r="C136" s="23">
        <v>2</v>
      </c>
      <c r="D136" s="23">
        <v>2</v>
      </c>
      <c r="E136" s="23">
        <v>2</v>
      </c>
      <c r="F136" s="23">
        <v>3</v>
      </c>
      <c r="G136" s="23">
        <v>4</v>
      </c>
      <c r="H136" s="23">
        <v>4</v>
      </c>
      <c r="I136" s="23">
        <v>3</v>
      </c>
      <c r="J136" s="23">
        <v>4</v>
      </c>
      <c r="K136" s="23">
        <v>4</v>
      </c>
      <c r="L136" s="23">
        <v>5</v>
      </c>
    </row>
    <row r="137" spans="1:12" x14ac:dyDescent="0.2">
      <c r="A137" s="11" t="s">
        <v>552</v>
      </c>
      <c r="B137" s="11" t="s">
        <v>553</v>
      </c>
      <c r="C137" s="23" t="s">
        <v>101</v>
      </c>
      <c r="D137" s="23">
        <v>72</v>
      </c>
      <c r="E137" s="23">
        <v>72</v>
      </c>
      <c r="F137" s="23">
        <v>72</v>
      </c>
      <c r="G137" s="23">
        <v>72</v>
      </c>
      <c r="H137" s="23">
        <v>72</v>
      </c>
      <c r="I137" s="23">
        <v>72</v>
      </c>
      <c r="J137" s="23">
        <v>72</v>
      </c>
      <c r="K137" s="23">
        <v>72</v>
      </c>
      <c r="L137" s="23">
        <v>72</v>
      </c>
    </row>
    <row r="138" spans="1:12" x14ac:dyDescent="0.2">
      <c r="A138" s="11" t="s">
        <v>554</v>
      </c>
      <c r="B138" s="11" t="s">
        <v>555</v>
      </c>
      <c r="C138" s="23">
        <v>47</v>
      </c>
      <c r="D138" s="23">
        <v>49</v>
      </c>
      <c r="E138" s="23">
        <v>50</v>
      </c>
      <c r="F138" s="23">
        <v>51</v>
      </c>
      <c r="G138" s="23">
        <v>50</v>
      </c>
      <c r="H138" s="23">
        <v>51</v>
      </c>
      <c r="I138" s="23">
        <v>52</v>
      </c>
      <c r="J138" s="23">
        <v>53</v>
      </c>
      <c r="K138" s="23">
        <v>54</v>
      </c>
      <c r="L138" s="23">
        <v>47</v>
      </c>
    </row>
    <row r="139" spans="1:12" x14ac:dyDescent="0.2">
      <c r="A139" s="11" t="s">
        <v>556</v>
      </c>
      <c r="B139" s="11" t="s">
        <v>557</v>
      </c>
      <c r="C139" s="23">
        <v>71</v>
      </c>
      <c r="D139" s="23">
        <v>66</v>
      </c>
      <c r="E139" s="23">
        <v>67</v>
      </c>
      <c r="F139" s="23">
        <v>68</v>
      </c>
      <c r="G139" s="23">
        <v>66</v>
      </c>
      <c r="H139" s="23">
        <v>67</v>
      </c>
      <c r="I139" s="23">
        <v>68</v>
      </c>
      <c r="J139" s="23">
        <v>69</v>
      </c>
      <c r="K139" s="23">
        <v>70</v>
      </c>
      <c r="L139" s="23">
        <v>71</v>
      </c>
    </row>
    <row r="140" spans="1:12" x14ac:dyDescent="0.2">
      <c r="A140" s="1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</row>
    <row r="141" spans="1:12" x14ac:dyDescent="0.2">
      <c r="A141" s="11" t="s">
        <v>558</v>
      </c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</row>
    <row r="142" spans="1:12" x14ac:dyDescent="0.2">
      <c r="A142" s="11" t="s">
        <v>559</v>
      </c>
      <c r="B142" s="11" t="s">
        <v>560</v>
      </c>
      <c r="C142" s="23">
        <v>10</v>
      </c>
      <c r="D142" s="23">
        <v>10</v>
      </c>
      <c r="E142" s="23">
        <v>9</v>
      </c>
      <c r="F142" s="23">
        <v>13</v>
      </c>
      <c r="G142" s="23">
        <v>9</v>
      </c>
      <c r="H142" s="23">
        <v>8</v>
      </c>
      <c r="I142" s="23">
        <v>9</v>
      </c>
      <c r="J142" s="23">
        <v>10</v>
      </c>
      <c r="K142" s="23">
        <v>9</v>
      </c>
      <c r="L142" s="23">
        <v>8</v>
      </c>
    </row>
    <row r="143" spans="1:12" x14ac:dyDescent="0.2">
      <c r="A143" s="1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</row>
    <row r="144" spans="1:12" x14ac:dyDescent="0.2">
      <c r="A144" s="11" t="s">
        <v>561</v>
      </c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</row>
    <row r="145" spans="1:12" x14ac:dyDescent="0.2">
      <c r="A145" s="11" t="s">
        <v>562</v>
      </c>
      <c r="B145" s="11" t="s">
        <v>563</v>
      </c>
      <c r="C145" s="23">
        <v>4</v>
      </c>
      <c r="D145" s="23">
        <v>4</v>
      </c>
      <c r="E145" s="23">
        <v>4</v>
      </c>
      <c r="F145" s="23">
        <v>6</v>
      </c>
      <c r="G145" s="23">
        <v>4</v>
      </c>
      <c r="H145" s="23">
        <v>3</v>
      </c>
      <c r="I145" s="23">
        <v>4</v>
      </c>
      <c r="J145" s="23">
        <v>4</v>
      </c>
      <c r="K145" s="23">
        <v>4</v>
      </c>
      <c r="L145" s="23">
        <v>4</v>
      </c>
    </row>
    <row r="146" spans="1:12" x14ac:dyDescent="0.2">
      <c r="A146" s="11" t="s">
        <v>564</v>
      </c>
      <c r="B146" s="11" t="s">
        <v>565</v>
      </c>
      <c r="C146" s="23">
        <v>4</v>
      </c>
      <c r="D146" s="23">
        <v>4</v>
      </c>
      <c r="E146" s="23">
        <v>4</v>
      </c>
      <c r="F146" s="23">
        <v>6</v>
      </c>
      <c r="G146" s="23">
        <v>4</v>
      </c>
      <c r="H146" s="23">
        <v>3</v>
      </c>
      <c r="I146" s="23">
        <v>4</v>
      </c>
      <c r="J146" s="23">
        <v>4</v>
      </c>
      <c r="K146" s="23">
        <v>4</v>
      </c>
      <c r="L146" s="23">
        <v>4</v>
      </c>
    </row>
    <row r="147" spans="1:12" x14ac:dyDescent="0.2">
      <c r="A147" s="11" t="s">
        <v>566</v>
      </c>
      <c r="B147" s="11" t="s">
        <v>567</v>
      </c>
      <c r="C147" s="23">
        <v>5</v>
      </c>
      <c r="D147" s="23">
        <v>6</v>
      </c>
      <c r="E147" s="23">
        <v>5</v>
      </c>
      <c r="F147" s="23">
        <v>9</v>
      </c>
      <c r="G147" s="23">
        <v>4</v>
      </c>
      <c r="H147" s="23">
        <v>4</v>
      </c>
      <c r="I147" s="23">
        <v>7</v>
      </c>
      <c r="J147" s="23">
        <v>4</v>
      </c>
      <c r="K147" s="23">
        <v>4</v>
      </c>
      <c r="L147" s="23">
        <v>4</v>
      </c>
    </row>
    <row r="148" spans="1:12" x14ac:dyDescent="0.2">
      <c r="A148" s="11" t="s">
        <v>568</v>
      </c>
      <c r="B148" s="11" t="s">
        <v>569</v>
      </c>
      <c r="C148" s="23">
        <v>75</v>
      </c>
      <c r="D148" s="23">
        <v>75</v>
      </c>
      <c r="E148" s="23">
        <v>75</v>
      </c>
      <c r="F148" s="23">
        <v>75</v>
      </c>
      <c r="G148" s="23">
        <v>100</v>
      </c>
      <c r="H148" s="23">
        <v>75</v>
      </c>
      <c r="I148" s="23">
        <v>99</v>
      </c>
      <c r="J148" s="23">
        <v>98</v>
      </c>
      <c r="K148" s="23">
        <v>95</v>
      </c>
      <c r="L148" s="23">
        <v>99</v>
      </c>
    </row>
    <row r="149" spans="1:12" x14ac:dyDescent="0.2">
      <c r="A149" s="1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</row>
    <row r="150" spans="1:12" x14ac:dyDescent="0.2">
      <c r="A150" s="11" t="s">
        <v>570</v>
      </c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1:12" x14ac:dyDescent="0.2">
      <c r="A151" s="11" t="s">
        <v>571</v>
      </c>
      <c r="B151" s="11" t="s">
        <v>572</v>
      </c>
      <c r="C151" s="21" t="s">
        <v>374</v>
      </c>
      <c r="D151" s="21" t="s">
        <v>374</v>
      </c>
      <c r="E151" s="21" t="s">
        <v>374</v>
      </c>
      <c r="F151" s="21" t="s">
        <v>374</v>
      </c>
      <c r="G151" s="21" t="s">
        <v>374</v>
      </c>
      <c r="H151" s="21" t="s">
        <v>374</v>
      </c>
      <c r="I151" s="21" t="s">
        <v>370</v>
      </c>
      <c r="J151" s="21" t="s">
        <v>370</v>
      </c>
      <c r="K151" s="21" t="s">
        <v>371</v>
      </c>
      <c r="L151" s="21" t="s">
        <v>371</v>
      </c>
    </row>
    <row r="152" spans="1:12" x14ac:dyDescent="0.2">
      <c r="A152" s="11" t="s">
        <v>573</v>
      </c>
      <c r="B152" s="11" t="s">
        <v>574</v>
      </c>
      <c r="C152" s="21" t="s">
        <v>374</v>
      </c>
      <c r="D152" s="21" t="s">
        <v>374</v>
      </c>
      <c r="E152" s="21" t="s">
        <v>374</v>
      </c>
      <c r="F152" s="21" t="s">
        <v>374</v>
      </c>
      <c r="G152" s="21" t="s">
        <v>374</v>
      </c>
      <c r="H152" s="21" t="s">
        <v>374</v>
      </c>
      <c r="I152" s="21" t="s">
        <v>374</v>
      </c>
      <c r="J152" s="21" t="s">
        <v>374</v>
      </c>
      <c r="K152" s="21" t="s">
        <v>374</v>
      </c>
      <c r="L152" s="21" t="s">
        <v>371</v>
      </c>
    </row>
    <row r="153" spans="1:12" x14ac:dyDescent="0.2">
      <c r="A153" s="1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1:12" x14ac:dyDescent="0.2">
      <c r="A154" s="11" t="s">
        <v>575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1:12" x14ac:dyDescent="0.2">
      <c r="A155" s="11" t="s">
        <v>576</v>
      </c>
      <c r="B155" s="11" t="s">
        <v>577</v>
      </c>
      <c r="C155" s="23">
        <v>3</v>
      </c>
      <c r="D155" s="23">
        <v>1</v>
      </c>
      <c r="E155" s="23">
        <v>1</v>
      </c>
      <c r="F155" s="23">
        <v>1</v>
      </c>
      <c r="G155" s="23">
        <v>1</v>
      </c>
      <c r="H155" s="23">
        <v>1</v>
      </c>
      <c r="I155" s="23">
        <v>1</v>
      </c>
      <c r="J155" s="23">
        <v>1</v>
      </c>
      <c r="K155" s="23">
        <v>1</v>
      </c>
      <c r="L155" s="23">
        <v>1</v>
      </c>
    </row>
    <row r="156" spans="1:12" x14ac:dyDescent="0.2">
      <c r="A156" s="1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1:12" x14ac:dyDescent="0.2">
      <c r="A157" s="25" t="s">
        <v>205</v>
      </c>
      <c r="B157" s="25"/>
      <c r="C157" s="25" t="s">
        <v>206</v>
      </c>
      <c r="D157" s="25"/>
      <c r="E157" s="25"/>
      <c r="F157" s="25"/>
      <c r="G157" s="25"/>
      <c r="H157" s="25"/>
      <c r="I157" s="25"/>
      <c r="J157" s="25"/>
      <c r="K157" s="25"/>
      <c r="L157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325A-3CC1-46AC-8C15-77F7628B1B2D}">
  <dimension ref="A1:L70"/>
  <sheetViews>
    <sheetView workbookViewId="0">
      <selection activeCell="M13" sqref="M13"/>
    </sheetView>
  </sheetViews>
  <sheetFormatPr baseColWidth="10" defaultColWidth="8.83203125" defaultRowHeight="15" x14ac:dyDescent="0.2"/>
  <cols>
    <col min="1" max="1" width="35.1640625" customWidth="1"/>
    <col min="2" max="2" width="0" hidden="1" customWidth="1"/>
    <col min="3" max="12" width="11.8320312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67"/>
    </row>
    <row r="2" spans="1:12" ht="20" x14ac:dyDescent="0.2">
      <c r="A2" s="2" t="s">
        <v>207</v>
      </c>
      <c r="B2" s="2"/>
      <c r="C2" s="2"/>
      <c r="D2" s="2"/>
      <c r="E2" s="2"/>
      <c r="F2" s="2"/>
      <c r="G2" s="2"/>
      <c r="H2" s="2"/>
      <c r="I2" s="2"/>
      <c r="J2" s="2"/>
      <c r="K2" s="2"/>
      <c r="L2" s="168"/>
    </row>
    <row r="3" spans="1:12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169"/>
    </row>
    <row r="4" spans="1:12" x14ac:dyDescent="0.2">
      <c r="A4" s="4" t="s">
        <v>47</v>
      </c>
      <c r="B4" s="4"/>
      <c r="C4" s="5" t="s">
        <v>208</v>
      </c>
      <c r="D4" s="5" t="s">
        <v>209</v>
      </c>
      <c r="E4" s="5" t="s">
        <v>48</v>
      </c>
      <c r="F4" s="5" t="s">
        <v>49</v>
      </c>
      <c r="G4" s="5" t="s">
        <v>50</v>
      </c>
      <c r="H4" s="5" t="s">
        <v>51</v>
      </c>
      <c r="I4" s="5" t="s">
        <v>52</v>
      </c>
      <c r="J4" s="5" t="s">
        <v>53</v>
      </c>
      <c r="K4" s="160" t="s">
        <v>54</v>
      </c>
      <c r="L4" s="170"/>
    </row>
    <row r="5" spans="1:12" x14ac:dyDescent="0.2">
      <c r="A5" s="6" t="s">
        <v>58</v>
      </c>
      <c r="B5" s="6"/>
      <c r="C5" s="7" t="s">
        <v>210</v>
      </c>
      <c r="D5" s="7" t="s">
        <v>211</v>
      </c>
      <c r="E5" s="7" t="s">
        <v>59</v>
      </c>
      <c r="F5" s="7" t="s">
        <v>60</v>
      </c>
      <c r="G5" s="7" t="s">
        <v>61</v>
      </c>
      <c r="H5" s="7" t="s">
        <v>62</v>
      </c>
      <c r="I5" s="7" t="s">
        <v>63</v>
      </c>
      <c r="J5" s="7" t="s">
        <v>64</v>
      </c>
      <c r="K5" s="161" t="s">
        <v>65</v>
      </c>
      <c r="L5" s="171"/>
    </row>
    <row r="6" spans="1:12" x14ac:dyDescent="0.2">
      <c r="A6" s="8" t="s">
        <v>212</v>
      </c>
      <c r="B6" s="17"/>
      <c r="C6" s="17"/>
      <c r="D6" s="17"/>
      <c r="E6" s="17"/>
      <c r="F6" s="17"/>
      <c r="G6" s="17"/>
      <c r="H6" s="17"/>
      <c r="I6" s="17"/>
      <c r="J6" s="17"/>
      <c r="K6" s="162"/>
      <c r="L6" s="172"/>
    </row>
    <row r="7" spans="1:12" x14ac:dyDescent="0.2">
      <c r="A7" s="11" t="s">
        <v>213</v>
      </c>
      <c r="B7" s="11" t="s">
        <v>214</v>
      </c>
      <c r="C7" s="12">
        <v>745</v>
      </c>
      <c r="D7" s="12">
        <v>160</v>
      </c>
      <c r="E7" s="12">
        <v>267</v>
      </c>
      <c r="F7" s="12">
        <v>-1280</v>
      </c>
      <c r="G7" s="12">
        <v>1145</v>
      </c>
      <c r="H7" s="12">
        <v>2078</v>
      </c>
      <c r="I7" s="12">
        <v>1610</v>
      </c>
      <c r="J7" s="12">
        <v>2243</v>
      </c>
      <c r="K7" s="163">
        <v>1137</v>
      </c>
      <c r="L7" s="173"/>
    </row>
    <row r="8" spans="1:12" x14ac:dyDescent="0.2">
      <c r="A8" s="11" t="s">
        <v>215</v>
      </c>
      <c r="B8" s="11" t="s">
        <v>216</v>
      </c>
      <c r="C8" s="12">
        <v>547</v>
      </c>
      <c r="D8" s="12">
        <v>609</v>
      </c>
      <c r="E8" s="12">
        <v>622</v>
      </c>
      <c r="F8" s="12">
        <v>548</v>
      </c>
      <c r="G8" s="12">
        <v>435</v>
      </c>
      <c r="H8" s="12">
        <v>424</v>
      </c>
      <c r="I8" s="12">
        <v>408</v>
      </c>
      <c r="J8" s="12">
        <v>451</v>
      </c>
      <c r="K8" s="163">
        <v>468</v>
      </c>
      <c r="L8" s="173"/>
    </row>
    <row r="9" spans="1:12" x14ac:dyDescent="0.2">
      <c r="A9" s="11" t="s">
        <v>217</v>
      </c>
      <c r="B9" s="11" t="s">
        <v>218</v>
      </c>
      <c r="C9" s="12">
        <v>-1177</v>
      </c>
      <c r="D9" s="12">
        <v>-2695</v>
      </c>
      <c r="E9" s="12">
        <v>-1342</v>
      </c>
      <c r="F9" s="12">
        <v>329</v>
      </c>
      <c r="G9" s="12">
        <v>-2140</v>
      </c>
      <c r="H9" s="12">
        <v>-5528</v>
      </c>
      <c r="I9" s="12">
        <v>-44</v>
      </c>
      <c r="J9" s="12">
        <v>-498</v>
      </c>
      <c r="K9" s="163">
        <v>516</v>
      </c>
      <c r="L9" s="173"/>
    </row>
    <row r="10" spans="1:12" x14ac:dyDescent="0.2">
      <c r="A10" s="11" t="s">
        <v>219</v>
      </c>
      <c r="B10" s="11" t="s">
        <v>220</v>
      </c>
      <c r="C10" s="12">
        <v>44</v>
      </c>
      <c r="D10" s="12">
        <v>29</v>
      </c>
      <c r="E10" s="12">
        <v>46</v>
      </c>
      <c r="F10" s="12">
        <v>39</v>
      </c>
      <c r="G10" s="12">
        <v>71</v>
      </c>
      <c r="H10" s="12">
        <v>61</v>
      </c>
      <c r="I10" s="12">
        <v>65</v>
      </c>
      <c r="J10" s="12">
        <v>69</v>
      </c>
      <c r="K10" s="163">
        <v>65</v>
      </c>
      <c r="L10" s="173"/>
    </row>
    <row r="11" spans="1:12" x14ac:dyDescent="0.2">
      <c r="A11" s="11" t="s">
        <v>221</v>
      </c>
      <c r="B11" s="11" t="s">
        <v>222</v>
      </c>
      <c r="C11" s="12">
        <v>126</v>
      </c>
      <c r="D11" s="12">
        <v>-23</v>
      </c>
      <c r="E11" s="12">
        <v>6</v>
      </c>
      <c r="F11" s="12">
        <v>-24</v>
      </c>
      <c r="G11" s="12">
        <v>71</v>
      </c>
      <c r="H11" s="12">
        <v>-272</v>
      </c>
      <c r="I11" s="12">
        <v>-119</v>
      </c>
      <c r="J11" s="12">
        <v>-1</v>
      </c>
      <c r="K11" s="163">
        <v>-10</v>
      </c>
      <c r="L11" s="173"/>
    </row>
    <row r="12" spans="1:12" x14ac:dyDescent="0.2">
      <c r="A12" s="11" t="s">
        <v>223</v>
      </c>
      <c r="B12" s="11" t="s">
        <v>224</v>
      </c>
      <c r="C12" s="12">
        <v>-1347</v>
      </c>
      <c r="D12" s="12">
        <v>-2701</v>
      </c>
      <c r="E12" s="12">
        <v>-1394</v>
      </c>
      <c r="F12" s="12">
        <v>314</v>
      </c>
      <c r="G12" s="12">
        <v>-2282</v>
      </c>
      <c r="H12" s="12">
        <v>-5317</v>
      </c>
      <c r="I12" s="12">
        <v>10</v>
      </c>
      <c r="J12" s="12">
        <v>-566</v>
      </c>
      <c r="K12" s="163">
        <v>461</v>
      </c>
      <c r="L12" s="173"/>
    </row>
    <row r="13" spans="1:12" x14ac:dyDescent="0.2">
      <c r="A13" s="11" t="s">
        <v>225</v>
      </c>
      <c r="B13" s="11" t="s">
        <v>226</v>
      </c>
      <c r="C13" s="12">
        <v>331</v>
      </c>
      <c r="D13" s="12">
        <v>-49</v>
      </c>
      <c r="E13" s="12">
        <v>-811</v>
      </c>
      <c r="F13" s="12">
        <v>-405</v>
      </c>
      <c r="G13" s="12">
        <v>-2976</v>
      </c>
      <c r="H13" s="12">
        <v>132</v>
      </c>
      <c r="I13" s="12">
        <v>-7523</v>
      </c>
      <c r="J13" s="12">
        <v>1112</v>
      </c>
      <c r="K13" s="163">
        <v>-221</v>
      </c>
      <c r="L13" s="173"/>
    </row>
    <row r="14" spans="1:12" x14ac:dyDescent="0.2">
      <c r="A14" s="11" t="s">
        <v>227</v>
      </c>
      <c r="B14" s="11" t="s">
        <v>228</v>
      </c>
      <c r="C14" s="12">
        <v>-131</v>
      </c>
      <c r="D14" s="12">
        <v>95</v>
      </c>
      <c r="E14" s="12">
        <v>-110</v>
      </c>
      <c r="F14" s="12">
        <v>-257</v>
      </c>
      <c r="G14" s="12">
        <v>-255</v>
      </c>
      <c r="H14" s="12">
        <v>-530</v>
      </c>
      <c r="I14" s="12">
        <v>-206</v>
      </c>
      <c r="J14" s="12">
        <v>256</v>
      </c>
      <c r="K14" s="163">
        <v>169</v>
      </c>
      <c r="L14" s="173"/>
    </row>
    <row r="15" spans="1:12" x14ac:dyDescent="0.2">
      <c r="A15" s="11" t="s">
        <v>229</v>
      </c>
      <c r="B15" s="11" t="s">
        <v>230</v>
      </c>
      <c r="C15" s="12">
        <v>-269</v>
      </c>
      <c r="D15" s="12">
        <v>-130</v>
      </c>
      <c r="E15" s="12">
        <v>-1107</v>
      </c>
      <c r="F15" s="12">
        <v>504</v>
      </c>
      <c r="G15" s="12">
        <v>-2298</v>
      </c>
      <c r="H15" s="12">
        <v>-1301</v>
      </c>
      <c r="I15" s="12">
        <v>-269</v>
      </c>
      <c r="J15" s="12">
        <v>1518</v>
      </c>
      <c r="K15" s="163">
        <v>96</v>
      </c>
      <c r="L15" s="173"/>
    </row>
    <row r="16" spans="1:12" x14ac:dyDescent="0.2">
      <c r="A16" s="11" t="s">
        <v>231</v>
      </c>
      <c r="B16" s="11" t="s">
        <v>232</v>
      </c>
      <c r="C16" s="12" t="s">
        <v>101</v>
      </c>
      <c r="D16" s="12" t="s">
        <v>101</v>
      </c>
      <c r="E16" s="12" t="s">
        <v>101</v>
      </c>
      <c r="F16" s="12" t="s">
        <v>101</v>
      </c>
      <c r="G16" s="12" t="s">
        <v>101</v>
      </c>
      <c r="H16" s="12" t="s">
        <v>101</v>
      </c>
      <c r="I16" s="12" t="s">
        <v>101</v>
      </c>
      <c r="J16" s="12" t="s">
        <v>101</v>
      </c>
      <c r="K16" s="163" t="s">
        <v>101</v>
      </c>
      <c r="L16" s="173"/>
    </row>
    <row r="17" spans="1:12" x14ac:dyDescent="0.2">
      <c r="A17" s="11" t="s">
        <v>233</v>
      </c>
      <c r="B17" s="11" t="s">
        <v>234</v>
      </c>
      <c r="C17" s="12">
        <v>731</v>
      </c>
      <c r="D17" s="12">
        <v>-14</v>
      </c>
      <c r="E17" s="12">
        <v>406</v>
      </c>
      <c r="F17" s="12">
        <v>-652</v>
      </c>
      <c r="G17" s="12">
        <v>-423</v>
      </c>
      <c r="H17" s="12">
        <v>1963</v>
      </c>
      <c r="I17" s="12">
        <v>-7048</v>
      </c>
      <c r="J17" s="12">
        <v>-662</v>
      </c>
      <c r="K17" s="163">
        <v>-486</v>
      </c>
      <c r="L17" s="173"/>
    </row>
    <row r="18" spans="1:12" x14ac:dyDescent="0.2">
      <c r="A18" s="11" t="s">
        <v>235</v>
      </c>
      <c r="B18" s="11" t="s">
        <v>236</v>
      </c>
      <c r="C18" s="12" t="s">
        <v>101</v>
      </c>
      <c r="D18" s="12" t="s">
        <v>101</v>
      </c>
      <c r="E18" s="12" t="s">
        <v>101</v>
      </c>
      <c r="F18" s="12" t="s">
        <v>101</v>
      </c>
      <c r="G18" s="12">
        <v>0</v>
      </c>
      <c r="H18" s="12">
        <v>0</v>
      </c>
      <c r="I18" s="12">
        <v>0</v>
      </c>
      <c r="J18" s="12">
        <v>0</v>
      </c>
      <c r="K18" s="163">
        <v>0</v>
      </c>
      <c r="L18" s="173"/>
    </row>
    <row r="19" spans="1:12" x14ac:dyDescent="0.2">
      <c r="A19" s="8" t="s">
        <v>212</v>
      </c>
      <c r="B19" s="8" t="s">
        <v>237</v>
      </c>
      <c r="C19" s="9">
        <v>446</v>
      </c>
      <c r="D19" s="9">
        <v>-1975</v>
      </c>
      <c r="E19" s="9">
        <v>-1264</v>
      </c>
      <c r="F19" s="9">
        <v>-808</v>
      </c>
      <c r="G19" s="9">
        <v>-3536</v>
      </c>
      <c r="H19" s="9">
        <v>-2894</v>
      </c>
      <c r="I19" s="9">
        <v>-5549</v>
      </c>
      <c r="J19" s="9">
        <v>3308</v>
      </c>
      <c r="K19" s="164">
        <v>1900</v>
      </c>
      <c r="L19" s="174"/>
    </row>
    <row r="20" spans="1:12" x14ac:dyDescent="0.2">
      <c r="A20" s="8"/>
      <c r="B20" s="17"/>
      <c r="C20" s="17"/>
      <c r="D20" s="17"/>
      <c r="E20" s="17"/>
      <c r="F20" s="17"/>
      <c r="G20" s="17"/>
      <c r="H20" s="17"/>
      <c r="I20" s="17"/>
      <c r="J20" s="17"/>
      <c r="K20" s="162"/>
      <c r="L20" s="172"/>
    </row>
    <row r="21" spans="1:12" x14ac:dyDescent="0.2">
      <c r="A21" s="8" t="s">
        <v>238</v>
      </c>
      <c r="B21" s="17"/>
      <c r="C21" s="17"/>
      <c r="D21" s="17"/>
      <c r="E21" s="17"/>
      <c r="F21" s="17"/>
      <c r="G21" s="17"/>
      <c r="H21" s="17"/>
      <c r="I21" s="17"/>
      <c r="J21" s="17"/>
      <c r="K21" s="162"/>
      <c r="L21" s="172"/>
    </row>
    <row r="22" spans="1:12" x14ac:dyDescent="0.2">
      <c r="A22" s="11" t="s">
        <v>239</v>
      </c>
      <c r="B22" s="11" t="s">
        <v>240</v>
      </c>
      <c r="C22" s="12">
        <v>-757</v>
      </c>
      <c r="D22" s="12">
        <v>-646</v>
      </c>
      <c r="E22" s="12">
        <v>-492</v>
      </c>
      <c r="F22" s="12">
        <v>205</v>
      </c>
      <c r="G22" s="12">
        <v>-171</v>
      </c>
      <c r="H22" s="12">
        <v>248</v>
      </c>
      <c r="I22" s="12">
        <v>-47</v>
      </c>
      <c r="J22" s="12">
        <v>-952</v>
      </c>
      <c r="K22" s="163">
        <v>-1368</v>
      </c>
      <c r="L22" s="173"/>
    </row>
    <row r="23" spans="1:12" x14ac:dyDescent="0.2">
      <c r="A23" s="11" t="s">
        <v>241</v>
      </c>
      <c r="B23" s="11" t="s">
        <v>242</v>
      </c>
      <c r="C23" s="12">
        <v>27</v>
      </c>
      <c r="D23" s="12">
        <v>16</v>
      </c>
      <c r="E23" s="12">
        <v>1</v>
      </c>
      <c r="F23" s="12">
        <v>729</v>
      </c>
      <c r="G23" s="12">
        <v>194</v>
      </c>
      <c r="H23" s="12">
        <v>647</v>
      </c>
      <c r="I23" s="12">
        <v>508</v>
      </c>
      <c r="J23" s="12">
        <v>170</v>
      </c>
      <c r="K23" s="163">
        <v>8</v>
      </c>
      <c r="L23" s="173"/>
    </row>
    <row r="24" spans="1:12" x14ac:dyDescent="0.2">
      <c r="A24" s="14" t="s">
        <v>243</v>
      </c>
      <c r="B24" s="14" t="s">
        <v>244</v>
      </c>
      <c r="C24" s="15">
        <v>27</v>
      </c>
      <c r="D24" s="15">
        <v>16</v>
      </c>
      <c r="E24" s="15">
        <v>1</v>
      </c>
      <c r="F24" s="15">
        <v>729</v>
      </c>
      <c r="G24" s="15">
        <v>194</v>
      </c>
      <c r="H24" s="15">
        <v>647</v>
      </c>
      <c r="I24" s="15">
        <v>508</v>
      </c>
      <c r="J24" s="15">
        <v>170</v>
      </c>
      <c r="K24" s="165">
        <v>8</v>
      </c>
      <c r="L24" s="175"/>
    </row>
    <row r="25" spans="1:12" x14ac:dyDescent="0.2">
      <c r="A25" s="14" t="s">
        <v>245</v>
      </c>
      <c r="B25" s="14" t="s">
        <v>246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65">
        <v>0</v>
      </c>
      <c r="L25" s="175"/>
    </row>
    <row r="26" spans="1:12" x14ac:dyDescent="0.2">
      <c r="A26" s="11" t="s">
        <v>247</v>
      </c>
      <c r="B26" s="11" t="s">
        <v>248</v>
      </c>
      <c r="C26" s="12">
        <v>-784</v>
      </c>
      <c r="D26" s="12">
        <v>-662</v>
      </c>
      <c r="E26" s="12">
        <v>-493</v>
      </c>
      <c r="F26" s="12">
        <v>-524</v>
      </c>
      <c r="G26" s="12">
        <v>-365</v>
      </c>
      <c r="H26" s="12">
        <v>-399</v>
      </c>
      <c r="I26" s="12">
        <v>-555</v>
      </c>
      <c r="J26" s="12">
        <v>-1122</v>
      </c>
      <c r="K26" s="163">
        <v>-1376</v>
      </c>
      <c r="L26" s="173"/>
    </row>
    <row r="27" spans="1:12" x14ac:dyDescent="0.2">
      <c r="A27" s="14" t="s">
        <v>249</v>
      </c>
      <c r="B27" s="14" t="s">
        <v>250</v>
      </c>
      <c r="C27" s="15">
        <v>-784</v>
      </c>
      <c r="D27" s="15">
        <v>-662</v>
      </c>
      <c r="E27" s="15">
        <v>-493</v>
      </c>
      <c r="F27" s="15">
        <v>-524</v>
      </c>
      <c r="G27" s="15">
        <v>-365</v>
      </c>
      <c r="H27" s="15">
        <v>-399</v>
      </c>
      <c r="I27" s="15">
        <v>-555</v>
      </c>
      <c r="J27" s="15">
        <v>-1122</v>
      </c>
      <c r="K27" s="165">
        <v>-1376</v>
      </c>
      <c r="L27" s="175"/>
    </row>
    <row r="28" spans="1:12" x14ac:dyDescent="0.2">
      <c r="A28" s="14" t="s">
        <v>251</v>
      </c>
      <c r="B28" s="14" t="s">
        <v>252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65">
        <v>0</v>
      </c>
      <c r="L28" s="175"/>
    </row>
    <row r="29" spans="1:12" x14ac:dyDescent="0.2">
      <c r="A29" s="11" t="s">
        <v>253</v>
      </c>
      <c r="B29" s="11" t="s">
        <v>254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63">
        <v>0</v>
      </c>
      <c r="L29" s="173"/>
    </row>
    <row r="30" spans="1:12" x14ac:dyDescent="0.2">
      <c r="A30" s="11" t="s">
        <v>255</v>
      </c>
      <c r="B30" s="11" t="s">
        <v>256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63">
        <v>0</v>
      </c>
      <c r="L30" s="173"/>
    </row>
    <row r="31" spans="1:12" x14ac:dyDescent="0.2">
      <c r="A31" s="11" t="s">
        <v>257</v>
      </c>
      <c r="B31" s="11" t="s">
        <v>258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63">
        <v>0</v>
      </c>
      <c r="L31" s="173"/>
    </row>
    <row r="32" spans="1:12" x14ac:dyDescent="0.2">
      <c r="A32" s="11" t="s">
        <v>259</v>
      </c>
      <c r="B32" s="11" t="s">
        <v>260</v>
      </c>
      <c r="C32" s="12">
        <v>-34</v>
      </c>
      <c r="D32" s="12">
        <v>-369</v>
      </c>
      <c r="E32" s="12">
        <v>-981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63">
        <v>728</v>
      </c>
      <c r="L32" s="173"/>
    </row>
    <row r="33" spans="1:12" x14ac:dyDescent="0.2">
      <c r="A33" s="11" t="s">
        <v>261</v>
      </c>
      <c r="B33" s="11" t="s">
        <v>262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63">
        <v>0</v>
      </c>
      <c r="L33" s="173"/>
    </row>
    <row r="34" spans="1:12" x14ac:dyDescent="0.2">
      <c r="A34" s="11" t="s">
        <v>263</v>
      </c>
      <c r="B34" s="11" t="s">
        <v>264</v>
      </c>
      <c r="C34" s="12">
        <v>-34</v>
      </c>
      <c r="D34" s="12">
        <v>-369</v>
      </c>
      <c r="E34" s="12">
        <v>-981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63">
        <v>0</v>
      </c>
      <c r="L34" s="173"/>
    </row>
    <row r="35" spans="1:12" x14ac:dyDescent="0.2">
      <c r="A35" s="11" t="s">
        <v>265</v>
      </c>
      <c r="B35" s="11" t="s">
        <v>266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63">
        <v>728</v>
      </c>
      <c r="L35" s="173"/>
    </row>
    <row r="36" spans="1:12" x14ac:dyDescent="0.2">
      <c r="A36" s="11" t="s">
        <v>267</v>
      </c>
      <c r="B36" s="11" t="s">
        <v>268</v>
      </c>
      <c r="C36" s="12">
        <v>1325</v>
      </c>
      <c r="D36" s="12">
        <v>2834</v>
      </c>
      <c r="E36" s="12">
        <v>1883</v>
      </c>
      <c r="F36" s="12">
        <v>1298</v>
      </c>
      <c r="G36" s="12">
        <v>1984</v>
      </c>
      <c r="H36" s="12">
        <v>4865</v>
      </c>
      <c r="I36" s="12">
        <v>6546</v>
      </c>
      <c r="J36" s="12">
        <v>-57</v>
      </c>
      <c r="K36" s="163">
        <v>-474</v>
      </c>
      <c r="L36" s="173"/>
    </row>
    <row r="37" spans="1:12" x14ac:dyDescent="0.2">
      <c r="A37" s="11" t="s">
        <v>235</v>
      </c>
      <c r="B37" s="11" t="s">
        <v>269</v>
      </c>
      <c r="C37" s="12" t="s">
        <v>101</v>
      </c>
      <c r="D37" s="12" t="s">
        <v>101</v>
      </c>
      <c r="E37" s="12" t="s">
        <v>101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63">
        <v>0</v>
      </c>
      <c r="L37" s="173"/>
    </row>
    <row r="38" spans="1:12" x14ac:dyDescent="0.2">
      <c r="A38" s="8" t="s">
        <v>238</v>
      </c>
      <c r="B38" s="8" t="s">
        <v>270</v>
      </c>
      <c r="C38" s="9">
        <v>534</v>
      </c>
      <c r="D38" s="9">
        <v>1819</v>
      </c>
      <c r="E38" s="9">
        <v>410</v>
      </c>
      <c r="F38" s="9">
        <v>1503</v>
      </c>
      <c r="G38" s="9">
        <v>1813</v>
      </c>
      <c r="H38" s="9">
        <v>5113</v>
      </c>
      <c r="I38" s="9">
        <v>6499</v>
      </c>
      <c r="J38" s="9">
        <v>-1009</v>
      </c>
      <c r="K38" s="164">
        <v>-1114</v>
      </c>
      <c r="L38" s="174"/>
    </row>
    <row r="39" spans="1:12" x14ac:dyDescent="0.2">
      <c r="A39" s="8"/>
      <c r="B39" s="17"/>
      <c r="C39" s="17"/>
      <c r="D39" s="17"/>
      <c r="E39" s="17"/>
      <c r="F39" s="17"/>
      <c r="G39" s="17"/>
      <c r="H39" s="17"/>
      <c r="I39" s="17"/>
      <c r="J39" s="17"/>
      <c r="K39" s="162"/>
      <c r="L39" s="172"/>
    </row>
    <row r="40" spans="1:12" x14ac:dyDescent="0.2">
      <c r="A40" s="8" t="s">
        <v>271</v>
      </c>
      <c r="B40" s="17"/>
      <c r="C40" s="17"/>
      <c r="D40" s="17"/>
      <c r="E40" s="17"/>
      <c r="F40" s="17"/>
      <c r="G40" s="17"/>
      <c r="H40" s="17"/>
      <c r="I40" s="17"/>
      <c r="J40" s="17"/>
      <c r="K40" s="162"/>
      <c r="L40" s="172"/>
    </row>
    <row r="41" spans="1:12" x14ac:dyDescent="0.2">
      <c r="A41" s="11" t="s">
        <v>272</v>
      </c>
      <c r="B41" s="11" t="s">
        <v>273</v>
      </c>
      <c r="C41" s="12">
        <v>-257</v>
      </c>
      <c r="D41" s="12">
        <v>-281</v>
      </c>
      <c r="E41" s="12">
        <v>-305</v>
      </c>
      <c r="F41" s="12">
        <v>-317</v>
      </c>
      <c r="G41" s="12">
        <v>-316</v>
      </c>
      <c r="H41" s="12">
        <v>-323</v>
      </c>
      <c r="I41" s="12">
        <v>-349</v>
      </c>
      <c r="J41" s="12">
        <v>-383</v>
      </c>
      <c r="K41" s="163">
        <v>-378</v>
      </c>
      <c r="L41" s="173"/>
    </row>
    <row r="42" spans="1:12" x14ac:dyDescent="0.2">
      <c r="A42" s="11" t="s">
        <v>274</v>
      </c>
      <c r="B42" s="11" t="s">
        <v>275</v>
      </c>
      <c r="C42" s="12">
        <v>61</v>
      </c>
      <c r="D42" s="12">
        <v>86</v>
      </c>
      <c r="E42" s="12">
        <v>956</v>
      </c>
      <c r="F42" s="12">
        <v>-438</v>
      </c>
      <c r="G42" s="12">
        <v>2202</v>
      </c>
      <c r="H42" s="12">
        <v>-1097</v>
      </c>
      <c r="I42" s="12">
        <v>-708</v>
      </c>
      <c r="J42" s="12">
        <v>62</v>
      </c>
      <c r="K42" s="163">
        <v>1279</v>
      </c>
      <c r="L42" s="173"/>
    </row>
    <row r="43" spans="1:12" x14ac:dyDescent="0.2">
      <c r="A43" s="11" t="s">
        <v>276</v>
      </c>
      <c r="B43" s="11" t="s">
        <v>277</v>
      </c>
      <c r="C43" s="12">
        <v>-255</v>
      </c>
      <c r="D43" s="12">
        <v>42</v>
      </c>
      <c r="E43" s="12">
        <v>486</v>
      </c>
      <c r="F43" s="12">
        <v>16</v>
      </c>
      <c r="G43" s="12">
        <v>1915</v>
      </c>
      <c r="H43" s="12">
        <v>-2094</v>
      </c>
      <c r="I43" s="12">
        <v>24</v>
      </c>
      <c r="J43" s="12">
        <v>260</v>
      </c>
      <c r="K43" s="163">
        <v>-13</v>
      </c>
      <c r="L43" s="173"/>
    </row>
    <row r="44" spans="1:12" x14ac:dyDescent="0.2">
      <c r="A44" s="11" t="s">
        <v>278</v>
      </c>
      <c r="B44" s="11" t="s">
        <v>279</v>
      </c>
      <c r="C44" s="12">
        <v>10396</v>
      </c>
      <c r="D44" s="12">
        <v>9054</v>
      </c>
      <c r="E44" s="12">
        <v>10732</v>
      </c>
      <c r="F44" s="12">
        <v>5244</v>
      </c>
      <c r="G44" s="12">
        <v>2401</v>
      </c>
      <c r="H44" s="12">
        <v>1001</v>
      </c>
      <c r="I44" s="12">
        <v>297</v>
      </c>
      <c r="J44" s="12">
        <v>978</v>
      </c>
      <c r="K44" s="163">
        <v>2045</v>
      </c>
      <c r="L44" s="173"/>
    </row>
    <row r="45" spans="1:12" x14ac:dyDescent="0.2">
      <c r="A45" s="11" t="s">
        <v>280</v>
      </c>
      <c r="B45" s="11" t="s">
        <v>281</v>
      </c>
      <c r="C45" s="12">
        <v>-10080</v>
      </c>
      <c r="D45" s="12">
        <v>-9010</v>
      </c>
      <c r="E45" s="12">
        <v>-10262</v>
      </c>
      <c r="F45" s="12">
        <v>-5698</v>
      </c>
      <c r="G45" s="12">
        <v>-2114</v>
      </c>
      <c r="H45" s="12">
        <v>-4</v>
      </c>
      <c r="I45" s="12">
        <v>-1029</v>
      </c>
      <c r="J45" s="12">
        <v>-1176</v>
      </c>
      <c r="K45" s="163">
        <v>-753</v>
      </c>
      <c r="L45" s="173"/>
    </row>
    <row r="46" spans="1:12" x14ac:dyDescent="0.2">
      <c r="A46" s="11" t="s">
        <v>282</v>
      </c>
      <c r="B46" s="11" t="s">
        <v>283</v>
      </c>
      <c r="C46" s="12">
        <v>-200</v>
      </c>
      <c r="D46" s="12">
        <v>59</v>
      </c>
      <c r="E46" s="12">
        <v>11</v>
      </c>
      <c r="F46" s="12">
        <v>17</v>
      </c>
      <c r="G46" s="12">
        <v>-91</v>
      </c>
      <c r="H46" s="12">
        <v>16</v>
      </c>
      <c r="I46" s="12">
        <v>-108</v>
      </c>
      <c r="J46" s="12">
        <v>-591</v>
      </c>
      <c r="K46" s="163">
        <v>-1089</v>
      </c>
      <c r="L46" s="173"/>
    </row>
    <row r="47" spans="1:12" x14ac:dyDescent="0.2">
      <c r="A47" s="11" t="s">
        <v>284</v>
      </c>
      <c r="B47" s="11" t="s">
        <v>285</v>
      </c>
      <c r="C47" s="12">
        <v>0</v>
      </c>
      <c r="D47" s="12">
        <v>59</v>
      </c>
      <c r="E47" s="12">
        <v>11</v>
      </c>
      <c r="F47" s="12">
        <v>17</v>
      </c>
      <c r="G47" s="12">
        <v>9</v>
      </c>
      <c r="H47" s="12">
        <v>116</v>
      </c>
      <c r="I47" s="12">
        <v>92</v>
      </c>
      <c r="J47" s="12">
        <v>9</v>
      </c>
      <c r="K47" s="163">
        <v>11</v>
      </c>
      <c r="L47" s="173"/>
    </row>
    <row r="48" spans="1:12" x14ac:dyDescent="0.2">
      <c r="A48" s="11" t="s">
        <v>286</v>
      </c>
      <c r="B48" s="11" t="s">
        <v>287</v>
      </c>
      <c r="C48" s="12">
        <v>-200</v>
      </c>
      <c r="D48" s="12">
        <v>0</v>
      </c>
      <c r="E48" s="12">
        <v>0</v>
      </c>
      <c r="F48" s="12">
        <v>0</v>
      </c>
      <c r="G48" s="12">
        <v>-100</v>
      </c>
      <c r="H48" s="12">
        <v>-100</v>
      </c>
      <c r="I48" s="12">
        <v>-200</v>
      </c>
      <c r="J48" s="12">
        <v>-600</v>
      </c>
      <c r="K48" s="163">
        <v>-1100</v>
      </c>
      <c r="L48" s="173"/>
    </row>
    <row r="49" spans="1:12" x14ac:dyDescent="0.2">
      <c r="A49" s="11" t="s">
        <v>288</v>
      </c>
      <c r="B49" s="11" t="s">
        <v>289</v>
      </c>
      <c r="C49" s="12">
        <v>-92</v>
      </c>
      <c r="D49" s="12">
        <v>-44</v>
      </c>
      <c r="E49" s="12">
        <v>-31</v>
      </c>
      <c r="F49" s="12">
        <v>-33</v>
      </c>
      <c r="G49" s="12">
        <v>-32</v>
      </c>
      <c r="H49" s="12">
        <v>-228</v>
      </c>
      <c r="I49" s="12">
        <v>396</v>
      </c>
      <c r="J49" s="12">
        <v>56</v>
      </c>
      <c r="K49" s="163">
        <v>98</v>
      </c>
      <c r="L49" s="173"/>
    </row>
    <row r="50" spans="1:12" x14ac:dyDescent="0.2">
      <c r="A50" s="11" t="s">
        <v>235</v>
      </c>
      <c r="B50" s="11" t="s">
        <v>290</v>
      </c>
      <c r="C50" s="12" t="s">
        <v>101</v>
      </c>
      <c r="D50" s="12" t="s">
        <v>101</v>
      </c>
      <c r="E50" s="12" t="s">
        <v>101</v>
      </c>
      <c r="F50" s="12" t="s">
        <v>101</v>
      </c>
      <c r="G50" s="12">
        <v>0</v>
      </c>
      <c r="H50" s="12">
        <v>0</v>
      </c>
      <c r="I50" s="12">
        <v>0</v>
      </c>
      <c r="J50" s="12">
        <v>0</v>
      </c>
      <c r="K50" s="163">
        <v>0</v>
      </c>
      <c r="L50" s="173"/>
    </row>
    <row r="51" spans="1:12" x14ac:dyDescent="0.2">
      <c r="A51" s="8" t="s">
        <v>271</v>
      </c>
      <c r="B51" s="8" t="s">
        <v>291</v>
      </c>
      <c r="C51" s="9">
        <v>-488</v>
      </c>
      <c r="D51" s="9">
        <v>-180</v>
      </c>
      <c r="E51" s="9">
        <v>631</v>
      </c>
      <c r="F51" s="9">
        <v>-771</v>
      </c>
      <c r="G51" s="9">
        <v>1763</v>
      </c>
      <c r="H51" s="9">
        <v>-1632</v>
      </c>
      <c r="I51" s="9">
        <v>-769</v>
      </c>
      <c r="J51" s="9">
        <v>-856</v>
      </c>
      <c r="K51" s="164">
        <v>-90</v>
      </c>
      <c r="L51" s="174"/>
    </row>
    <row r="52" spans="1:12" x14ac:dyDescent="0.2">
      <c r="A52" s="8"/>
      <c r="B52" s="17"/>
      <c r="C52" s="17"/>
      <c r="D52" s="17"/>
      <c r="E52" s="17"/>
      <c r="F52" s="17"/>
      <c r="G52" s="17"/>
      <c r="H52" s="17"/>
      <c r="I52" s="17"/>
      <c r="J52" s="17"/>
      <c r="K52" s="162"/>
      <c r="L52" s="172"/>
    </row>
    <row r="53" spans="1:12" x14ac:dyDescent="0.2">
      <c r="A53" s="11" t="s">
        <v>292</v>
      </c>
      <c r="B53" s="11" t="s">
        <v>293</v>
      </c>
      <c r="C53" s="12">
        <v>33</v>
      </c>
      <c r="D53" s="12">
        <v>3</v>
      </c>
      <c r="E53" s="12">
        <v>11</v>
      </c>
      <c r="F53" s="12">
        <v>5</v>
      </c>
      <c r="G53" s="12">
        <v>19</v>
      </c>
      <c r="H53" s="12">
        <v>-63</v>
      </c>
      <c r="I53" s="12">
        <v>66</v>
      </c>
      <c r="J53" s="12">
        <v>28</v>
      </c>
      <c r="K53" s="163">
        <v>9</v>
      </c>
      <c r="L53" s="173"/>
    </row>
    <row r="54" spans="1:12" x14ac:dyDescent="0.2">
      <c r="A54" s="8"/>
      <c r="B54" s="17"/>
      <c r="C54" s="17"/>
      <c r="D54" s="17"/>
      <c r="E54" s="17"/>
      <c r="F54" s="17"/>
      <c r="G54" s="17"/>
      <c r="H54" s="17"/>
      <c r="I54" s="17"/>
      <c r="J54" s="17"/>
      <c r="K54" s="162"/>
      <c r="L54" s="172"/>
    </row>
    <row r="55" spans="1:12" x14ac:dyDescent="0.2">
      <c r="A55" s="8" t="s">
        <v>294</v>
      </c>
      <c r="B55" s="8" t="s">
        <v>295</v>
      </c>
      <c r="C55" s="9">
        <v>525</v>
      </c>
      <c r="D55" s="9">
        <v>-333</v>
      </c>
      <c r="E55" s="9">
        <v>-212</v>
      </c>
      <c r="F55" s="9">
        <v>-71</v>
      </c>
      <c r="G55" s="9">
        <v>59</v>
      </c>
      <c r="H55" s="9">
        <v>524</v>
      </c>
      <c r="I55" s="9">
        <v>247</v>
      </c>
      <c r="J55" s="9">
        <v>1471</v>
      </c>
      <c r="K55" s="164">
        <v>705</v>
      </c>
      <c r="L55" s="174"/>
    </row>
    <row r="56" spans="1:12" x14ac:dyDescent="0.2">
      <c r="A56" s="8"/>
      <c r="B56" s="17"/>
      <c r="C56" s="17"/>
      <c r="D56" s="17"/>
      <c r="E56" s="17"/>
      <c r="F56" s="17"/>
      <c r="G56" s="17"/>
      <c r="H56" s="17"/>
      <c r="I56" s="17"/>
      <c r="J56" s="17"/>
      <c r="K56" s="162"/>
      <c r="L56" s="172"/>
    </row>
    <row r="57" spans="1:12" x14ac:dyDescent="0.2">
      <c r="A57" s="8" t="s">
        <v>296</v>
      </c>
      <c r="B57" s="8" t="s">
        <v>297</v>
      </c>
      <c r="C57" s="9">
        <v>144</v>
      </c>
      <c r="D57" s="9">
        <v>89</v>
      </c>
      <c r="E57" s="9">
        <v>-1</v>
      </c>
      <c r="F57" s="9">
        <v>123</v>
      </c>
      <c r="G57" s="9">
        <v>140</v>
      </c>
      <c r="H57" s="9">
        <v>531</v>
      </c>
      <c r="I57" s="9">
        <v>570</v>
      </c>
      <c r="J57" s="9">
        <v>655</v>
      </c>
      <c r="K57" s="164">
        <v>520</v>
      </c>
      <c r="L57" s="174"/>
    </row>
    <row r="58" spans="1:12" x14ac:dyDescent="0.2">
      <c r="A58" s="8" t="s">
        <v>298</v>
      </c>
      <c r="B58" s="8" t="s">
        <v>299</v>
      </c>
      <c r="C58" s="9">
        <v>234</v>
      </c>
      <c r="D58" s="9">
        <v>236</v>
      </c>
      <c r="E58" s="9">
        <v>306</v>
      </c>
      <c r="F58" s="9">
        <v>327</v>
      </c>
      <c r="G58" s="9">
        <v>264</v>
      </c>
      <c r="H58" s="9">
        <v>285</v>
      </c>
      <c r="I58" s="9">
        <v>403</v>
      </c>
      <c r="J58" s="9">
        <v>507</v>
      </c>
      <c r="K58" s="164">
        <v>434</v>
      </c>
      <c r="L58" s="174"/>
    </row>
    <row r="59" spans="1:12" x14ac:dyDescent="0.2">
      <c r="A59" s="8"/>
      <c r="B59" s="17"/>
      <c r="C59" s="17"/>
      <c r="D59" s="17"/>
      <c r="E59" s="17"/>
      <c r="F59" s="17"/>
      <c r="G59" s="17"/>
      <c r="H59" s="17"/>
      <c r="I59" s="17"/>
      <c r="J59" s="17"/>
      <c r="K59" s="162"/>
      <c r="L59" s="172"/>
    </row>
    <row r="60" spans="1:12" x14ac:dyDescent="0.2">
      <c r="A60" s="8" t="s">
        <v>179</v>
      </c>
      <c r="B60" s="17"/>
      <c r="C60" s="17"/>
      <c r="D60" s="17"/>
      <c r="E60" s="17"/>
      <c r="F60" s="17"/>
      <c r="G60" s="17"/>
      <c r="H60" s="17"/>
      <c r="I60" s="17"/>
      <c r="J60" s="17"/>
      <c r="K60" s="162"/>
      <c r="L60" s="172"/>
    </row>
    <row r="61" spans="1:12" x14ac:dyDescent="0.2">
      <c r="A61" s="11" t="s">
        <v>183</v>
      </c>
      <c r="B61" s="11" t="s">
        <v>183</v>
      </c>
      <c r="C61" s="12">
        <v>1722</v>
      </c>
      <c r="D61" s="12">
        <v>929</v>
      </c>
      <c r="E61" s="12">
        <v>1439</v>
      </c>
      <c r="F61" s="12">
        <v>-208</v>
      </c>
      <c r="G61" s="12">
        <v>2059</v>
      </c>
      <c r="H61" s="12">
        <v>2587</v>
      </c>
      <c r="I61" s="12">
        <v>2865</v>
      </c>
      <c r="J61" s="12">
        <v>4088</v>
      </c>
      <c r="K61" s="163">
        <v>2505</v>
      </c>
      <c r="L61" s="173"/>
    </row>
    <row r="62" spans="1:12" x14ac:dyDescent="0.2">
      <c r="A62" s="11" t="s">
        <v>300</v>
      </c>
      <c r="B62" s="11" t="s">
        <v>185</v>
      </c>
      <c r="C62" s="23">
        <v>4.0347999999999997</v>
      </c>
      <c r="D62" s="23">
        <v>2.0287000000000002</v>
      </c>
      <c r="E62" s="23">
        <v>3.1457999999999999</v>
      </c>
      <c r="F62" s="23">
        <v>-0.50560000000000005</v>
      </c>
      <c r="G62" s="23">
        <v>4.9729000000000001</v>
      </c>
      <c r="H62" s="23">
        <v>4.3734999999999999</v>
      </c>
      <c r="I62" s="23">
        <v>4.2614000000000001</v>
      </c>
      <c r="J62" s="23">
        <v>6.8659999999999997</v>
      </c>
      <c r="K62" s="166">
        <v>4.7168000000000001</v>
      </c>
      <c r="L62" s="176"/>
    </row>
    <row r="63" spans="1:12" x14ac:dyDescent="0.2">
      <c r="A63" s="11" t="s">
        <v>301</v>
      </c>
      <c r="B63" s="11" t="s">
        <v>302</v>
      </c>
      <c r="C63" s="12">
        <v>34</v>
      </c>
      <c r="D63" s="12">
        <v>369</v>
      </c>
      <c r="E63" s="12">
        <v>981</v>
      </c>
      <c r="F63" s="12">
        <v>0</v>
      </c>
      <c r="G63" s="12">
        <v>0</v>
      </c>
      <c r="H63" s="12" t="s">
        <v>101</v>
      </c>
      <c r="I63" s="12" t="s">
        <v>101</v>
      </c>
      <c r="J63" s="12" t="s">
        <v>101</v>
      </c>
      <c r="K63" s="163" t="s">
        <v>101</v>
      </c>
      <c r="L63" s="173"/>
    </row>
    <row r="64" spans="1:12" x14ac:dyDescent="0.2">
      <c r="A64" s="11" t="s">
        <v>303</v>
      </c>
      <c r="B64" s="11" t="s">
        <v>304</v>
      </c>
      <c r="C64" s="12">
        <v>-338</v>
      </c>
      <c r="D64" s="12">
        <v>-2637</v>
      </c>
      <c r="E64" s="12">
        <v>-1757</v>
      </c>
      <c r="F64" s="12">
        <v>-1332</v>
      </c>
      <c r="G64" s="12">
        <v>-3901</v>
      </c>
      <c r="H64" s="12">
        <v>-3293</v>
      </c>
      <c r="I64" s="12">
        <v>-6104</v>
      </c>
      <c r="J64" s="12">
        <v>2186</v>
      </c>
      <c r="K64" s="163">
        <v>524</v>
      </c>
      <c r="L64" s="173"/>
    </row>
    <row r="65" spans="1:12" x14ac:dyDescent="0.2">
      <c r="A65" s="11" t="s">
        <v>305</v>
      </c>
      <c r="B65" s="11" t="s">
        <v>306</v>
      </c>
      <c r="C65" s="12">
        <v>-155.6867</v>
      </c>
      <c r="D65" s="12">
        <v>-2438.0347999999999</v>
      </c>
      <c r="E65" s="12">
        <v>-1551.0724</v>
      </c>
      <c r="F65" s="12" t="s">
        <v>101</v>
      </c>
      <c r="G65" s="12">
        <v>-3682.511</v>
      </c>
      <c r="H65" s="12">
        <v>-3087.7053000000001</v>
      </c>
      <c r="I65" s="12">
        <v>-5776.6844000000001</v>
      </c>
      <c r="J65" s="12">
        <v>2581.2447999999999</v>
      </c>
      <c r="K65" s="163">
        <v>891.15750000000003</v>
      </c>
      <c r="L65" s="173"/>
    </row>
    <row r="66" spans="1:12" x14ac:dyDescent="0.2">
      <c r="A66" s="11" t="s">
        <v>307</v>
      </c>
      <c r="B66" s="11" t="s">
        <v>308</v>
      </c>
      <c r="C66" s="12">
        <v>-286</v>
      </c>
      <c r="D66" s="12">
        <v>-2569.0300000000002</v>
      </c>
      <c r="E66" s="12">
        <v>-834.00170000000003</v>
      </c>
      <c r="F66" s="12">
        <v>-1075</v>
      </c>
      <c r="G66" s="12">
        <v>-1538.9683</v>
      </c>
      <c r="H66" s="12">
        <v>-3777.0317</v>
      </c>
      <c r="I66" s="12">
        <v>-6993.9683000000005</v>
      </c>
      <c r="J66" s="12">
        <v>2418</v>
      </c>
      <c r="K66" s="163">
        <v>1811</v>
      </c>
      <c r="L66" s="173"/>
    </row>
    <row r="67" spans="1:12" x14ac:dyDescent="0.2">
      <c r="A67" s="11" t="s">
        <v>309</v>
      </c>
      <c r="B67" s="11" t="s">
        <v>310</v>
      </c>
      <c r="C67" s="23">
        <v>-2.4169999999999998</v>
      </c>
      <c r="D67" s="23">
        <v>-18.7867</v>
      </c>
      <c r="E67" s="23">
        <v>-12.463699999999999</v>
      </c>
      <c r="F67" s="23">
        <v>-9.4138999999999999</v>
      </c>
      <c r="G67" s="23">
        <v>-27.726900000000001</v>
      </c>
      <c r="H67" s="23">
        <v>-23.3521</v>
      </c>
      <c r="I67" s="23">
        <v>-41.045699999999997</v>
      </c>
      <c r="J67" s="23">
        <v>14.6904</v>
      </c>
      <c r="K67" s="166">
        <v>3.7284999999999999</v>
      </c>
      <c r="L67" s="176"/>
    </row>
    <row r="68" spans="1:12" x14ac:dyDescent="0.2">
      <c r="A68" s="11" t="s">
        <v>311</v>
      </c>
      <c r="B68" s="11" t="s">
        <v>312</v>
      </c>
      <c r="C68" s="23" t="s">
        <v>101</v>
      </c>
      <c r="D68" s="23" t="s">
        <v>101</v>
      </c>
      <c r="E68" s="23" t="s">
        <v>101</v>
      </c>
      <c r="F68" s="23" t="s">
        <v>101</v>
      </c>
      <c r="G68" s="23" t="s">
        <v>101</v>
      </c>
      <c r="H68" s="23" t="s">
        <v>101</v>
      </c>
      <c r="I68" s="23" t="s">
        <v>101</v>
      </c>
      <c r="J68" s="23">
        <v>6.8718000000000004</v>
      </c>
      <c r="K68" s="166">
        <v>20.855699999999999</v>
      </c>
      <c r="L68" s="176"/>
    </row>
    <row r="69" spans="1:12" x14ac:dyDescent="0.2">
      <c r="A69" s="11" t="s">
        <v>313</v>
      </c>
      <c r="B69" s="11" t="s">
        <v>314</v>
      </c>
      <c r="C69" s="23">
        <v>0.59870000000000001</v>
      </c>
      <c r="D69" s="23">
        <v>-12.3438</v>
      </c>
      <c r="E69" s="23">
        <v>-4.7340999999999998</v>
      </c>
      <c r="F69" s="23" t="s">
        <v>101</v>
      </c>
      <c r="G69" s="23">
        <v>-3.0882000000000001</v>
      </c>
      <c r="H69" s="23">
        <v>-1.3927</v>
      </c>
      <c r="I69" s="23">
        <v>-3.4466000000000001</v>
      </c>
      <c r="J69" s="23">
        <v>1.4748000000000001</v>
      </c>
      <c r="K69" s="166">
        <v>1.6711</v>
      </c>
      <c r="L69" s="176"/>
    </row>
    <row r="70" spans="1:12" x14ac:dyDescent="0.2">
      <c r="A70" s="25" t="s">
        <v>205</v>
      </c>
      <c r="B70" s="25"/>
      <c r="C70" s="25" t="s">
        <v>206</v>
      </c>
      <c r="D70" s="25"/>
      <c r="E70" s="25"/>
      <c r="F70" s="25"/>
      <c r="G70" s="25"/>
      <c r="H70" s="25"/>
      <c r="I70" s="25"/>
      <c r="J70" s="25"/>
      <c r="K70" s="25"/>
      <c r="L70" s="17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DEE8-1869-4B48-8C51-DD7890FAB940}">
  <dimension ref="A1:N419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78.83203125" bestFit="1" customWidth="1"/>
    <col min="2" max="2" width="35.33203125" bestFit="1" customWidth="1"/>
    <col min="3" max="3" width="10.5" bestFit="1" customWidth="1"/>
    <col min="4" max="4" width="22.6640625" bestFit="1" customWidth="1"/>
    <col min="5" max="8" width="14.1640625" bestFit="1" customWidth="1"/>
    <col min="9" max="14" width="13.1640625" bestFit="1" customWidth="1"/>
  </cols>
  <sheetData>
    <row r="1" spans="1:14" ht="20" x14ac:dyDescent="0.2">
      <c r="A1" s="2" t="s">
        <v>578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41" t="s">
        <v>579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4" x14ac:dyDescent="0.2">
      <c r="A3" s="4" t="s">
        <v>580</v>
      </c>
      <c r="B3" s="4"/>
      <c r="C3" s="4"/>
      <c r="D3" s="4"/>
      <c r="E3" s="4" t="s">
        <v>581</v>
      </c>
      <c r="F3" s="4" t="s">
        <v>582</v>
      </c>
      <c r="G3" s="4" t="s">
        <v>583</v>
      </c>
      <c r="H3" s="4" t="s">
        <v>584</v>
      </c>
      <c r="I3" s="4" t="s">
        <v>585</v>
      </c>
      <c r="J3" s="4" t="s">
        <v>586</v>
      </c>
      <c r="K3" s="4" t="s">
        <v>587</v>
      </c>
      <c r="L3" s="4" t="s">
        <v>588</v>
      </c>
      <c r="M3" s="4" t="s">
        <v>589</v>
      </c>
      <c r="N3" s="4" t="s">
        <v>590</v>
      </c>
    </row>
    <row r="4" spans="1:14" x14ac:dyDescent="0.2">
      <c r="A4" s="6" t="s">
        <v>58</v>
      </c>
      <c r="B4" s="6" t="s">
        <v>591</v>
      </c>
      <c r="C4" s="6" t="s">
        <v>592</v>
      </c>
      <c r="D4" s="6" t="s">
        <v>593</v>
      </c>
      <c r="E4" s="42">
        <v>43100</v>
      </c>
      <c r="F4" s="42">
        <v>43465</v>
      </c>
      <c r="G4" s="42">
        <v>43830</v>
      </c>
      <c r="H4" s="42">
        <v>44196</v>
      </c>
      <c r="I4" s="42">
        <v>44561</v>
      </c>
      <c r="J4" s="42">
        <v>44926</v>
      </c>
      <c r="K4" s="42">
        <v>45291</v>
      </c>
      <c r="L4" s="42">
        <v>45657</v>
      </c>
      <c r="M4" s="42">
        <v>46022</v>
      </c>
      <c r="N4" s="42">
        <v>46387</v>
      </c>
    </row>
    <row r="5" spans="1:14" x14ac:dyDescent="0.2">
      <c r="A5" s="11" t="s">
        <v>594</v>
      </c>
      <c r="B5" s="43" t="s">
        <v>68</v>
      </c>
      <c r="C5" s="43" t="s">
        <v>595</v>
      </c>
      <c r="D5" s="43"/>
      <c r="E5" s="23">
        <v>45794</v>
      </c>
      <c r="F5" s="23">
        <v>45743</v>
      </c>
      <c r="G5" s="23">
        <v>41140</v>
      </c>
      <c r="H5" s="23">
        <v>41404</v>
      </c>
      <c r="I5" s="23">
        <v>59152</v>
      </c>
      <c r="J5" s="23">
        <v>67232</v>
      </c>
      <c r="K5" s="23">
        <v>59540</v>
      </c>
      <c r="L5" s="23">
        <v>53108</v>
      </c>
      <c r="M5" s="23" t="s">
        <v>596</v>
      </c>
      <c r="N5" s="23" t="s">
        <v>596</v>
      </c>
    </row>
    <row r="6" spans="1:14" x14ac:dyDescent="0.2">
      <c r="A6" s="11" t="s">
        <v>597</v>
      </c>
      <c r="B6" s="43" t="s">
        <v>68</v>
      </c>
      <c r="C6" s="43" t="s">
        <v>595</v>
      </c>
      <c r="D6" s="43" t="s">
        <v>598</v>
      </c>
      <c r="E6" s="23" t="s">
        <v>596</v>
      </c>
      <c r="F6" s="23" t="s">
        <v>596</v>
      </c>
      <c r="G6" s="23" t="s">
        <v>596</v>
      </c>
      <c r="H6" s="23">
        <v>30047</v>
      </c>
      <c r="I6" s="23">
        <v>43636</v>
      </c>
      <c r="J6" s="23">
        <v>47700</v>
      </c>
      <c r="K6" s="23">
        <v>42764</v>
      </c>
      <c r="L6" s="23">
        <v>38598</v>
      </c>
      <c r="M6" s="23">
        <v>38440.896762075427</v>
      </c>
      <c r="N6" s="23">
        <v>39422.633351324534</v>
      </c>
    </row>
    <row r="7" spans="1:14" x14ac:dyDescent="0.2">
      <c r="A7" s="11" t="s">
        <v>599</v>
      </c>
      <c r="B7" s="43" t="s">
        <v>68</v>
      </c>
      <c r="C7" s="43" t="s">
        <v>595</v>
      </c>
      <c r="D7" s="43" t="s">
        <v>598</v>
      </c>
      <c r="E7" s="23" t="s">
        <v>596</v>
      </c>
      <c r="F7" s="23" t="s">
        <v>596</v>
      </c>
      <c r="G7" s="23" t="s">
        <v>596</v>
      </c>
      <c r="H7" s="23">
        <v>72.570283064438215</v>
      </c>
      <c r="I7" s="23">
        <v>73.769272383013259</v>
      </c>
      <c r="J7" s="23">
        <v>70.948357924797719</v>
      </c>
      <c r="K7" s="23">
        <v>71.823983876385626</v>
      </c>
      <c r="L7" s="23">
        <v>72.678315884612488</v>
      </c>
      <c r="M7" s="23" t="s">
        <v>596</v>
      </c>
      <c r="N7" s="23" t="s">
        <v>596</v>
      </c>
    </row>
    <row r="8" spans="1:14" x14ac:dyDescent="0.2">
      <c r="A8" s="11" t="s">
        <v>15</v>
      </c>
      <c r="B8" s="43" t="s">
        <v>68</v>
      </c>
      <c r="C8" s="43" t="s">
        <v>595</v>
      </c>
      <c r="D8" s="43" t="s">
        <v>600</v>
      </c>
      <c r="E8" s="23">
        <v>8018</v>
      </c>
      <c r="F8" s="23">
        <v>9129</v>
      </c>
      <c r="G8" s="23">
        <v>9186</v>
      </c>
      <c r="H8" s="23">
        <v>9599</v>
      </c>
      <c r="I8" s="23">
        <v>13332</v>
      </c>
      <c r="J8" s="23">
        <v>16850</v>
      </c>
      <c r="K8" s="23">
        <v>14603</v>
      </c>
      <c r="L8" s="23">
        <v>12771</v>
      </c>
      <c r="M8" s="23">
        <v>13574.946347400111</v>
      </c>
      <c r="N8" s="23">
        <v>14121.970349564364</v>
      </c>
    </row>
    <row r="9" spans="1:14" x14ac:dyDescent="0.2">
      <c r="A9" s="11" t="s">
        <v>599</v>
      </c>
      <c r="B9" s="43" t="s">
        <v>68</v>
      </c>
      <c r="C9" s="43" t="s">
        <v>595</v>
      </c>
      <c r="D9" s="43" t="s">
        <v>600</v>
      </c>
      <c r="E9" s="23">
        <v>17.508843953356333</v>
      </c>
      <c r="F9" s="23">
        <v>19.957151913954046</v>
      </c>
      <c r="G9" s="23">
        <v>22.328633932912009</v>
      </c>
      <c r="H9" s="23">
        <v>23.183750362283838</v>
      </c>
      <c r="I9" s="23">
        <v>22.538544766026508</v>
      </c>
      <c r="J9" s="23">
        <v>25.062470252260827</v>
      </c>
      <c r="K9" s="23">
        <v>24.526368827678873</v>
      </c>
      <c r="L9" s="23">
        <v>24.047224523612261</v>
      </c>
      <c r="M9" s="23" t="s">
        <v>596</v>
      </c>
      <c r="N9" s="23" t="s">
        <v>596</v>
      </c>
    </row>
    <row r="10" spans="1:14" x14ac:dyDescent="0.2">
      <c r="A10" s="11" t="s">
        <v>16</v>
      </c>
      <c r="B10" s="43" t="s">
        <v>68</v>
      </c>
      <c r="C10" s="43" t="s">
        <v>595</v>
      </c>
      <c r="D10" s="43" t="s">
        <v>601</v>
      </c>
      <c r="E10" s="23">
        <v>1575</v>
      </c>
      <c r="F10" s="23">
        <v>1691</v>
      </c>
      <c r="G10" s="23">
        <v>1739</v>
      </c>
      <c r="H10" s="23">
        <v>1616</v>
      </c>
      <c r="I10" s="23">
        <v>1909</v>
      </c>
      <c r="J10" s="23">
        <v>2388</v>
      </c>
      <c r="K10" s="23">
        <v>1896</v>
      </c>
      <c r="L10" s="23">
        <v>1555</v>
      </c>
      <c r="M10" s="23">
        <v>1557.7029342413707</v>
      </c>
      <c r="N10" s="23">
        <v>1609.6547862060065</v>
      </c>
    </row>
    <row r="11" spans="1:14" x14ac:dyDescent="0.2">
      <c r="A11" s="11" t="s">
        <v>599</v>
      </c>
      <c r="B11" s="43" t="s">
        <v>68</v>
      </c>
      <c r="C11" s="43" t="s">
        <v>595</v>
      </c>
      <c r="D11" s="43" t="s">
        <v>601</v>
      </c>
      <c r="E11" s="23">
        <v>3.4393151941302356</v>
      </c>
      <c r="F11" s="23">
        <v>3.6967404848829331</v>
      </c>
      <c r="G11" s="23">
        <v>4.2270296548371418</v>
      </c>
      <c r="H11" s="23">
        <v>3.9030045406240941</v>
      </c>
      <c r="I11" s="23">
        <v>3.2272788747633214</v>
      </c>
      <c r="J11" s="23">
        <v>3.551880057115659</v>
      </c>
      <c r="K11" s="23">
        <v>3.1844138394356736</v>
      </c>
      <c r="L11" s="23">
        <v>2.9279957821797091</v>
      </c>
      <c r="M11" s="23" t="s">
        <v>596</v>
      </c>
      <c r="N11" s="23" t="s">
        <v>596</v>
      </c>
    </row>
    <row r="12" spans="1:14" x14ac:dyDescent="0.2">
      <c r="A12" s="11" t="s">
        <v>602</v>
      </c>
      <c r="B12" s="43" t="s">
        <v>68</v>
      </c>
      <c r="C12" s="43" t="s">
        <v>595</v>
      </c>
      <c r="D12" s="43" t="s">
        <v>603</v>
      </c>
      <c r="E12" s="23" t="s">
        <v>596</v>
      </c>
      <c r="F12" s="23" t="s">
        <v>596</v>
      </c>
      <c r="G12" s="23" t="s">
        <v>596</v>
      </c>
      <c r="H12" s="23">
        <v>0</v>
      </c>
      <c r="I12" s="23">
        <v>5</v>
      </c>
      <c r="J12" s="23">
        <v>35</v>
      </c>
      <c r="K12" s="23">
        <v>42</v>
      </c>
      <c r="L12" s="23">
        <v>54</v>
      </c>
      <c r="M12" s="23">
        <v>54</v>
      </c>
      <c r="N12" s="23">
        <v>54</v>
      </c>
    </row>
    <row r="13" spans="1:14" x14ac:dyDescent="0.2">
      <c r="A13" s="11" t="s">
        <v>599</v>
      </c>
      <c r="B13" s="43" t="s">
        <v>68</v>
      </c>
      <c r="C13" s="43" t="s">
        <v>595</v>
      </c>
      <c r="D13" s="43" t="s">
        <v>603</v>
      </c>
      <c r="E13" s="23" t="s">
        <v>596</v>
      </c>
      <c r="F13" s="23" t="s">
        <v>596</v>
      </c>
      <c r="G13" s="23" t="s">
        <v>596</v>
      </c>
      <c r="H13" s="23">
        <v>0</v>
      </c>
      <c r="I13" s="23">
        <v>8.452799567216663E-3</v>
      </c>
      <c r="J13" s="23">
        <v>5.2058543550690145E-2</v>
      </c>
      <c r="K13" s="23">
        <v>7.0540812898891497E-2</v>
      </c>
      <c r="L13" s="23">
        <v>0.1016795962943436</v>
      </c>
      <c r="M13" s="23" t="s">
        <v>596</v>
      </c>
      <c r="N13" s="23" t="s">
        <v>596</v>
      </c>
    </row>
    <row r="14" spans="1:14" x14ac:dyDescent="0.2">
      <c r="A14" s="11" t="s">
        <v>604</v>
      </c>
      <c r="B14" s="43" t="s">
        <v>68</v>
      </c>
      <c r="C14" s="43" t="s">
        <v>595</v>
      </c>
      <c r="D14" s="43" t="s">
        <v>605</v>
      </c>
      <c r="E14" s="23">
        <v>4054</v>
      </c>
      <c r="F14" s="23">
        <v>2257</v>
      </c>
      <c r="G14" s="23">
        <v>1288</v>
      </c>
      <c r="H14" s="23">
        <v>142</v>
      </c>
      <c r="I14" s="23">
        <v>270</v>
      </c>
      <c r="J14" s="23">
        <v>259</v>
      </c>
      <c r="K14" s="23">
        <v>235</v>
      </c>
      <c r="L14" s="23">
        <v>130</v>
      </c>
      <c r="M14" s="23">
        <v>135.19999999999999</v>
      </c>
      <c r="N14" s="23">
        <v>140.62100000000001</v>
      </c>
    </row>
    <row r="15" spans="1:14" x14ac:dyDescent="0.2">
      <c r="A15" s="11" t="s">
        <v>599</v>
      </c>
      <c r="B15" s="43" t="s">
        <v>68</v>
      </c>
      <c r="C15" s="43" t="s">
        <v>595</v>
      </c>
      <c r="D15" s="43" t="s">
        <v>605</v>
      </c>
      <c r="E15" s="23">
        <v>8.8526881250818885</v>
      </c>
      <c r="F15" s="23">
        <v>4.9340882758017619</v>
      </c>
      <c r="G15" s="23">
        <v>3.1307729703451628</v>
      </c>
      <c r="H15" s="23">
        <v>0.34296203265384989</v>
      </c>
      <c r="I15" s="23">
        <v>0.45645117662969975</v>
      </c>
      <c r="J15" s="23">
        <v>0.38523322227510709</v>
      </c>
      <c r="K15" s="23">
        <v>0.39469264360094053</v>
      </c>
      <c r="L15" s="23">
        <v>0.24478421330119757</v>
      </c>
      <c r="M15" s="23" t="s">
        <v>596</v>
      </c>
      <c r="N15" s="23" t="s">
        <v>596</v>
      </c>
    </row>
    <row r="16" spans="1:14" x14ac:dyDescent="0.2">
      <c r="A16" s="11" t="s">
        <v>606</v>
      </c>
      <c r="B16" s="43" t="s">
        <v>68</v>
      </c>
      <c r="C16" s="43" t="s">
        <v>595</v>
      </c>
      <c r="D16" s="43" t="s">
        <v>607</v>
      </c>
      <c r="E16" s="23" t="s">
        <v>596</v>
      </c>
      <c r="F16" s="23" t="s">
        <v>596</v>
      </c>
      <c r="G16" s="23" t="s">
        <v>596</v>
      </c>
      <c r="H16" s="23" t="s">
        <v>596</v>
      </c>
      <c r="I16" s="23" t="s">
        <v>596</v>
      </c>
      <c r="J16" s="23" t="s">
        <v>596</v>
      </c>
      <c r="K16" s="23" t="s">
        <v>596</v>
      </c>
      <c r="L16" s="23">
        <v>54</v>
      </c>
      <c r="M16" s="23" t="s">
        <v>596</v>
      </c>
      <c r="N16" s="23" t="s">
        <v>596</v>
      </c>
    </row>
    <row r="17" spans="1:14" x14ac:dyDescent="0.2">
      <c r="A17" s="11" t="s">
        <v>599</v>
      </c>
      <c r="B17" s="43" t="s">
        <v>68</v>
      </c>
      <c r="C17" s="43" t="s">
        <v>595</v>
      </c>
      <c r="D17" s="43" t="s">
        <v>607</v>
      </c>
      <c r="E17" s="23" t="s">
        <v>596</v>
      </c>
      <c r="F17" s="23" t="s">
        <v>596</v>
      </c>
      <c r="G17" s="23" t="s">
        <v>596</v>
      </c>
      <c r="H17" s="23" t="s">
        <v>596</v>
      </c>
      <c r="I17" s="23" t="s">
        <v>596</v>
      </c>
      <c r="J17" s="23" t="s">
        <v>596</v>
      </c>
      <c r="K17" s="23" t="s">
        <v>596</v>
      </c>
      <c r="L17" s="23">
        <v>0.1016795962943436</v>
      </c>
      <c r="M17" s="23" t="s">
        <v>596</v>
      </c>
      <c r="N17" s="23" t="s">
        <v>596</v>
      </c>
    </row>
    <row r="18" spans="1:14" x14ac:dyDescent="0.2">
      <c r="A18" s="11" t="s">
        <v>608</v>
      </c>
      <c r="B18" s="43"/>
      <c r="C18" s="43"/>
      <c r="D18" s="43"/>
      <c r="E18" s="23"/>
      <c r="F18" s="23"/>
      <c r="G18" s="23"/>
      <c r="H18" s="23"/>
      <c r="I18" s="23"/>
      <c r="J18" s="23"/>
      <c r="K18" s="23"/>
      <c r="L18" s="23"/>
      <c r="M18" s="23"/>
      <c r="N18" s="23"/>
    </row>
    <row r="19" spans="1:14" x14ac:dyDescent="0.2">
      <c r="A19" s="11" t="s">
        <v>609</v>
      </c>
      <c r="B19" s="43" t="s">
        <v>68</v>
      </c>
      <c r="C19" s="43" t="s">
        <v>595</v>
      </c>
      <c r="D19" s="43" t="s">
        <v>610</v>
      </c>
      <c r="E19" s="23" t="s">
        <v>596</v>
      </c>
      <c r="F19" s="23" t="s">
        <v>596</v>
      </c>
      <c r="G19" s="23" t="s">
        <v>596</v>
      </c>
      <c r="H19" s="23" t="s">
        <v>596</v>
      </c>
      <c r="I19" s="23" t="s">
        <v>596</v>
      </c>
      <c r="J19" s="23" t="s">
        <v>596</v>
      </c>
      <c r="K19" s="23" t="s">
        <v>596</v>
      </c>
      <c r="L19" s="23" t="s">
        <v>596</v>
      </c>
      <c r="M19" s="23" t="s">
        <v>596</v>
      </c>
      <c r="N19" s="23" t="s">
        <v>596</v>
      </c>
    </row>
    <row r="20" spans="1:14" x14ac:dyDescent="0.2">
      <c r="A20" s="11" t="s">
        <v>611</v>
      </c>
      <c r="B20" s="43" t="s">
        <v>68</v>
      </c>
      <c r="C20" s="43" t="s">
        <v>595</v>
      </c>
      <c r="D20" s="43" t="s">
        <v>612</v>
      </c>
      <c r="E20" s="23" t="s">
        <v>596</v>
      </c>
      <c r="F20" s="23" t="s">
        <v>596</v>
      </c>
      <c r="G20" s="23" t="s">
        <v>596</v>
      </c>
      <c r="H20" s="23" t="s">
        <v>596</v>
      </c>
      <c r="I20" s="23" t="s">
        <v>596</v>
      </c>
      <c r="J20" s="23" t="s">
        <v>596</v>
      </c>
      <c r="K20" s="23" t="s">
        <v>596</v>
      </c>
      <c r="L20" s="23" t="s">
        <v>596</v>
      </c>
      <c r="M20" s="23" t="s">
        <v>596</v>
      </c>
      <c r="N20" s="23" t="s">
        <v>596</v>
      </c>
    </row>
    <row r="21" spans="1:14" x14ac:dyDescent="0.2">
      <c r="A21" s="11" t="s">
        <v>613</v>
      </c>
      <c r="B21" s="43" t="s">
        <v>68</v>
      </c>
      <c r="C21" s="43" t="s">
        <v>595</v>
      </c>
      <c r="D21" s="43" t="s">
        <v>614</v>
      </c>
      <c r="E21" s="23" t="s">
        <v>596</v>
      </c>
      <c r="F21" s="23" t="s">
        <v>596</v>
      </c>
      <c r="G21" s="23" t="s">
        <v>596</v>
      </c>
      <c r="H21" s="23" t="s">
        <v>596</v>
      </c>
      <c r="I21" s="23" t="s">
        <v>596</v>
      </c>
      <c r="J21" s="23" t="s">
        <v>596</v>
      </c>
      <c r="K21" s="23" t="s">
        <v>596</v>
      </c>
      <c r="L21" s="23" t="s">
        <v>596</v>
      </c>
      <c r="M21" s="23" t="s">
        <v>596</v>
      </c>
      <c r="N21" s="23" t="s">
        <v>596</v>
      </c>
    </row>
    <row r="22" spans="1:14" x14ac:dyDescent="0.2">
      <c r="A22" s="11" t="s">
        <v>615</v>
      </c>
      <c r="B22" s="43" t="s">
        <v>68</v>
      </c>
      <c r="C22" s="43" t="s">
        <v>595</v>
      </c>
      <c r="D22" s="43" t="s">
        <v>616</v>
      </c>
      <c r="E22" s="23">
        <v>587</v>
      </c>
      <c r="F22" s="23">
        <v>1037</v>
      </c>
      <c r="G22" s="23">
        <v>689</v>
      </c>
      <c r="H22" s="23" t="s">
        <v>596</v>
      </c>
      <c r="I22" s="23" t="s">
        <v>596</v>
      </c>
      <c r="J22" s="23" t="s">
        <v>596</v>
      </c>
      <c r="K22" s="23" t="s">
        <v>596</v>
      </c>
      <c r="L22" s="23" t="s">
        <v>596</v>
      </c>
      <c r="M22" s="23" t="s">
        <v>596</v>
      </c>
      <c r="N22" s="23" t="s">
        <v>596</v>
      </c>
    </row>
    <row r="23" spans="1:14" x14ac:dyDescent="0.2">
      <c r="A23" s="11" t="s">
        <v>617</v>
      </c>
      <c r="B23" s="43" t="s">
        <v>68</v>
      </c>
      <c r="C23" s="43" t="s">
        <v>595</v>
      </c>
      <c r="D23" s="43" t="s">
        <v>618</v>
      </c>
      <c r="E23" s="23">
        <v>406</v>
      </c>
      <c r="F23" s="23">
        <v>460</v>
      </c>
      <c r="G23" s="23">
        <v>520</v>
      </c>
      <c r="H23" s="23">
        <v>484</v>
      </c>
      <c r="I23" s="23" t="s">
        <v>596</v>
      </c>
      <c r="J23" s="23" t="s">
        <v>596</v>
      </c>
      <c r="K23" s="23" t="s">
        <v>596</v>
      </c>
      <c r="L23" s="23" t="s">
        <v>596</v>
      </c>
      <c r="M23" s="23" t="s">
        <v>596</v>
      </c>
      <c r="N23" s="23" t="s">
        <v>596</v>
      </c>
    </row>
    <row r="24" spans="1:14" x14ac:dyDescent="0.2">
      <c r="A24" s="11" t="s">
        <v>619</v>
      </c>
      <c r="B24" s="43" t="s">
        <v>68</v>
      </c>
      <c r="C24" s="43" t="s">
        <v>595</v>
      </c>
      <c r="D24" s="43" t="s">
        <v>620</v>
      </c>
      <c r="E24" s="23">
        <v>988</v>
      </c>
      <c r="F24" s="23">
        <v>654</v>
      </c>
      <c r="G24" s="23">
        <v>1050</v>
      </c>
      <c r="H24" s="23" t="s">
        <v>596</v>
      </c>
      <c r="I24" s="23" t="s">
        <v>596</v>
      </c>
      <c r="J24" s="23" t="s">
        <v>596</v>
      </c>
      <c r="K24" s="23" t="s">
        <v>596</v>
      </c>
      <c r="L24" s="23" t="s">
        <v>596</v>
      </c>
      <c r="M24" s="23" t="s">
        <v>596</v>
      </c>
      <c r="N24" s="23" t="s">
        <v>596</v>
      </c>
    </row>
    <row r="25" spans="1:14" x14ac:dyDescent="0.2">
      <c r="A25" s="11" t="s">
        <v>621</v>
      </c>
      <c r="B25" s="43" t="s">
        <v>68</v>
      </c>
      <c r="C25" s="43" t="s">
        <v>595</v>
      </c>
      <c r="D25" s="43" t="s">
        <v>622</v>
      </c>
      <c r="E25" s="23">
        <v>31741</v>
      </c>
      <c r="F25" s="23">
        <v>32206</v>
      </c>
      <c r="G25" s="23">
        <v>28407</v>
      </c>
      <c r="H25" s="23">
        <v>29529</v>
      </c>
      <c r="I25" s="23" t="s">
        <v>596</v>
      </c>
      <c r="J25" s="23" t="s">
        <v>596</v>
      </c>
      <c r="K25" s="23" t="s">
        <v>596</v>
      </c>
      <c r="L25" s="23" t="s">
        <v>596</v>
      </c>
      <c r="M25" s="23" t="s">
        <v>596</v>
      </c>
      <c r="N25" s="23" t="s">
        <v>596</v>
      </c>
    </row>
    <row r="26" spans="1:14" x14ac:dyDescent="0.2">
      <c r="A26" s="11" t="s">
        <v>623</v>
      </c>
      <c r="B26" s="43"/>
      <c r="C26" s="43"/>
      <c r="D26" s="4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11" t="s">
        <v>624</v>
      </c>
      <c r="B27" s="43" t="s">
        <v>625</v>
      </c>
      <c r="C27" s="43" t="s">
        <v>626</v>
      </c>
      <c r="D27" s="43"/>
      <c r="E27" s="23" t="s">
        <v>596</v>
      </c>
      <c r="F27" s="23" t="s">
        <v>596</v>
      </c>
      <c r="G27" s="23" t="s">
        <v>596</v>
      </c>
      <c r="H27" s="23" t="s">
        <v>596</v>
      </c>
      <c r="I27" s="23" t="s">
        <v>596</v>
      </c>
      <c r="J27" s="23" t="s">
        <v>596</v>
      </c>
      <c r="K27" s="23" t="s">
        <v>596</v>
      </c>
      <c r="L27" s="23" t="s">
        <v>596</v>
      </c>
      <c r="M27" s="23" t="s">
        <v>596</v>
      </c>
      <c r="N27" s="23" t="s">
        <v>596</v>
      </c>
    </row>
    <row r="28" spans="1:14" x14ac:dyDescent="0.2">
      <c r="A28" s="11" t="s">
        <v>597</v>
      </c>
      <c r="B28" s="43" t="s">
        <v>625</v>
      </c>
      <c r="C28" s="43" t="s">
        <v>626</v>
      </c>
      <c r="D28" s="43" t="s">
        <v>598</v>
      </c>
      <c r="E28" s="23" t="s">
        <v>596</v>
      </c>
      <c r="F28" s="23" t="s">
        <v>596</v>
      </c>
      <c r="G28" s="23" t="s">
        <v>596</v>
      </c>
      <c r="H28" s="23">
        <v>143054000</v>
      </c>
      <c r="I28" s="23">
        <v>83957000</v>
      </c>
      <c r="J28" s="23">
        <v>77492000</v>
      </c>
      <c r="K28" s="23">
        <v>76019000</v>
      </c>
      <c r="L28" s="23">
        <v>80628000</v>
      </c>
      <c r="M28" s="23">
        <v>81264830</v>
      </c>
      <c r="N28" s="23">
        <v>83563390.100000024</v>
      </c>
    </row>
    <row r="29" spans="1:14" x14ac:dyDescent="0.2">
      <c r="A29" s="11" t="s">
        <v>599</v>
      </c>
      <c r="B29" s="43" t="s">
        <v>625</v>
      </c>
      <c r="C29" s="43" t="s">
        <v>626</v>
      </c>
      <c r="D29" s="43" t="s">
        <v>598</v>
      </c>
      <c r="E29" s="23" t="s">
        <v>596</v>
      </c>
      <c r="F29" s="23" t="s">
        <v>596</v>
      </c>
      <c r="G29" s="23" t="s">
        <v>596</v>
      </c>
      <c r="H29" s="23" t="s">
        <v>596</v>
      </c>
      <c r="I29" s="23" t="s">
        <v>596</v>
      </c>
      <c r="J29" s="23" t="s">
        <v>596</v>
      </c>
      <c r="K29" s="23" t="s">
        <v>596</v>
      </c>
      <c r="L29" s="23" t="s">
        <v>596</v>
      </c>
      <c r="M29" s="23" t="s">
        <v>596</v>
      </c>
      <c r="N29" s="23" t="s">
        <v>596</v>
      </c>
    </row>
    <row r="30" spans="1:14" x14ac:dyDescent="0.2">
      <c r="A30" s="11" t="s">
        <v>627</v>
      </c>
      <c r="B30" s="43" t="s">
        <v>625</v>
      </c>
      <c r="C30" s="43" t="s">
        <v>626</v>
      </c>
      <c r="D30" s="43" t="s">
        <v>628</v>
      </c>
      <c r="E30" s="23">
        <v>63914000</v>
      </c>
      <c r="F30" s="23">
        <v>65155000</v>
      </c>
      <c r="G30" s="23">
        <v>66388000</v>
      </c>
      <c r="H30" s="23">
        <v>67210000</v>
      </c>
      <c r="I30" s="23" t="s">
        <v>596</v>
      </c>
      <c r="J30" s="23" t="s">
        <v>596</v>
      </c>
      <c r="K30" s="23" t="s">
        <v>596</v>
      </c>
      <c r="L30" s="23" t="s">
        <v>596</v>
      </c>
      <c r="M30" s="23" t="s">
        <v>596</v>
      </c>
      <c r="N30" s="23" t="s">
        <v>596</v>
      </c>
    </row>
    <row r="31" spans="1:14" x14ac:dyDescent="0.2">
      <c r="A31" s="11" t="s">
        <v>629</v>
      </c>
      <c r="B31" s="43" t="s">
        <v>625</v>
      </c>
      <c r="C31" s="43" t="s">
        <v>626</v>
      </c>
      <c r="D31" s="43" t="s">
        <v>628</v>
      </c>
      <c r="E31" s="23" t="s">
        <v>596</v>
      </c>
      <c r="F31" s="23" t="s">
        <v>596</v>
      </c>
      <c r="G31" s="23" t="s">
        <v>596</v>
      </c>
      <c r="H31" s="23" t="s">
        <v>596</v>
      </c>
      <c r="I31" s="23" t="s">
        <v>596</v>
      </c>
      <c r="J31" s="23" t="s">
        <v>596</v>
      </c>
      <c r="K31" s="23" t="s">
        <v>596</v>
      </c>
      <c r="L31" s="23" t="s">
        <v>596</v>
      </c>
      <c r="M31" s="23" t="s">
        <v>596</v>
      </c>
      <c r="N31" s="23" t="s">
        <v>596</v>
      </c>
    </row>
    <row r="32" spans="1:14" x14ac:dyDescent="0.2">
      <c r="A32" s="11" t="s">
        <v>630</v>
      </c>
      <c r="B32" s="43" t="s">
        <v>625</v>
      </c>
      <c r="C32" s="43" t="s">
        <v>626</v>
      </c>
      <c r="D32" s="43" t="s">
        <v>631</v>
      </c>
      <c r="E32" s="23">
        <v>78941000</v>
      </c>
      <c r="F32" s="23">
        <v>81154000</v>
      </c>
      <c r="G32" s="23">
        <v>73580000</v>
      </c>
      <c r="H32" s="23">
        <v>75749000</v>
      </c>
      <c r="I32" s="23" t="s">
        <v>596</v>
      </c>
      <c r="J32" s="23" t="s">
        <v>596</v>
      </c>
      <c r="K32" s="23" t="s">
        <v>596</v>
      </c>
      <c r="L32" s="23" t="s">
        <v>596</v>
      </c>
      <c r="M32" s="23" t="s">
        <v>596</v>
      </c>
      <c r="N32" s="23" t="s">
        <v>596</v>
      </c>
    </row>
    <row r="33" spans="1:14" x14ac:dyDescent="0.2">
      <c r="A33" s="11" t="s">
        <v>629</v>
      </c>
      <c r="B33" s="43" t="s">
        <v>625</v>
      </c>
      <c r="C33" s="43" t="s">
        <v>626</v>
      </c>
      <c r="D33" s="43" t="s">
        <v>631</v>
      </c>
      <c r="E33" s="23" t="s">
        <v>596</v>
      </c>
      <c r="F33" s="23" t="s">
        <v>596</v>
      </c>
      <c r="G33" s="23" t="s">
        <v>596</v>
      </c>
      <c r="H33" s="23" t="s">
        <v>596</v>
      </c>
      <c r="I33" s="23" t="s">
        <v>596</v>
      </c>
      <c r="J33" s="23" t="s">
        <v>596</v>
      </c>
      <c r="K33" s="23" t="s">
        <v>596</v>
      </c>
      <c r="L33" s="23" t="s">
        <v>596</v>
      </c>
      <c r="M33" s="23" t="s">
        <v>596</v>
      </c>
      <c r="N33" s="23" t="s">
        <v>596</v>
      </c>
    </row>
    <row r="34" spans="1:14" x14ac:dyDescent="0.2">
      <c r="A34" s="11" t="s">
        <v>632</v>
      </c>
      <c r="B34" s="43" t="s">
        <v>625</v>
      </c>
      <c r="C34" s="43" t="s">
        <v>626</v>
      </c>
      <c r="D34" s="43" t="s">
        <v>633</v>
      </c>
      <c r="E34" s="23" t="s">
        <v>596</v>
      </c>
      <c r="F34" s="23" t="s">
        <v>596</v>
      </c>
      <c r="G34" s="23"/>
      <c r="H34" s="23">
        <v>96009000</v>
      </c>
      <c r="I34" s="23">
        <v>46383000</v>
      </c>
      <c r="J34" s="23">
        <v>44856000</v>
      </c>
      <c r="K34" s="23">
        <v>44727000</v>
      </c>
      <c r="L34" s="23">
        <v>46132000</v>
      </c>
      <c r="M34" s="23" t="s">
        <v>596</v>
      </c>
      <c r="N34" s="23" t="s">
        <v>596</v>
      </c>
    </row>
    <row r="35" spans="1:14" x14ac:dyDescent="0.2">
      <c r="A35" s="11" t="s">
        <v>629</v>
      </c>
      <c r="B35" s="43" t="s">
        <v>625</v>
      </c>
      <c r="C35" s="43" t="s">
        <v>626</v>
      </c>
      <c r="D35" s="43" t="s">
        <v>633</v>
      </c>
      <c r="E35" s="23" t="s">
        <v>596</v>
      </c>
      <c r="F35" s="23" t="s">
        <v>596</v>
      </c>
      <c r="G35" s="23" t="s">
        <v>596</v>
      </c>
      <c r="H35" s="23" t="s">
        <v>596</v>
      </c>
      <c r="I35" s="23" t="s">
        <v>596</v>
      </c>
      <c r="J35" s="23" t="s">
        <v>596</v>
      </c>
      <c r="K35" s="23" t="s">
        <v>596</v>
      </c>
      <c r="L35" s="23" t="s">
        <v>596</v>
      </c>
      <c r="M35" s="23" t="s">
        <v>596</v>
      </c>
      <c r="N35" s="23" t="s">
        <v>596</v>
      </c>
    </row>
    <row r="36" spans="1:14" x14ac:dyDescent="0.2">
      <c r="A36" s="11" t="s">
        <v>634</v>
      </c>
      <c r="B36" s="43" t="s">
        <v>625</v>
      </c>
      <c r="C36" s="43" t="s">
        <v>626</v>
      </c>
      <c r="D36" s="43" t="s">
        <v>635</v>
      </c>
      <c r="E36" s="23" t="s">
        <v>596</v>
      </c>
      <c r="F36" s="23" t="s">
        <v>596</v>
      </c>
      <c r="G36" s="23" t="s">
        <v>596</v>
      </c>
      <c r="H36" s="23">
        <v>47045000</v>
      </c>
      <c r="I36" s="23">
        <v>37574000</v>
      </c>
      <c r="J36" s="23">
        <v>32636000</v>
      </c>
      <c r="K36" s="23">
        <v>31292000</v>
      </c>
      <c r="L36" s="23">
        <v>34496000</v>
      </c>
      <c r="M36" s="23" t="s">
        <v>596</v>
      </c>
      <c r="N36" s="23" t="s">
        <v>596</v>
      </c>
    </row>
    <row r="37" spans="1:14" x14ac:dyDescent="0.2">
      <c r="A37" s="11" t="s">
        <v>629</v>
      </c>
      <c r="B37" s="43" t="s">
        <v>625</v>
      </c>
      <c r="C37" s="43" t="s">
        <v>626</v>
      </c>
      <c r="D37" s="43" t="s">
        <v>635</v>
      </c>
      <c r="E37" s="23" t="s">
        <v>596</v>
      </c>
      <c r="F37" s="23" t="s">
        <v>596</v>
      </c>
      <c r="G37" s="23" t="s">
        <v>596</v>
      </c>
      <c r="H37" s="23" t="s">
        <v>596</v>
      </c>
      <c r="I37" s="23" t="s">
        <v>596</v>
      </c>
      <c r="J37" s="23" t="s">
        <v>596</v>
      </c>
      <c r="K37" s="23" t="s">
        <v>596</v>
      </c>
      <c r="L37" s="23" t="s">
        <v>596</v>
      </c>
      <c r="M37" s="23" t="s">
        <v>596</v>
      </c>
      <c r="N37" s="23" t="s">
        <v>596</v>
      </c>
    </row>
    <row r="38" spans="1:14" x14ac:dyDescent="0.2">
      <c r="A38" s="11" t="s">
        <v>15</v>
      </c>
      <c r="B38" s="43" t="s">
        <v>625</v>
      </c>
      <c r="C38" s="43" t="s">
        <v>626</v>
      </c>
      <c r="D38" s="43" t="s">
        <v>600</v>
      </c>
      <c r="E38" s="23">
        <v>7731000</v>
      </c>
      <c r="F38" s="23">
        <v>9024000</v>
      </c>
      <c r="G38" s="23">
        <v>9606000</v>
      </c>
      <c r="H38" s="23">
        <v>9529000</v>
      </c>
      <c r="I38" s="23">
        <v>9155000</v>
      </c>
      <c r="J38" s="23">
        <v>9201000</v>
      </c>
      <c r="K38" s="23">
        <v>8908000</v>
      </c>
      <c r="L38" s="23">
        <v>9134000</v>
      </c>
      <c r="M38" s="23">
        <v>9179670</v>
      </c>
      <c r="N38" s="23">
        <v>9348725.1166666653</v>
      </c>
    </row>
    <row r="39" spans="1:14" x14ac:dyDescent="0.2">
      <c r="A39" s="11" t="s">
        <v>599</v>
      </c>
      <c r="B39" s="43" t="s">
        <v>625</v>
      </c>
      <c r="C39" s="43" t="s">
        <v>626</v>
      </c>
      <c r="D39" s="43" t="s">
        <v>600</v>
      </c>
      <c r="E39" s="23" t="s">
        <v>596</v>
      </c>
      <c r="F39" s="23" t="s">
        <v>596</v>
      </c>
      <c r="G39" s="23" t="s">
        <v>596</v>
      </c>
      <c r="H39" s="23" t="s">
        <v>596</v>
      </c>
      <c r="I39" s="23" t="s">
        <v>596</v>
      </c>
      <c r="J39" s="23" t="s">
        <v>596</v>
      </c>
      <c r="K39" s="23" t="s">
        <v>596</v>
      </c>
      <c r="L39" s="23" t="s">
        <v>596</v>
      </c>
      <c r="M39" s="23" t="s">
        <v>596</v>
      </c>
      <c r="N39" s="23" t="s">
        <v>596</v>
      </c>
    </row>
    <row r="40" spans="1:14" x14ac:dyDescent="0.2">
      <c r="A40" s="11" t="s">
        <v>16</v>
      </c>
      <c r="B40" s="43" t="s">
        <v>625</v>
      </c>
      <c r="C40" s="43" t="s">
        <v>626</v>
      </c>
      <c r="D40" s="43" t="s">
        <v>601</v>
      </c>
      <c r="E40" s="23">
        <v>4460000</v>
      </c>
      <c r="F40" s="23">
        <v>4604000</v>
      </c>
      <c r="G40" s="23">
        <v>4531000</v>
      </c>
      <c r="H40" s="23">
        <v>6091000</v>
      </c>
      <c r="I40" s="23">
        <v>4509000</v>
      </c>
      <c r="J40" s="23">
        <v>4331000</v>
      </c>
      <c r="K40" s="23">
        <v>3391000</v>
      </c>
      <c r="L40" s="23">
        <v>3703000</v>
      </c>
      <c r="M40" s="23">
        <v>3844948.3333333335</v>
      </c>
      <c r="N40" s="23">
        <v>3915336.1916666664</v>
      </c>
    </row>
    <row r="41" spans="1:14" x14ac:dyDescent="0.2">
      <c r="A41" s="11" t="s">
        <v>599</v>
      </c>
      <c r="B41" s="43" t="s">
        <v>625</v>
      </c>
      <c r="C41" s="43" t="s">
        <v>626</v>
      </c>
      <c r="D41" s="43" t="s">
        <v>601</v>
      </c>
      <c r="E41" s="23" t="s">
        <v>596</v>
      </c>
      <c r="F41" s="23" t="s">
        <v>596</v>
      </c>
      <c r="G41" s="23" t="s">
        <v>596</v>
      </c>
      <c r="H41" s="23" t="s">
        <v>596</v>
      </c>
      <c r="I41" s="23" t="s">
        <v>596</v>
      </c>
      <c r="J41" s="23" t="s">
        <v>596</v>
      </c>
      <c r="K41" s="23" t="s">
        <v>596</v>
      </c>
      <c r="L41" s="23" t="s">
        <v>596</v>
      </c>
      <c r="M41" s="23" t="s">
        <v>596</v>
      </c>
      <c r="N41" s="23" t="s">
        <v>596</v>
      </c>
    </row>
    <row r="42" spans="1:14" x14ac:dyDescent="0.2">
      <c r="A42" s="11" t="s">
        <v>604</v>
      </c>
      <c r="B42" s="43" t="s">
        <v>625</v>
      </c>
      <c r="C42" s="43" t="s">
        <v>626</v>
      </c>
      <c r="D42" s="43" t="s">
        <v>605</v>
      </c>
      <c r="E42" s="23">
        <v>9389000</v>
      </c>
      <c r="F42" s="23">
        <v>6509000</v>
      </c>
      <c r="G42" s="23">
        <v>3836000</v>
      </c>
      <c r="H42" s="23">
        <v>334000</v>
      </c>
      <c r="I42" s="23">
        <v>375000</v>
      </c>
      <c r="J42" s="23" t="s">
        <v>596</v>
      </c>
      <c r="K42" s="23">
        <v>214657.8</v>
      </c>
      <c r="L42" s="23">
        <v>400000</v>
      </c>
      <c r="M42" s="23">
        <v>400000</v>
      </c>
      <c r="N42" s="23">
        <v>400000</v>
      </c>
    </row>
    <row r="43" spans="1:14" x14ac:dyDescent="0.2">
      <c r="A43" s="11" t="s">
        <v>599</v>
      </c>
      <c r="B43" s="43" t="s">
        <v>625</v>
      </c>
      <c r="C43" s="43" t="s">
        <v>626</v>
      </c>
      <c r="D43" s="43" t="s">
        <v>605</v>
      </c>
      <c r="E43" s="23" t="s">
        <v>596</v>
      </c>
      <c r="F43" s="23" t="s">
        <v>596</v>
      </c>
      <c r="G43" s="23" t="s">
        <v>596</v>
      </c>
      <c r="H43" s="23" t="s">
        <v>596</v>
      </c>
      <c r="I43" s="23" t="s">
        <v>596</v>
      </c>
      <c r="J43" s="23" t="s">
        <v>596</v>
      </c>
      <c r="K43" s="23" t="s">
        <v>596</v>
      </c>
      <c r="L43" s="23" t="s">
        <v>596</v>
      </c>
      <c r="M43" s="23" t="s">
        <v>596</v>
      </c>
      <c r="N43" s="23" t="s">
        <v>596</v>
      </c>
    </row>
    <row r="44" spans="1:14" x14ac:dyDescent="0.2">
      <c r="A44" s="11" t="s">
        <v>608</v>
      </c>
      <c r="B44" s="43"/>
      <c r="C44" s="43"/>
      <c r="D44" s="4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1:14" x14ac:dyDescent="0.2">
      <c r="A45" s="11" t="s">
        <v>609</v>
      </c>
      <c r="B45" s="43" t="s">
        <v>625</v>
      </c>
      <c r="C45" s="43" t="s">
        <v>626</v>
      </c>
      <c r="D45" s="43" t="s">
        <v>610</v>
      </c>
      <c r="E45" s="23" t="s">
        <v>596</v>
      </c>
      <c r="F45" s="23" t="s">
        <v>596</v>
      </c>
      <c r="G45" s="23" t="s">
        <v>596</v>
      </c>
      <c r="H45" s="23" t="s">
        <v>596</v>
      </c>
      <c r="I45" s="23" t="s">
        <v>596</v>
      </c>
      <c r="J45" s="23" t="s">
        <v>596</v>
      </c>
      <c r="K45" s="23" t="s">
        <v>596</v>
      </c>
      <c r="L45" s="23" t="s">
        <v>596</v>
      </c>
      <c r="M45" s="23" t="s">
        <v>596</v>
      </c>
      <c r="N45" s="23" t="s">
        <v>596</v>
      </c>
    </row>
    <row r="46" spans="1:14" x14ac:dyDescent="0.2">
      <c r="A46" s="11" t="s">
        <v>613</v>
      </c>
      <c r="B46" s="43" t="s">
        <v>625</v>
      </c>
      <c r="C46" s="43" t="s">
        <v>626</v>
      </c>
      <c r="D46" s="43" t="s">
        <v>614</v>
      </c>
      <c r="E46" s="23" t="s">
        <v>596</v>
      </c>
      <c r="F46" s="23" t="s">
        <v>596</v>
      </c>
      <c r="G46" s="23" t="s">
        <v>596</v>
      </c>
      <c r="H46" s="23" t="s">
        <v>596</v>
      </c>
      <c r="I46" s="23" t="s">
        <v>596</v>
      </c>
      <c r="J46" s="23" t="s">
        <v>596</v>
      </c>
      <c r="K46" s="23" t="s">
        <v>596</v>
      </c>
      <c r="L46" s="23" t="s">
        <v>596</v>
      </c>
      <c r="M46" s="23" t="s">
        <v>596</v>
      </c>
      <c r="N46" s="23" t="s">
        <v>596</v>
      </c>
    </row>
    <row r="47" spans="1:14" x14ac:dyDescent="0.2">
      <c r="A47" s="11" t="s">
        <v>617</v>
      </c>
      <c r="B47" s="43" t="s">
        <v>625</v>
      </c>
      <c r="C47" s="43" t="s">
        <v>626</v>
      </c>
      <c r="D47" s="43" t="s">
        <v>618</v>
      </c>
      <c r="E47" s="23">
        <v>1329000</v>
      </c>
      <c r="F47" s="23">
        <v>1328000</v>
      </c>
      <c r="G47" s="23">
        <v>1508000</v>
      </c>
      <c r="H47" s="23">
        <v>1537000</v>
      </c>
      <c r="I47" s="23" t="s">
        <v>596</v>
      </c>
      <c r="J47" s="23" t="s">
        <v>596</v>
      </c>
      <c r="K47" s="23">
        <v>1583572.6370000001</v>
      </c>
      <c r="L47" s="23" t="s">
        <v>596</v>
      </c>
      <c r="M47" s="23" t="s">
        <v>596</v>
      </c>
      <c r="N47" s="23" t="s">
        <v>596</v>
      </c>
    </row>
    <row r="48" spans="1:14" x14ac:dyDescent="0.2">
      <c r="A48" s="11" t="s">
        <v>621</v>
      </c>
      <c r="B48" s="43" t="s">
        <v>625</v>
      </c>
      <c r="C48" s="43" t="s">
        <v>626</v>
      </c>
      <c r="D48" s="43" t="s">
        <v>622</v>
      </c>
      <c r="E48" s="23">
        <v>142855000</v>
      </c>
      <c r="F48" s="23">
        <v>146309000</v>
      </c>
      <c r="G48" s="23">
        <v>139968000</v>
      </c>
      <c r="H48" s="23">
        <v>142959000</v>
      </c>
      <c r="I48" s="23">
        <v>142013</v>
      </c>
      <c r="J48" s="23" t="s">
        <v>596</v>
      </c>
      <c r="K48" s="23" t="s">
        <v>596</v>
      </c>
      <c r="L48" s="23" t="s">
        <v>596</v>
      </c>
      <c r="M48" s="23" t="s">
        <v>596</v>
      </c>
      <c r="N48" s="23" t="s">
        <v>596</v>
      </c>
    </row>
    <row r="49" spans="1:14" x14ac:dyDescent="0.2">
      <c r="A49" s="11" t="s">
        <v>623</v>
      </c>
      <c r="B49" s="43"/>
      <c r="C49" s="43"/>
      <c r="D49" s="43"/>
      <c r="E49" s="23"/>
      <c r="F49" s="23"/>
      <c r="G49" s="23"/>
      <c r="H49" s="23"/>
      <c r="I49" s="23"/>
      <c r="J49" s="23"/>
      <c r="K49" s="23"/>
      <c r="L49" s="23"/>
      <c r="M49" s="23"/>
      <c r="N49" s="23"/>
    </row>
    <row r="50" spans="1:14" x14ac:dyDescent="0.2">
      <c r="A50" s="11" t="s">
        <v>636</v>
      </c>
      <c r="B50" s="43" t="s">
        <v>637</v>
      </c>
      <c r="C50" s="43" t="s">
        <v>638</v>
      </c>
      <c r="D50" s="43"/>
      <c r="E50" s="23" t="s">
        <v>596</v>
      </c>
      <c r="F50" s="23" t="s">
        <v>596</v>
      </c>
      <c r="G50" s="23" t="s">
        <v>596</v>
      </c>
      <c r="H50" s="23" t="s">
        <v>596</v>
      </c>
      <c r="I50" s="23" t="s">
        <v>596</v>
      </c>
      <c r="J50" s="23" t="s">
        <v>596</v>
      </c>
      <c r="K50" s="23" t="s">
        <v>596</v>
      </c>
      <c r="L50" s="23" t="s">
        <v>596</v>
      </c>
      <c r="M50" s="23" t="s">
        <v>596</v>
      </c>
      <c r="N50" s="23" t="s">
        <v>596</v>
      </c>
    </row>
    <row r="51" spans="1:14" x14ac:dyDescent="0.2">
      <c r="A51" s="11" t="s">
        <v>604</v>
      </c>
      <c r="B51" s="43" t="s">
        <v>637</v>
      </c>
      <c r="C51" s="43" t="s">
        <v>638</v>
      </c>
      <c r="D51" s="43" t="s">
        <v>605</v>
      </c>
      <c r="E51" s="23">
        <v>575</v>
      </c>
      <c r="F51" s="23">
        <v>593</v>
      </c>
      <c r="G51" s="23" t="s">
        <v>596</v>
      </c>
      <c r="H51" s="23" t="s">
        <v>596</v>
      </c>
      <c r="I51" s="23" t="s">
        <v>596</v>
      </c>
      <c r="J51" s="23" t="s">
        <v>596</v>
      </c>
      <c r="K51" s="23" t="s">
        <v>596</v>
      </c>
      <c r="L51" s="23" t="s">
        <v>596</v>
      </c>
      <c r="M51" s="23" t="s">
        <v>596</v>
      </c>
      <c r="N51" s="23" t="s">
        <v>596</v>
      </c>
    </row>
    <row r="52" spans="1:14" x14ac:dyDescent="0.2">
      <c r="A52" s="11" t="s">
        <v>599</v>
      </c>
      <c r="B52" s="43" t="s">
        <v>637</v>
      </c>
      <c r="C52" s="43" t="s">
        <v>638</v>
      </c>
      <c r="D52" s="43" t="s">
        <v>605</v>
      </c>
      <c r="E52" s="23" t="s">
        <v>596</v>
      </c>
      <c r="F52" s="23" t="s">
        <v>596</v>
      </c>
      <c r="G52" s="23" t="s">
        <v>596</v>
      </c>
      <c r="H52" s="23" t="s">
        <v>596</v>
      </c>
      <c r="I52" s="23" t="s">
        <v>596</v>
      </c>
      <c r="J52" s="23" t="s">
        <v>596</v>
      </c>
      <c r="K52" s="23" t="s">
        <v>596</v>
      </c>
      <c r="L52" s="23" t="s">
        <v>596</v>
      </c>
      <c r="M52" s="23" t="s">
        <v>596</v>
      </c>
      <c r="N52" s="23" t="s">
        <v>596</v>
      </c>
    </row>
    <row r="53" spans="1:14" x14ac:dyDescent="0.2">
      <c r="A53" s="11" t="s">
        <v>623</v>
      </c>
      <c r="B53" s="43"/>
      <c r="C53" s="43"/>
      <c r="D53" s="43"/>
      <c r="E53" s="23"/>
      <c r="F53" s="23"/>
      <c r="G53" s="23"/>
      <c r="H53" s="23"/>
      <c r="I53" s="23"/>
      <c r="J53" s="23"/>
      <c r="K53" s="23"/>
      <c r="L53" s="23"/>
      <c r="M53" s="23"/>
      <c r="N53" s="23"/>
    </row>
    <row r="54" spans="1:14" x14ac:dyDescent="0.2">
      <c r="A54" s="11" t="s">
        <v>639</v>
      </c>
      <c r="B54" s="43" t="s">
        <v>88</v>
      </c>
      <c r="C54" s="43" t="s">
        <v>640</v>
      </c>
      <c r="D54" s="43"/>
      <c r="E54" s="23">
        <v>320</v>
      </c>
      <c r="F54" s="23">
        <v>817</v>
      </c>
      <c r="G54" s="23">
        <v>-953</v>
      </c>
      <c r="H54" s="23">
        <v>1427</v>
      </c>
      <c r="I54" s="23">
        <v>2129</v>
      </c>
      <c r="J54" s="23">
        <v>2313</v>
      </c>
      <c r="K54" s="23">
        <v>3130</v>
      </c>
      <c r="L54" s="23">
        <v>1617</v>
      </c>
      <c r="M54" s="23">
        <v>808.33852000000002</v>
      </c>
      <c r="N54" s="23">
        <v>908.45160690000012</v>
      </c>
    </row>
    <row r="55" spans="1:14" x14ac:dyDescent="0.2">
      <c r="A55" s="11" t="s">
        <v>597</v>
      </c>
      <c r="B55" s="43" t="s">
        <v>88</v>
      </c>
      <c r="C55" s="43" t="s">
        <v>640</v>
      </c>
      <c r="D55" s="43" t="s">
        <v>598</v>
      </c>
      <c r="E55" s="23" t="s">
        <v>596</v>
      </c>
      <c r="F55" s="23" t="s">
        <v>596</v>
      </c>
      <c r="G55" s="23" t="s">
        <v>596</v>
      </c>
      <c r="H55" s="23" t="s">
        <v>596</v>
      </c>
      <c r="I55" s="23">
        <v>2290</v>
      </c>
      <c r="J55" s="23">
        <v>1715</v>
      </c>
      <c r="K55" s="23">
        <v>2786</v>
      </c>
      <c r="L55" s="23">
        <v>1301</v>
      </c>
      <c r="M55" s="23" t="s">
        <v>596</v>
      </c>
      <c r="N55" s="23" t="s">
        <v>596</v>
      </c>
    </row>
    <row r="56" spans="1:14" x14ac:dyDescent="0.2">
      <c r="A56" s="11" t="s">
        <v>599</v>
      </c>
      <c r="B56" s="43" t="s">
        <v>88</v>
      </c>
      <c r="C56" s="43" t="s">
        <v>640</v>
      </c>
      <c r="D56" s="43" t="s">
        <v>598</v>
      </c>
      <c r="E56" s="23" t="s">
        <v>596</v>
      </c>
      <c r="F56" s="23" t="s">
        <v>596</v>
      </c>
      <c r="G56" s="23" t="s">
        <v>596</v>
      </c>
      <c r="H56" s="23" t="s">
        <v>596</v>
      </c>
      <c r="I56" s="23">
        <v>107.56223579145139</v>
      </c>
      <c r="J56" s="23">
        <v>74.146130566364036</v>
      </c>
      <c r="K56" s="23">
        <v>89.009584664536746</v>
      </c>
      <c r="L56" s="23">
        <v>80.457637600494749</v>
      </c>
      <c r="M56" s="23" t="s">
        <v>596</v>
      </c>
      <c r="N56" s="23" t="s">
        <v>596</v>
      </c>
    </row>
    <row r="57" spans="1:14" x14ac:dyDescent="0.2">
      <c r="A57" s="11" t="s">
        <v>627</v>
      </c>
      <c r="B57" s="43" t="s">
        <v>88</v>
      </c>
      <c r="C57" s="43" t="s">
        <v>640</v>
      </c>
      <c r="D57" s="43" t="s">
        <v>628</v>
      </c>
      <c r="E57" s="23" t="s">
        <v>596</v>
      </c>
      <c r="F57" s="23" t="s">
        <v>596</v>
      </c>
      <c r="G57" s="23" t="s">
        <v>596</v>
      </c>
      <c r="H57" s="23">
        <v>855</v>
      </c>
      <c r="I57" s="23" t="s">
        <v>596</v>
      </c>
      <c r="J57" s="23" t="s">
        <v>596</v>
      </c>
      <c r="K57" s="23" t="s">
        <v>596</v>
      </c>
      <c r="L57" s="23" t="s">
        <v>596</v>
      </c>
      <c r="M57" s="23" t="s">
        <v>596</v>
      </c>
      <c r="N57" s="23" t="s">
        <v>596</v>
      </c>
    </row>
    <row r="58" spans="1:14" x14ac:dyDescent="0.2">
      <c r="A58" s="11" t="s">
        <v>629</v>
      </c>
      <c r="B58" s="43" t="s">
        <v>88</v>
      </c>
      <c r="C58" s="43" t="s">
        <v>640</v>
      </c>
      <c r="D58" s="43" t="s">
        <v>628</v>
      </c>
      <c r="E58" s="23" t="s">
        <v>596</v>
      </c>
      <c r="F58" s="23" t="s">
        <v>596</v>
      </c>
      <c r="G58" s="23" t="s">
        <v>596</v>
      </c>
      <c r="H58" s="23">
        <v>59.915907498248075</v>
      </c>
      <c r="I58" s="23" t="s">
        <v>596</v>
      </c>
      <c r="J58" s="23" t="s">
        <v>596</v>
      </c>
      <c r="K58" s="23" t="s">
        <v>596</v>
      </c>
      <c r="L58" s="23" t="s">
        <v>596</v>
      </c>
      <c r="M58" s="23" t="s">
        <v>596</v>
      </c>
      <c r="N58" s="23" t="s">
        <v>596</v>
      </c>
    </row>
    <row r="59" spans="1:14" x14ac:dyDescent="0.2">
      <c r="A59" s="11" t="s">
        <v>630</v>
      </c>
      <c r="B59" s="43" t="s">
        <v>88</v>
      </c>
      <c r="C59" s="43" t="s">
        <v>640</v>
      </c>
      <c r="D59" s="43" t="s">
        <v>631</v>
      </c>
      <c r="E59" s="23" t="s">
        <v>596</v>
      </c>
      <c r="F59" s="23" t="s">
        <v>596</v>
      </c>
      <c r="G59" s="23" t="s">
        <v>596</v>
      </c>
      <c r="H59" s="23">
        <v>627</v>
      </c>
      <c r="I59" s="23" t="s">
        <v>596</v>
      </c>
      <c r="J59" s="23" t="s">
        <v>596</v>
      </c>
      <c r="K59" s="23" t="s">
        <v>596</v>
      </c>
      <c r="L59" s="23" t="s">
        <v>596</v>
      </c>
      <c r="M59" s="23" t="s">
        <v>596</v>
      </c>
      <c r="N59" s="23" t="s">
        <v>596</v>
      </c>
    </row>
    <row r="60" spans="1:14" x14ac:dyDescent="0.2">
      <c r="A60" s="11" t="s">
        <v>629</v>
      </c>
      <c r="B60" s="43" t="s">
        <v>88</v>
      </c>
      <c r="C60" s="43" t="s">
        <v>640</v>
      </c>
      <c r="D60" s="43" t="s">
        <v>631</v>
      </c>
      <c r="E60" s="23" t="s">
        <v>596</v>
      </c>
      <c r="F60" s="23" t="s">
        <v>596</v>
      </c>
      <c r="G60" s="23" t="s">
        <v>596</v>
      </c>
      <c r="H60" s="23">
        <v>43.938332165381922</v>
      </c>
      <c r="I60" s="23" t="s">
        <v>596</v>
      </c>
      <c r="J60" s="23" t="s">
        <v>596</v>
      </c>
      <c r="K60" s="23" t="s">
        <v>596</v>
      </c>
      <c r="L60" s="23" t="s">
        <v>596</v>
      </c>
      <c r="M60" s="23" t="s">
        <v>596</v>
      </c>
      <c r="N60" s="23" t="s">
        <v>596</v>
      </c>
    </row>
    <row r="61" spans="1:14" x14ac:dyDescent="0.2">
      <c r="A61" s="11" t="s">
        <v>632</v>
      </c>
      <c r="B61" s="43" t="s">
        <v>88</v>
      </c>
      <c r="C61" s="43" t="s">
        <v>640</v>
      </c>
      <c r="D61" s="43" t="s">
        <v>633</v>
      </c>
      <c r="E61" s="23" t="s">
        <v>596</v>
      </c>
      <c r="F61" s="23" t="s">
        <v>596</v>
      </c>
      <c r="G61" s="23" t="s">
        <v>596</v>
      </c>
      <c r="H61" s="23" t="s">
        <v>596</v>
      </c>
      <c r="I61" s="23">
        <v>1625</v>
      </c>
      <c r="J61" s="23">
        <v>1126</v>
      </c>
      <c r="K61" s="23">
        <v>2487</v>
      </c>
      <c r="L61" s="23">
        <v>943</v>
      </c>
      <c r="M61" s="23" t="s">
        <v>596</v>
      </c>
      <c r="N61" s="23" t="s">
        <v>596</v>
      </c>
    </row>
    <row r="62" spans="1:14" x14ac:dyDescent="0.2">
      <c r="A62" s="11" t="s">
        <v>629</v>
      </c>
      <c r="B62" s="43" t="s">
        <v>88</v>
      </c>
      <c r="C62" s="43" t="s">
        <v>640</v>
      </c>
      <c r="D62" s="43" t="s">
        <v>633</v>
      </c>
      <c r="E62" s="23" t="s">
        <v>596</v>
      </c>
      <c r="F62" s="23" t="s">
        <v>596</v>
      </c>
      <c r="G62" s="23" t="s">
        <v>596</v>
      </c>
      <c r="H62" s="23" t="s">
        <v>596</v>
      </c>
      <c r="I62" s="23">
        <v>76.32691404415219</v>
      </c>
      <c r="J62" s="23">
        <v>48.681366191093815</v>
      </c>
      <c r="K62" s="23">
        <v>79.456869009584665</v>
      </c>
      <c r="L62" s="23">
        <v>58.317872603586892</v>
      </c>
      <c r="M62" s="23" t="s">
        <v>596</v>
      </c>
      <c r="N62" s="23" t="s">
        <v>596</v>
      </c>
    </row>
    <row r="63" spans="1:14" x14ac:dyDescent="0.2">
      <c r="A63" s="11" t="s">
        <v>634</v>
      </c>
      <c r="B63" s="43" t="s">
        <v>88</v>
      </c>
      <c r="C63" s="43" t="s">
        <v>640</v>
      </c>
      <c r="D63" s="43" t="s">
        <v>635</v>
      </c>
      <c r="E63" s="23" t="s">
        <v>596</v>
      </c>
      <c r="F63" s="23" t="s">
        <v>596</v>
      </c>
      <c r="G63" s="23" t="s">
        <v>596</v>
      </c>
      <c r="H63" s="23" t="s">
        <v>596</v>
      </c>
      <c r="I63" s="23">
        <v>665</v>
      </c>
      <c r="J63" s="23">
        <v>589</v>
      </c>
      <c r="K63" s="23">
        <v>299</v>
      </c>
      <c r="L63" s="23">
        <v>358</v>
      </c>
      <c r="M63" s="23" t="s">
        <v>596</v>
      </c>
      <c r="N63" s="23" t="s">
        <v>596</v>
      </c>
    </row>
    <row r="64" spans="1:14" x14ac:dyDescent="0.2">
      <c r="A64" s="11" t="s">
        <v>629</v>
      </c>
      <c r="B64" s="43" t="s">
        <v>88</v>
      </c>
      <c r="C64" s="43" t="s">
        <v>640</v>
      </c>
      <c r="D64" s="43" t="s">
        <v>635</v>
      </c>
      <c r="E64" s="23" t="s">
        <v>596</v>
      </c>
      <c r="F64" s="23" t="s">
        <v>596</v>
      </c>
      <c r="G64" s="23" t="s">
        <v>596</v>
      </c>
      <c r="H64" s="23" t="s">
        <v>596</v>
      </c>
      <c r="I64" s="23">
        <v>31.235321747299203</v>
      </c>
      <c r="J64" s="23">
        <v>25.46476437527021</v>
      </c>
      <c r="K64" s="23">
        <v>9.5527156549520775</v>
      </c>
      <c r="L64" s="23">
        <v>22.139764996907854</v>
      </c>
      <c r="M64" s="23" t="s">
        <v>596</v>
      </c>
      <c r="N64" s="23" t="s">
        <v>596</v>
      </c>
    </row>
    <row r="65" spans="1:14" x14ac:dyDescent="0.2">
      <c r="A65" s="11" t="s">
        <v>15</v>
      </c>
      <c r="B65" s="43" t="s">
        <v>88</v>
      </c>
      <c r="C65" s="43" t="s">
        <v>640</v>
      </c>
      <c r="D65" s="43" t="s">
        <v>600</v>
      </c>
      <c r="E65" s="23" t="s">
        <v>596</v>
      </c>
      <c r="F65" s="23">
        <v>122</v>
      </c>
      <c r="G65" s="23">
        <v>121</v>
      </c>
      <c r="H65" s="23">
        <v>440</v>
      </c>
      <c r="I65" s="23">
        <v>666</v>
      </c>
      <c r="J65" s="23">
        <v>746</v>
      </c>
      <c r="K65" s="23">
        <v>865</v>
      </c>
      <c r="L65" s="23">
        <v>759</v>
      </c>
      <c r="M65" s="23" t="s">
        <v>596</v>
      </c>
      <c r="N65" s="23" t="s">
        <v>596</v>
      </c>
    </row>
    <row r="66" spans="1:14" x14ac:dyDescent="0.2">
      <c r="A66" s="11" t="s">
        <v>599</v>
      </c>
      <c r="B66" s="43" t="s">
        <v>88</v>
      </c>
      <c r="C66" s="43" t="s">
        <v>640</v>
      </c>
      <c r="D66" s="43" t="s">
        <v>600</v>
      </c>
      <c r="E66" s="23" t="s">
        <v>596</v>
      </c>
      <c r="F66" s="23">
        <v>14.932680538555692</v>
      </c>
      <c r="G66" s="23">
        <v>-12.696747114375656</v>
      </c>
      <c r="H66" s="23">
        <v>30.833917309039943</v>
      </c>
      <c r="I66" s="23">
        <v>31.282292155941757</v>
      </c>
      <c r="J66" s="23">
        <v>32.252485948984003</v>
      </c>
      <c r="K66" s="23">
        <v>27.635782747603834</v>
      </c>
      <c r="L66" s="23">
        <v>46.938775510204081</v>
      </c>
      <c r="M66" s="23" t="s">
        <v>596</v>
      </c>
      <c r="N66" s="23" t="s">
        <v>596</v>
      </c>
    </row>
    <row r="67" spans="1:14" x14ac:dyDescent="0.2">
      <c r="A67" s="11" t="s">
        <v>16</v>
      </c>
      <c r="B67" s="43" t="s">
        <v>88</v>
      </c>
      <c r="C67" s="43" t="s">
        <v>640</v>
      </c>
      <c r="D67" s="43" t="s">
        <v>601</v>
      </c>
      <c r="E67" s="23" t="s">
        <v>596</v>
      </c>
      <c r="F67" s="23">
        <v>90</v>
      </c>
      <c r="G67" s="23">
        <v>88</v>
      </c>
      <c r="H67" s="23">
        <v>78</v>
      </c>
      <c r="I67" s="23">
        <v>-74</v>
      </c>
      <c r="J67" s="23">
        <v>162</v>
      </c>
      <c r="K67" s="23">
        <v>66</v>
      </c>
      <c r="L67" s="23">
        <v>111</v>
      </c>
      <c r="M67" s="23" t="s">
        <v>596</v>
      </c>
      <c r="N67" s="23" t="s">
        <v>596</v>
      </c>
    </row>
    <row r="68" spans="1:14" x14ac:dyDescent="0.2">
      <c r="A68" s="11" t="s">
        <v>599</v>
      </c>
      <c r="B68" s="43" t="s">
        <v>88</v>
      </c>
      <c r="C68" s="43" t="s">
        <v>640</v>
      </c>
      <c r="D68" s="43" t="s">
        <v>601</v>
      </c>
      <c r="E68" s="23" t="s">
        <v>596</v>
      </c>
      <c r="F68" s="23">
        <v>11.015911872705018</v>
      </c>
      <c r="G68" s="23">
        <v>-9.2339979013641127</v>
      </c>
      <c r="H68" s="23">
        <v>5.4660126138752627</v>
      </c>
      <c r="I68" s="23">
        <v>-3.4758102395490842</v>
      </c>
      <c r="J68" s="23">
        <v>7.0038910505836576</v>
      </c>
      <c r="K68" s="23">
        <v>2.1086261980830669</v>
      </c>
      <c r="L68" s="23">
        <v>6.8645640074211505</v>
      </c>
      <c r="M68" s="23" t="s">
        <v>596</v>
      </c>
      <c r="N68" s="23" t="s">
        <v>596</v>
      </c>
    </row>
    <row r="69" spans="1:14" x14ac:dyDescent="0.2">
      <c r="A69" s="11" t="s">
        <v>602</v>
      </c>
      <c r="B69" s="43" t="s">
        <v>88</v>
      </c>
      <c r="C69" s="43" t="s">
        <v>640</v>
      </c>
      <c r="D69" s="43" t="s">
        <v>603</v>
      </c>
      <c r="E69" s="23" t="s">
        <v>596</v>
      </c>
      <c r="F69" s="23" t="s">
        <v>596</v>
      </c>
      <c r="G69" s="23" t="s">
        <v>596</v>
      </c>
      <c r="H69" s="23">
        <v>-365</v>
      </c>
      <c r="I69" s="23">
        <v>-333</v>
      </c>
      <c r="J69" s="23">
        <v>-397</v>
      </c>
      <c r="K69" s="23">
        <v>-548</v>
      </c>
      <c r="L69" s="23">
        <v>-594</v>
      </c>
      <c r="M69" s="23" t="s">
        <v>596</v>
      </c>
      <c r="N69" s="23" t="s">
        <v>596</v>
      </c>
    </row>
    <row r="70" spans="1:14" x14ac:dyDescent="0.2">
      <c r="A70" s="11" t="s">
        <v>599</v>
      </c>
      <c r="B70" s="43" t="s">
        <v>88</v>
      </c>
      <c r="C70" s="43" t="s">
        <v>640</v>
      </c>
      <c r="D70" s="43" t="s">
        <v>603</v>
      </c>
      <c r="E70" s="23" t="s">
        <v>596</v>
      </c>
      <c r="F70" s="23" t="s">
        <v>596</v>
      </c>
      <c r="G70" s="23" t="s">
        <v>596</v>
      </c>
      <c r="H70" s="23">
        <v>-25.5781359495445</v>
      </c>
      <c r="I70" s="23">
        <v>-15.641146077970879</v>
      </c>
      <c r="J70" s="23">
        <v>-17.163856463467358</v>
      </c>
      <c r="K70" s="23">
        <v>-17.507987220447284</v>
      </c>
      <c r="L70" s="23">
        <v>-36.734693877551024</v>
      </c>
      <c r="M70" s="23" t="s">
        <v>596</v>
      </c>
      <c r="N70" s="23" t="s">
        <v>596</v>
      </c>
    </row>
    <row r="71" spans="1:14" x14ac:dyDescent="0.2">
      <c r="A71" s="11" t="s">
        <v>604</v>
      </c>
      <c r="B71" s="43" t="s">
        <v>88</v>
      </c>
      <c r="C71" s="43" t="s">
        <v>640</v>
      </c>
      <c r="D71" s="43" t="s">
        <v>605</v>
      </c>
      <c r="E71" s="23" t="s">
        <v>596</v>
      </c>
      <c r="F71" s="23">
        <v>-135</v>
      </c>
      <c r="G71" s="23">
        <v>-1599</v>
      </c>
      <c r="H71" s="23">
        <v>-87</v>
      </c>
      <c r="I71" s="23">
        <v>112</v>
      </c>
      <c r="J71" s="23">
        <v>105</v>
      </c>
      <c r="K71" s="23">
        <v>164</v>
      </c>
      <c r="L71" s="23">
        <v>215</v>
      </c>
      <c r="M71" s="23" t="s">
        <v>596</v>
      </c>
      <c r="N71" s="23" t="s">
        <v>596</v>
      </c>
    </row>
    <row r="72" spans="1:14" x14ac:dyDescent="0.2">
      <c r="A72" s="11" t="s">
        <v>599</v>
      </c>
      <c r="B72" s="43" t="s">
        <v>88</v>
      </c>
      <c r="C72" s="43" t="s">
        <v>640</v>
      </c>
      <c r="D72" s="43" t="s">
        <v>605</v>
      </c>
      <c r="E72" s="23" t="s">
        <v>596</v>
      </c>
      <c r="F72" s="23">
        <v>-16.523867809057528</v>
      </c>
      <c r="G72" s="23">
        <v>167.78593913955928</v>
      </c>
      <c r="H72" s="23">
        <v>-6.0967063770147165</v>
      </c>
      <c r="I72" s="23">
        <v>5.2606857679661809</v>
      </c>
      <c r="J72" s="23">
        <v>4.5395590142671853</v>
      </c>
      <c r="K72" s="23">
        <v>5.23961661341853</v>
      </c>
      <c r="L72" s="23">
        <v>13.296227581941867</v>
      </c>
      <c r="M72" s="23" t="s">
        <v>596</v>
      </c>
      <c r="N72" s="23" t="s">
        <v>596</v>
      </c>
    </row>
    <row r="73" spans="1:14" x14ac:dyDescent="0.2">
      <c r="A73" s="11" t="s">
        <v>608</v>
      </c>
      <c r="B73" s="43"/>
      <c r="C73" s="43"/>
      <c r="D73" s="4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 spans="1:14" x14ac:dyDescent="0.2">
      <c r="A74" s="11" t="s">
        <v>609</v>
      </c>
      <c r="B74" s="43" t="s">
        <v>88</v>
      </c>
      <c r="C74" s="43" t="s">
        <v>640</v>
      </c>
      <c r="D74" s="43" t="s">
        <v>610</v>
      </c>
      <c r="E74" s="23" t="s">
        <v>596</v>
      </c>
      <c r="F74" s="23" t="s">
        <v>596</v>
      </c>
      <c r="G74" s="23" t="s">
        <v>596</v>
      </c>
      <c r="H74" s="23" t="s">
        <v>596</v>
      </c>
      <c r="I74" s="23" t="s">
        <v>596</v>
      </c>
      <c r="J74" s="23" t="s">
        <v>596</v>
      </c>
      <c r="K74" s="23" t="s">
        <v>596</v>
      </c>
      <c r="L74" s="23" t="s">
        <v>596</v>
      </c>
      <c r="M74" s="23" t="s">
        <v>596</v>
      </c>
      <c r="N74" s="23" t="s">
        <v>596</v>
      </c>
    </row>
    <row r="75" spans="1:14" x14ac:dyDescent="0.2">
      <c r="A75" s="11" t="s">
        <v>611</v>
      </c>
      <c r="B75" s="43" t="s">
        <v>88</v>
      </c>
      <c r="C75" s="43" t="s">
        <v>640</v>
      </c>
      <c r="D75" s="43" t="s">
        <v>612</v>
      </c>
      <c r="E75" s="23" t="s">
        <v>596</v>
      </c>
      <c r="F75" s="23" t="s">
        <v>596</v>
      </c>
      <c r="G75" s="23" t="s">
        <v>596</v>
      </c>
      <c r="H75" s="23" t="s">
        <v>596</v>
      </c>
      <c r="I75" s="23" t="s">
        <v>596</v>
      </c>
      <c r="J75" s="23" t="s">
        <v>596</v>
      </c>
      <c r="K75" s="23" t="s">
        <v>596</v>
      </c>
      <c r="L75" s="23" t="s">
        <v>596</v>
      </c>
      <c r="M75" s="23" t="s">
        <v>596</v>
      </c>
      <c r="N75" s="23" t="s">
        <v>596</v>
      </c>
    </row>
    <row r="76" spans="1:14" x14ac:dyDescent="0.2">
      <c r="A76" s="11" t="s">
        <v>617</v>
      </c>
      <c r="B76" s="43" t="s">
        <v>88</v>
      </c>
      <c r="C76" s="43" t="s">
        <v>640</v>
      </c>
      <c r="D76" s="43" t="s">
        <v>618</v>
      </c>
      <c r="E76" s="23" t="s">
        <v>596</v>
      </c>
      <c r="F76" s="23">
        <v>39</v>
      </c>
      <c r="G76" s="23">
        <v>62</v>
      </c>
      <c r="H76" s="23">
        <v>85</v>
      </c>
      <c r="I76" s="23" t="s">
        <v>596</v>
      </c>
      <c r="J76" s="23" t="s">
        <v>596</v>
      </c>
      <c r="K76" s="23" t="s">
        <v>596</v>
      </c>
      <c r="L76" s="23" t="s">
        <v>596</v>
      </c>
      <c r="M76" s="23" t="s">
        <v>596</v>
      </c>
      <c r="N76" s="23" t="s">
        <v>596</v>
      </c>
    </row>
    <row r="77" spans="1:14" x14ac:dyDescent="0.2">
      <c r="A77" s="11" t="s">
        <v>621</v>
      </c>
      <c r="B77" s="43" t="s">
        <v>88</v>
      </c>
      <c r="C77" s="43" t="s">
        <v>640</v>
      </c>
      <c r="D77" s="43" t="s">
        <v>622</v>
      </c>
      <c r="E77" s="23" t="s">
        <v>596</v>
      </c>
      <c r="F77" s="23" t="s">
        <v>596</v>
      </c>
      <c r="G77" s="23">
        <v>682</v>
      </c>
      <c r="H77" s="23">
        <v>1482</v>
      </c>
      <c r="I77" s="23" t="s">
        <v>596</v>
      </c>
      <c r="J77" s="23" t="s">
        <v>596</v>
      </c>
      <c r="K77" s="23" t="s">
        <v>596</v>
      </c>
      <c r="L77" s="23" t="s">
        <v>596</v>
      </c>
      <c r="M77" s="23" t="s">
        <v>596</v>
      </c>
      <c r="N77" s="23" t="s">
        <v>596</v>
      </c>
    </row>
    <row r="78" spans="1:14" x14ac:dyDescent="0.2">
      <c r="A78" s="11" t="s">
        <v>623</v>
      </c>
      <c r="B78" s="43"/>
      <c r="C78" s="43"/>
      <c r="D78" s="43"/>
      <c r="E78" s="23"/>
      <c r="F78" s="23"/>
      <c r="G78" s="23"/>
      <c r="H78" s="23"/>
      <c r="I78" s="23"/>
      <c r="J78" s="23"/>
      <c r="K78" s="23"/>
      <c r="L78" s="23"/>
      <c r="M78" s="23"/>
      <c r="N78" s="23"/>
    </row>
    <row r="79" spans="1:14" x14ac:dyDescent="0.2">
      <c r="A79" s="11" t="s">
        <v>641</v>
      </c>
      <c r="B79" s="43" t="s">
        <v>642</v>
      </c>
      <c r="C79" s="43" t="s">
        <v>643</v>
      </c>
      <c r="D79" s="43"/>
      <c r="E79" s="23">
        <v>436</v>
      </c>
      <c r="F79" s="23">
        <v>737</v>
      </c>
      <c r="G79" s="23">
        <v>-455</v>
      </c>
      <c r="H79" s="23">
        <v>1633</v>
      </c>
      <c r="I79" s="23">
        <v>2661</v>
      </c>
      <c r="J79" s="23">
        <v>2331</v>
      </c>
      <c r="K79" s="23">
        <v>3333</v>
      </c>
      <c r="L79" s="23">
        <v>1792</v>
      </c>
      <c r="M79" s="23" t="s">
        <v>596</v>
      </c>
      <c r="N79" s="23" t="s">
        <v>596</v>
      </c>
    </row>
    <row r="80" spans="1:14" x14ac:dyDescent="0.2">
      <c r="A80" s="11" t="s">
        <v>597</v>
      </c>
      <c r="B80" s="43" t="s">
        <v>642</v>
      </c>
      <c r="C80" s="43" t="s">
        <v>643</v>
      </c>
      <c r="D80" s="43" t="s">
        <v>598</v>
      </c>
      <c r="E80" s="23" t="s">
        <v>596</v>
      </c>
      <c r="F80" s="23" t="s">
        <v>596</v>
      </c>
      <c r="G80" s="23" t="s">
        <v>596</v>
      </c>
      <c r="H80" s="23">
        <v>1560</v>
      </c>
      <c r="I80" s="23">
        <v>2290</v>
      </c>
      <c r="J80" s="23">
        <v>1715</v>
      </c>
      <c r="K80" s="23">
        <v>2786</v>
      </c>
      <c r="L80" s="23">
        <v>1301</v>
      </c>
      <c r="M80" s="23">
        <v>1292.439124</v>
      </c>
      <c r="N80" s="23">
        <v>1346.5140353199999</v>
      </c>
    </row>
    <row r="81" spans="1:14" x14ac:dyDescent="0.2">
      <c r="A81" s="11" t="s">
        <v>599</v>
      </c>
      <c r="B81" s="43" t="s">
        <v>642</v>
      </c>
      <c r="C81" s="43" t="s">
        <v>643</v>
      </c>
      <c r="D81" s="43" t="s">
        <v>598</v>
      </c>
      <c r="E81" s="23" t="s">
        <v>596</v>
      </c>
      <c r="F81" s="23" t="s">
        <v>596</v>
      </c>
      <c r="G81" s="23" t="s">
        <v>596</v>
      </c>
      <c r="H81" s="23">
        <v>95.529699938763017</v>
      </c>
      <c r="I81" s="23">
        <v>86.057872980082678</v>
      </c>
      <c r="J81" s="23">
        <v>73.573573573573569</v>
      </c>
      <c r="K81" s="23">
        <v>83.588358835883582</v>
      </c>
      <c r="L81" s="23">
        <v>72.600446428571431</v>
      </c>
      <c r="M81" s="23" t="s">
        <v>596</v>
      </c>
      <c r="N81" s="23" t="s">
        <v>596</v>
      </c>
    </row>
    <row r="82" spans="1:14" x14ac:dyDescent="0.2">
      <c r="A82" s="11" t="s">
        <v>627</v>
      </c>
      <c r="B82" s="43" t="s">
        <v>642</v>
      </c>
      <c r="C82" s="43" t="s">
        <v>643</v>
      </c>
      <c r="D82" s="43" t="s">
        <v>628</v>
      </c>
      <c r="E82" s="23" t="s">
        <v>596</v>
      </c>
      <c r="F82" s="23" t="s">
        <v>596</v>
      </c>
      <c r="G82" s="23">
        <v>415</v>
      </c>
      <c r="H82" s="23">
        <v>855</v>
      </c>
      <c r="I82" s="23" t="s">
        <v>596</v>
      </c>
      <c r="J82" s="23" t="s">
        <v>596</v>
      </c>
      <c r="K82" s="23" t="s">
        <v>596</v>
      </c>
      <c r="L82" s="23" t="s">
        <v>596</v>
      </c>
      <c r="M82" s="23" t="s">
        <v>596</v>
      </c>
      <c r="N82" s="23" t="s">
        <v>596</v>
      </c>
    </row>
    <row r="83" spans="1:14" x14ac:dyDescent="0.2">
      <c r="A83" s="11" t="s">
        <v>629</v>
      </c>
      <c r="B83" s="43" t="s">
        <v>642</v>
      </c>
      <c r="C83" s="43" t="s">
        <v>643</v>
      </c>
      <c r="D83" s="43" t="s">
        <v>628</v>
      </c>
      <c r="E83" s="23" t="s">
        <v>596</v>
      </c>
      <c r="F83" s="23" t="s">
        <v>596</v>
      </c>
      <c r="G83" s="23">
        <v>-91.208791208791212</v>
      </c>
      <c r="H83" s="23">
        <v>52.357624004898959</v>
      </c>
      <c r="I83" s="23" t="s">
        <v>596</v>
      </c>
      <c r="J83" s="23" t="s">
        <v>596</v>
      </c>
      <c r="K83" s="23" t="s">
        <v>596</v>
      </c>
      <c r="L83" s="23" t="s">
        <v>596</v>
      </c>
      <c r="M83" s="23" t="s">
        <v>596</v>
      </c>
      <c r="N83" s="23" t="s">
        <v>596</v>
      </c>
    </row>
    <row r="84" spans="1:14" x14ac:dyDescent="0.2">
      <c r="A84" s="11" t="s">
        <v>630</v>
      </c>
      <c r="B84" s="43" t="s">
        <v>642</v>
      </c>
      <c r="C84" s="43" t="s">
        <v>643</v>
      </c>
      <c r="D84" s="43" t="s">
        <v>631</v>
      </c>
      <c r="E84" s="23" t="s">
        <v>596</v>
      </c>
      <c r="F84" s="23" t="s">
        <v>596</v>
      </c>
      <c r="G84" s="23">
        <v>267</v>
      </c>
      <c r="H84" s="23">
        <v>627</v>
      </c>
      <c r="I84" s="23" t="s">
        <v>596</v>
      </c>
      <c r="J84" s="23" t="s">
        <v>596</v>
      </c>
      <c r="K84" s="23" t="s">
        <v>596</v>
      </c>
      <c r="L84" s="23" t="s">
        <v>596</v>
      </c>
      <c r="M84" s="23" t="s">
        <v>596</v>
      </c>
      <c r="N84" s="23" t="s">
        <v>596</v>
      </c>
    </row>
    <row r="85" spans="1:14" x14ac:dyDescent="0.2">
      <c r="A85" s="11" t="s">
        <v>629</v>
      </c>
      <c r="B85" s="43" t="s">
        <v>642</v>
      </c>
      <c r="C85" s="43" t="s">
        <v>643</v>
      </c>
      <c r="D85" s="43" t="s">
        <v>631</v>
      </c>
      <c r="E85" s="23" t="s">
        <v>596</v>
      </c>
      <c r="F85" s="23" t="s">
        <v>596</v>
      </c>
      <c r="G85" s="23">
        <v>-58.681318681318679</v>
      </c>
      <c r="H85" s="23">
        <v>38.395590936925906</v>
      </c>
      <c r="I85" s="23" t="s">
        <v>596</v>
      </c>
      <c r="J85" s="23" t="s">
        <v>596</v>
      </c>
      <c r="K85" s="23" t="s">
        <v>596</v>
      </c>
      <c r="L85" s="23" t="s">
        <v>596</v>
      </c>
      <c r="M85" s="23" t="s">
        <v>596</v>
      </c>
      <c r="N85" s="23" t="s">
        <v>596</v>
      </c>
    </row>
    <row r="86" spans="1:14" x14ac:dyDescent="0.2">
      <c r="A86" s="11" t="s">
        <v>632</v>
      </c>
      <c r="B86" s="43" t="s">
        <v>642</v>
      </c>
      <c r="C86" s="43" t="s">
        <v>643</v>
      </c>
      <c r="D86" s="43" t="s">
        <v>633</v>
      </c>
      <c r="E86" s="23" t="s">
        <v>596</v>
      </c>
      <c r="F86" s="23" t="s">
        <v>596</v>
      </c>
      <c r="G86" s="23" t="s">
        <v>596</v>
      </c>
      <c r="H86" s="23">
        <v>1067</v>
      </c>
      <c r="I86" s="23">
        <v>1625</v>
      </c>
      <c r="J86" s="23">
        <v>1126</v>
      </c>
      <c r="K86" s="23">
        <v>2487</v>
      </c>
      <c r="L86" s="23">
        <v>943</v>
      </c>
      <c r="M86" s="23" t="s">
        <v>596</v>
      </c>
      <c r="N86" s="23" t="s">
        <v>596</v>
      </c>
    </row>
    <row r="87" spans="1:14" x14ac:dyDescent="0.2">
      <c r="A87" s="11" t="s">
        <v>629</v>
      </c>
      <c r="B87" s="43" t="s">
        <v>642</v>
      </c>
      <c r="C87" s="43" t="s">
        <v>643</v>
      </c>
      <c r="D87" s="43" t="s">
        <v>633</v>
      </c>
      <c r="E87" s="23" t="s">
        <v>596</v>
      </c>
      <c r="F87" s="23" t="s">
        <v>596</v>
      </c>
      <c r="G87" s="23" t="s">
        <v>596</v>
      </c>
      <c r="H87" s="23">
        <v>65.339865278628295</v>
      </c>
      <c r="I87" s="23">
        <v>61.067267944381811</v>
      </c>
      <c r="J87" s="23">
        <v>48.305448305448309</v>
      </c>
      <c r="K87" s="23">
        <v>74.617461746174612</v>
      </c>
      <c r="L87" s="23">
        <v>52.622767857142854</v>
      </c>
      <c r="M87" s="23" t="s">
        <v>596</v>
      </c>
      <c r="N87" s="23" t="s">
        <v>596</v>
      </c>
    </row>
    <row r="88" spans="1:14" x14ac:dyDescent="0.2">
      <c r="A88" s="11" t="s">
        <v>634</v>
      </c>
      <c r="B88" s="43" t="s">
        <v>642</v>
      </c>
      <c r="C88" s="43" t="s">
        <v>643</v>
      </c>
      <c r="D88" s="43" t="s">
        <v>635</v>
      </c>
      <c r="E88" s="23" t="s">
        <v>596</v>
      </c>
      <c r="F88" s="23" t="s">
        <v>596</v>
      </c>
      <c r="G88" s="23" t="s">
        <v>596</v>
      </c>
      <c r="H88" s="23">
        <v>440</v>
      </c>
      <c r="I88" s="23">
        <v>665</v>
      </c>
      <c r="J88" s="23">
        <v>589</v>
      </c>
      <c r="K88" s="23">
        <v>299</v>
      </c>
      <c r="L88" s="23">
        <v>358</v>
      </c>
      <c r="M88" s="23" t="s">
        <v>596</v>
      </c>
      <c r="N88" s="23" t="s">
        <v>596</v>
      </c>
    </row>
    <row r="89" spans="1:14" x14ac:dyDescent="0.2">
      <c r="A89" s="11" t="s">
        <v>629</v>
      </c>
      <c r="B89" s="43" t="s">
        <v>642</v>
      </c>
      <c r="C89" s="43" t="s">
        <v>643</v>
      </c>
      <c r="D89" s="43" t="s">
        <v>635</v>
      </c>
      <c r="E89" s="23" t="s">
        <v>596</v>
      </c>
      <c r="F89" s="23" t="s">
        <v>596</v>
      </c>
      <c r="G89" s="23" t="s">
        <v>596</v>
      </c>
      <c r="H89" s="23">
        <v>26.944274341702389</v>
      </c>
      <c r="I89" s="23">
        <v>24.990605035700863</v>
      </c>
      <c r="J89" s="23">
        <v>25.268125268125267</v>
      </c>
      <c r="K89" s="23">
        <v>8.9708970897089717</v>
      </c>
      <c r="L89" s="23">
        <v>19.977678571428573</v>
      </c>
      <c r="M89" s="23" t="s">
        <v>596</v>
      </c>
      <c r="N89" s="23" t="s">
        <v>596</v>
      </c>
    </row>
    <row r="90" spans="1:14" x14ac:dyDescent="0.2">
      <c r="A90" s="11" t="s">
        <v>15</v>
      </c>
      <c r="B90" s="43" t="s">
        <v>642</v>
      </c>
      <c r="C90" s="43" t="s">
        <v>643</v>
      </c>
      <c r="D90" s="43" t="s">
        <v>600</v>
      </c>
      <c r="E90" s="23">
        <v>126</v>
      </c>
      <c r="F90" s="23">
        <v>122</v>
      </c>
      <c r="G90" s="23">
        <v>121</v>
      </c>
      <c r="H90" s="23">
        <v>440</v>
      </c>
      <c r="I90" s="23">
        <v>666</v>
      </c>
      <c r="J90" s="23">
        <v>746</v>
      </c>
      <c r="K90" s="23">
        <v>865</v>
      </c>
      <c r="L90" s="23">
        <v>759</v>
      </c>
      <c r="M90" s="23">
        <v>595.00657370987642</v>
      </c>
      <c r="N90" s="23">
        <v>658.15569457637559</v>
      </c>
    </row>
    <row r="91" spans="1:14" x14ac:dyDescent="0.2">
      <c r="A91" s="11" t="s">
        <v>599</v>
      </c>
      <c r="B91" s="43" t="s">
        <v>642</v>
      </c>
      <c r="C91" s="43" t="s">
        <v>643</v>
      </c>
      <c r="D91" s="43" t="s">
        <v>600</v>
      </c>
      <c r="E91" s="23">
        <v>28.899082568807341</v>
      </c>
      <c r="F91" s="23">
        <v>16.55359565807327</v>
      </c>
      <c r="G91" s="23">
        <v>-26.593406593406595</v>
      </c>
      <c r="H91" s="23">
        <v>26.944274341702389</v>
      </c>
      <c r="I91" s="23">
        <v>25.028184892897407</v>
      </c>
      <c r="J91" s="23">
        <v>32.003432003432003</v>
      </c>
      <c r="K91" s="23">
        <v>25.952595259525953</v>
      </c>
      <c r="L91" s="23">
        <v>42.354910714285715</v>
      </c>
      <c r="M91" s="23" t="s">
        <v>596</v>
      </c>
      <c r="N91" s="23" t="s">
        <v>596</v>
      </c>
    </row>
    <row r="92" spans="1:14" x14ac:dyDescent="0.2">
      <c r="A92" s="11" t="s">
        <v>16</v>
      </c>
      <c r="B92" s="43" t="s">
        <v>642</v>
      </c>
      <c r="C92" s="43" t="s">
        <v>643</v>
      </c>
      <c r="D92" s="43" t="s">
        <v>601</v>
      </c>
      <c r="E92" s="23">
        <v>63</v>
      </c>
      <c r="F92" s="23">
        <v>90</v>
      </c>
      <c r="G92" s="23">
        <v>88</v>
      </c>
      <c r="H92" s="23">
        <v>91</v>
      </c>
      <c r="I92" s="23">
        <v>-74</v>
      </c>
      <c r="J92" s="23">
        <v>162</v>
      </c>
      <c r="K92" s="23">
        <v>66</v>
      </c>
      <c r="L92" s="23">
        <v>111</v>
      </c>
      <c r="M92" s="23">
        <v>109.47262200000003</v>
      </c>
      <c r="N92" s="23">
        <v>113.33700555660002</v>
      </c>
    </row>
    <row r="93" spans="1:14" x14ac:dyDescent="0.2">
      <c r="A93" s="11" t="s">
        <v>599</v>
      </c>
      <c r="B93" s="43" t="s">
        <v>642</v>
      </c>
      <c r="C93" s="43" t="s">
        <v>643</v>
      </c>
      <c r="D93" s="43" t="s">
        <v>601</v>
      </c>
      <c r="E93" s="23">
        <v>14.44954128440367</v>
      </c>
      <c r="F93" s="23">
        <v>12.211668928086839</v>
      </c>
      <c r="G93" s="23">
        <v>-19.340659340659339</v>
      </c>
      <c r="H93" s="23">
        <v>5.5725658297611753</v>
      </c>
      <c r="I93" s="23">
        <v>-2.7809094325441563</v>
      </c>
      <c r="J93" s="23">
        <v>6.9498069498069501</v>
      </c>
      <c r="K93" s="23">
        <v>1.9801980198019802</v>
      </c>
      <c r="L93" s="23">
        <v>6.1941964285714288</v>
      </c>
      <c r="M93" s="23" t="s">
        <v>596</v>
      </c>
      <c r="N93" s="23" t="s">
        <v>596</v>
      </c>
    </row>
    <row r="94" spans="1:14" x14ac:dyDescent="0.2">
      <c r="A94" s="11" t="s">
        <v>602</v>
      </c>
      <c r="B94" s="43" t="s">
        <v>642</v>
      </c>
      <c r="C94" s="43" t="s">
        <v>643</v>
      </c>
      <c r="D94" s="43" t="s">
        <v>603</v>
      </c>
      <c r="E94" s="23" t="s">
        <v>596</v>
      </c>
      <c r="F94" s="23" t="s">
        <v>596</v>
      </c>
      <c r="G94" s="23">
        <v>-245</v>
      </c>
      <c r="H94" s="23">
        <v>-371</v>
      </c>
      <c r="I94" s="23">
        <v>-333</v>
      </c>
      <c r="J94" s="23">
        <v>-397</v>
      </c>
      <c r="K94" s="23">
        <v>-548</v>
      </c>
      <c r="L94" s="23">
        <v>-594</v>
      </c>
      <c r="M94" s="23">
        <v>-392.22837509819243</v>
      </c>
      <c r="N94" s="23">
        <v>-431.911585342997</v>
      </c>
    </row>
    <row r="95" spans="1:14" x14ac:dyDescent="0.2">
      <c r="A95" s="11" t="s">
        <v>599</v>
      </c>
      <c r="B95" s="43" t="s">
        <v>642</v>
      </c>
      <c r="C95" s="43" t="s">
        <v>643</v>
      </c>
      <c r="D95" s="43" t="s">
        <v>603</v>
      </c>
      <c r="E95" s="23" t="s">
        <v>596</v>
      </c>
      <c r="F95" s="23" t="s">
        <v>596</v>
      </c>
      <c r="G95" s="23">
        <v>53.846153846153847</v>
      </c>
      <c r="H95" s="23">
        <v>-22.718922229026333</v>
      </c>
      <c r="I95" s="23">
        <v>-12.514092446448704</v>
      </c>
      <c r="J95" s="23">
        <v>-17.03131703131703</v>
      </c>
      <c r="K95" s="23">
        <v>-16.441644164416441</v>
      </c>
      <c r="L95" s="23">
        <v>-33.147321428571431</v>
      </c>
      <c r="M95" s="23" t="s">
        <v>596</v>
      </c>
      <c r="N95" s="23" t="s">
        <v>596</v>
      </c>
    </row>
    <row r="96" spans="1:14" x14ac:dyDescent="0.2">
      <c r="A96" s="11" t="s">
        <v>604</v>
      </c>
      <c r="B96" s="43" t="s">
        <v>642</v>
      </c>
      <c r="C96" s="43" t="s">
        <v>643</v>
      </c>
      <c r="D96" s="43" t="s">
        <v>605</v>
      </c>
      <c r="E96" s="23">
        <v>-12</v>
      </c>
      <c r="F96" s="23">
        <v>-135</v>
      </c>
      <c r="G96" s="23">
        <v>-1599</v>
      </c>
      <c r="H96" s="23">
        <v>-87</v>
      </c>
      <c r="I96" s="23">
        <v>112</v>
      </c>
      <c r="J96" s="23">
        <v>105</v>
      </c>
      <c r="K96" s="23">
        <v>164</v>
      </c>
      <c r="L96" s="23">
        <v>215</v>
      </c>
      <c r="M96" s="23" t="s">
        <v>596</v>
      </c>
      <c r="N96" s="23" t="s">
        <v>596</v>
      </c>
    </row>
    <row r="97" spans="1:14" x14ac:dyDescent="0.2">
      <c r="A97" s="11" t="s">
        <v>599</v>
      </c>
      <c r="B97" s="43" t="s">
        <v>642</v>
      </c>
      <c r="C97" s="43" t="s">
        <v>643</v>
      </c>
      <c r="D97" s="43" t="s">
        <v>605</v>
      </c>
      <c r="E97" s="23">
        <v>-2.7522935779816513</v>
      </c>
      <c r="F97" s="23">
        <v>-18.317503392130259</v>
      </c>
      <c r="G97" s="23">
        <v>351.42857142857144</v>
      </c>
      <c r="H97" s="23">
        <v>-5.3276178812002453</v>
      </c>
      <c r="I97" s="23">
        <v>4.2089440060127767</v>
      </c>
      <c r="J97" s="23">
        <v>4.5045045045045047</v>
      </c>
      <c r="K97" s="23">
        <v>4.9204920492049204</v>
      </c>
      <c r="L97" s="23">
        <v>11.997767857142858</v>
      </c>
      <c r="M97" s="23" t="s">
        <v>596</v>
      </c>
      <c r="N97" s="23" t="s">
        <v>596</v>
      </c>
    </row>
    <row r="98" spans="1:14" x14ac:dyDescent="0.2">
      <c r="A98" s="11" t="s">
        <v>606</v>
      </c>
      <c r="B98" s="43" t="s">
        <v>642</v>
      </c>
      <c r="C98" s="43" t="s">
        <v>643</v>
      </c>
      <c r="D98" s="43" t="s">
        <v>607</v>
      </c>
      <c r="E98" s="23" t="s">
        <v>596</v>
      </c>
      <c r="F98" s="23" t="s">
        <v>596</v>
      </c>
      <c r="G98" s="23" t="s">
        <v>596</v>
      </c>
      <c r="H98" s="23" t="s">
        <v>596</v>
      </c>
      <c r="I98" s="23" t="s">
        <v>596</v>
      </c>
      <c r="J98" s="23" t="s">
        <v>596</v>
      </c>
      <c r="K98" s="23" t="s">
        <v>596</v>
      </c>
      <c r="L98" s="23">
        <v>585</v>
      </c>
      <c r="M98" s="23" t="s">
        <v>596</v>
      </c>
      <c r="N98" s="23" t="s">
        <v>596</v>
      </c>
    </row>
    <row r="99" spans="1:14" x14ac:dyDescent="0.2">
      <c r="A99" s="11" t="s">
        <v>599</v>
      </c>
      <c r="B99" s="43" t="s">
        <v>642</v>
      </c>
      <c r="C99" s="43" t="s">
        <v>643</v>
      </c>
      <c r="D99" s="43" t="s">
        <v>607</v>
      </c>
      <c r="E99" s="23" t="s">
        <v>596</v>
      </c>
      <c r="F99" s="23" t="s">
        <v>596</v>
      </c>
      <c r="G99" s="23" t="s">
        <v>596</v>
      </c>
      <c r="H99" s="23" t="s">
        <v>596</v>
      </c>
      <c r="I99" s="23" t="s">
        <v>596</v>
      </c>
      <c r="J99" s="23" t="s">
        <v>596</v>
      </c>
      <c r="K99" s="23" t="s">
        <v>596</v>
      </c>
      <c r="L99" s="23">
        <v>32.645089285714285</v>
      </c>
      <c r="M99" s="23" t="s">
        <v>596</v>
      </c>
      <c r="N99" s="23" t="s">
        <v>596</v>
      </c>
    </row>
    <row r="100" spans="1:14" x14ac:dyDescent="0.2">
      <c r="A100" s="11" t="s">
        <v>608</v>
      </c>
      <c r="B100" s="43"/>
      <c r="C100" s="43"/>
      <c r="D100" s="43"/>
      <c r="E100" s="23"/>
      <c r="F100" s="23"/>
      <c r="G100" s="23"/>
      <c r="H100" s="23"/>
      <c r="I100" s="23"/>
      <c r="J100" s="23"/>
      <c r="K100" s="23"/>
      <c r="L100" s="23"/>
      <c r="M100" s="23"/>
      <c r="N100" s="23"/>
    </row>
    <row r="101" spans="1:14" x14ac:dyDescent="0.2">
      <c r="A101" s="11" t="s">
        <v>609</v>
      </c>
      <c r="B101" s="43" t="s">
        <v>642</v>
      </c>
      <c r="C101" s="43" t="s">
        <v>643</v>
      </c>
      <c r="D101" s="43" t="s">
        <v>610</v>
      </c>
      <c r="E101" s="23" t="s">
        <v>596</v>
      </c>
      <c r="F101" s="23" t="s">
        <v>596</v>
      </c>
      <c r="G101" s="23" t="s">
        <v>596</v>
      </c>
      <c r="H101" s="23" t="s">
        <v>596</v>
      </c>
      <c r="I101" s="23" t="s">
        <v>596</v>
      </c>
      <c r="J101" s="23" t="s">
        <v>596</v>
      </c>
      <c r="K101" s="23" t="s">
        <v>596</v>
      </c>
      <c r="L101" s="23" t="s">
        <v>596</v>
      </c>
      <c r="M101" s="23" t="s">
        <v>596</v>
      </c>
      <c r="N101" s="23" t="s">
        <v>596</v>
      </c>
    </row>
    <row r="102" spans="1:14" x14ac:dyDescent="0.2">
      <c r="A102" s="11" t="s">
        <v>611</v>
      </c>
      <c r="B102" s="43" t="s">
        <v>642</v>
      </c>
      <c r="C102" s="43" t="s">
        <v>643</v>
      </c>
      <c r="D102" s="43" t="s">
        <v>612</v>
      </c>
      <c r="E102" s="23">
        <v>0</v>
      </c>
      <c r="F102" s="23">
        <v>-24</v>
      </c>
      <c r="G102" s="23">
        <v>69</v>
      </c>
      <c r="H102" s="23" t="s">
        <v>596</v>
      </c>
      <c r="I102" s="23" t="s">
        <v>596</v>
      </c>
      <c r="J102" s="23" t="s">
        <v>596</v>
      </c>
      <c r="K102" s="23" t="s">
        <v>596</v>
      </c>
      <c r="L102" s="23" t="s">
        <v>596</v>
      </c>
      <c r="M102" s="23" t="s">
        <v>596</v>
      </c>
      <c r="N102" s="23" t="s">
        <v>596</v>
      </c>
    </row>
    <row r="103" spans="1:14" x14ac:dyDescent="0.2">
      <c r="A103" s="11" t="s">
        <v>613</v>
      </c>
      <c r="B103" s="43" t="s">
        <v>642</v>
      </c>
      <c r="C103" s="43" t="s">
        <v>643</v>
      </c>
      <c r="D103" s="43" t="s">
        <v>614</v>
      </c>
      <c r="E103" s="23" t="s">
        <v>596</v>
      </c>
      <c r="F103" s="23" t="s">
        <v>596</v>
      </c>
      <c r="G103" s="23" t="s">
        <v>596</v>
      </c>
      <c r="H103" s="23" t="s">
        <v>596</v>
      </c>
      <c r="I103" s="23" t="s">
        <v>596</v>
      </c>
      <c r="J103" s="23" t="s">
        <v>596</v>
      </c>
      <c r="K103" s="23" t="s">
        <v>596</v>
      </c>
      <c r="L103" s="23" t="s">
        <v>596</v>
      </c>
      <c r="M103" s="23" t="s">
        <v>596</v>
      </c>
      <c r="N103" s="23" t="s">
        <v>596</v>
      </c>
    </row>
    <row r="104" spans="1:14" x14ac:dyDescent="0.2">
      <c r="A104" s="11" t="s">
        <v>617</v>
      </c>
      <c r="B104" s="43" t="s">
        <v>642</v>
      </c>
      <c r="C104" s="43" t="s">
        <v>643</v>
      </c>
      <c r="D104" s="43" t="s">
        <v>618</v>
      </c>
      <c r="E104" s="23">
        <v>3</v>
      </c>
      <c r="F104" s="23">
        <v>39</v>
      </c>
      <c r="G104" s="23">
        <v>62</v>
      </c>
      <c r="H104" s="23">
        <v>85</v>
      </c>
      <c r="I104" s="23" t="s">
        <v>596</v>
      </c>
      <c r="J104" s="23" t="s">
        <v>596</v>
      </c>
      <c r="K104" s="23" t="s">
        <v>596</v>
      </c>
      <c r="L104" s="23" t="s">
        <v>596</v>
      </c>
      <c r="M104" s="23" t="s">
        <v>596</v>
      </c>
      <c r="N104" s="23" t="s">
        <v>596</v>
      </c>
    </row>
    <row r="105" spans="1:14" x14ac:dyDescent="0.2">
      <c r="A105" s="11" t="s">
        <v>621</v>
      </c>
      <c r="B105" s="43" t="s">
        <v>642</v>
      </c>
      <c r="C105" s="43" t="s">
        <v>643</v>
      </c>
      <c r="D105" s="43" t="s">
        <v>622</v>
      </c>
      <c r="E105" s="23">
        <v>256</v>
      </c>
      <c r="F105" s="23">
        <v>645</v>
      </c>
      <c r="G105" s="23">
        <v>682</v>
      </c>
      <c r="H105" s="23">
        <v>1482</v>
      </c>
      <c r="I105" s="23" t="s">
        <v>596</v>
      </c>
      <c r="J105" s="23" t="s">
        <v>596</v>
      </c>
      <c r="K105" s="23" t="s">
        <v>596</v>
      </c>
      <c r="L105" s="23" t="s">
        <v>596</v>
      </c>
      <c r="M105" s="23" t="s">
        <v>596</v>
      </c>
      <c r="N105" s="23" t="s">
        <v>596</v>
      </c>
    </row>
    <row r="106" spans="1:14" x14ac:dyDescent="0.2">
      <c r="A106" s="11" t="s">
        <v>623</v>
      </c>
      <c r="B106" s="43"/>
      <c r="C106" s="43"/>
      <c r="D106" s="43"/>
      <c r="E106" s="23"/>
      <c r="F106" s="23"/>
      <c r="G106" s="23"/>
      <c r="H106" s="23"/>
      <c r="I106" s="23"/>
      <c r="J106" s="23"/>
      <c r="K106" s="23"/>
      <c r="L106" s="23"/>
      <c r="M106" s="23"/>
      <c r="N106" s="23"/>
    </row>
    <row r="107" spans="1:14" x14ac:dyDescent="0.2">
      <c r="A107" s="11" t="s">
        <v>644</v>
      </c>
      <c r="B107" s="43" t="s">
        <v>150</v>
      </c>
      <c r="C107" s="43" t="s">
        <v>645</v>
      </c>
      <c r="D107" s="43"/>
      <c r="E107" s="23">
        <v>14</v>
      </c>
      <c r="F107" s="23">
        <v>20</v>
      </c>
      <c r="G107" s="23">
        <v>-11</v>
      </c>
      <c r="H107" s="23">
        <v>20</v>
      </c>
      <c r="I107" s="23">
        <v>89</v>
      </c>
      <c r="J107" s="23">
        <v>68</v>
      </c>
      <c r="K107" s="23">
        <v>94</v>
      </c>
      <c r="L107" s="23">
        <v>51</v>
      </c>
      <c r="M107" s="23" t="s">
        <v>596</v>
      </c>
      <c r="N107" s="23" t="s">
        <v>596</v>
      </c>
    </row>
    <row r="108" spans="1:14" x14ac:dyDescent="0.2">
      <c r="A108" s="11" t="s">
        <v>597</v>
      </c>
      <c r="B108" s="43" t="s">
        <v>150</v>
      </c>
      <c r="C108" s="43" t="s">
        <v>645</v>
      </c>
      <c r="D108" s="43" t="s">
        <v>598</v>
      </c>
      <c r="E108" s="23" t="s">
        <v>596</v>
      </c>
      <c r="F108" s="23" t="s">
        <v>596</v>
      </c>
      <c r="G108" s="23" t="s">
        <v>596</v>
      </c>
      <c r="H108" s="23">
        <v>21</v>
      </c>
      <c r="I108" s="23">
        <v>28</v>
      </c>
      <c r="J108" s="23">
        <v>45</v>
      </c>
      <c r="K108" s="23">
        <v>-70</v>
      </c>
      <c r="L108" s="23">
        <v>-9</v>
      </c>
      <c r="M108" s="23">
        <v>-8</v>
      </c>
      <c r="N108" s="23">
        <v>-8</v>
      </c>
    </row>
    <row r="109" spans="1:14" x14ac:dyDescent="0.2">
      <c r="A109" s="11" t="s">
        <v>599</v>
      </c>
      <c r="B109" s="43" t="s">
        <v>150</v>
      </c>
      <c r="C109" s="43" t="s">
        <v>645</v>
      </c>
      <c r="D109" s="43" t="s">
        <v>598</v>
      </c>
      <c r="E109" s="23" t="s">
        <v>596</v>
      </c>
      <c r="F109" s="23" t="s">
        <v>596</v>
      </c>
      <c r="G109" s="23" t="s">
        <v>596</v>
      </c>
      <c r="H109" s="23">
        <v>105</v>
      </c>
      <c r="I109" s="23">
        <v>31.460674157303369</v>
      </c>
      <c r="J109" s="23">
        <v>66.17647058823529</v>
      </c>
      <c r="K109" s="23">
        <v>-74.468085106382972</v>
      </c>
      <c r="L109" s="23">
        <v>-17.647058823529413</v>
      </c>
      <c r="M109" s="23" t="s">
        <v>596</v>
      </c>
      <c r="N109" s="23" t="s">
        <v>596</v>
      </c>
    </row>
    <row r="110" spans="1:14" x14ac:dyDescent="0.2">
      <c r="A110" s="11" t="s">
        <v>15</v>
      </c>
      <c r="B110" s="43" t="s">
        <v>150</v>
      </c>
      <c r="C110" s="43" t="s">
        <v>645</v>
      </c>
      <c r="D110" s="43" t="s">
        <v>600</v>
      </c>
      <c r="E110" s="23">
        <v>-8</v>
      </c>
      <c r="F110" s="23">
        <v>-12</v>
      </c>
      <c r="G110" s="23">
        <v>7</v>
      </c>
      <c r="H110" s="23">
        <v>2</v>
      </c>
      <c r="I110" s="23">
        <v>73</v>
      </c>
      <c r="J110" s="23">
        <v>12</v>
      </c>
      <c r="K110" s="23">
        <v>-21</v>
      </c>
      <c r="L110" s="23">
        <v>-35</v>
      </c>
      <c r="M110" s="23">
        <v>-20</v>
      </c>
      <c r="N110" s="23">
        <v>-20</v>
      </c>
    </row>
    <row r="111" spans="1:14" x14ac:dyDescent="0.2">
      <c r="A111" s="11" t="s">
        <v>599</v>
      </c>
      <c r="B111" s="43" t="s">
        <v>150</v>
      </c>
      <c r="C111" s="43" t="s">
        <v>645</v>
      </c>
      <c r="D111" s="43" t="s">
        <v>600</v>
      </c>
      <c r="E111" s="23">
        <v>-57.142857142857146</v>
      </c>
      <c r="F111" s="23">
        <v>-60</v>
      </c>
      <c r="G111" s="23">
        <v>-63.636363636363633</v>
      </c>
      <c r="H111" s="23">
        <v>10</v>
      </c>
      <c r="I111" s="23">
        <v>82.022471910112358</v>
      </c>
      <c r="J111" s="23">
        <v>17.647058823529413</v>
      </c>
      <c r="K111" s="23">
        <v>-22.340425531914892</v>
      </c>
      <c r="L111" s="23">
        <v>-68.627450980392155</v>
      </c>
      <c r="M111" s="23" t="s">
        <v>596</v>
      </c>
      <c r="N111" s="23" t="s">
        <v>596</v>
      </c>
    </row>
    <row r="112" spans="1:14" x14ac:dyDescent="0.2">
      <c r="A112" s="11" t="s">
        <v>16</v>
      </c>
      <c r="B112" s="43" t="s">
        <v>150</v>
      </c>
      <c r="C112" s="43" t="s">
        <v>645</v>
      </c>
      <c r="D112" s="43" t="s">
        <v>601</v>
      </c>
      <c r="E112" s="23">
        <v>0</v>
      </c>
      <c r="F112" s="23">
        <v>0</v>
      </c>
      <c r="G112" s="23">
        <v>0</v>
      </c>
      <c r="H112" s="23">
        <v>0</v>
      </c>
      <c r="I112" s="23">
        <v>1</v>
      </c>
      <c r="J112" s="23">
        <v>1</v>
      </c>
      <c r="K112" s="23">
        <v>1</v>
      </c>
      <c r="L112" s="23">
        <v>0</v>
      </c>
      <c r="M112" s="23" t="s">
        <v>596</v>
      </c>
      <c r="N112" s="23" t="s">
        <v>596</v>
      </c>
    </row>
    <row r="113" spans="1:14" x14ac:dyDescent="0.2">
      <c r="A113" s="11" t="s">
        <v>599</v>
      </c>
      <c r="B113" s="43" t="s">
        <v>150</v>
      </c>
      <c r="C113" s="43" t="s">
        <v>645</v>
      </c>
      <c r="D113" s="43" t="s">
        <v>601</v>
      </c>
      <c r="E113" s="23">
        <v>0</v>
      </c>
      <c r="F113" s="23">
        <v>0</v>
      </c>
      <c r="G113" s="23">
        <v>0</v>
      </c>
      <c r="H113" s="23">
        <v>0</v>
      </c>
      <c r="I113" s="23">
        <v>1.1235955056179776</v>
      </c>
      <c r="J113" s="23">
        <v>1.4705882352941178</v>
      </c>
      <c r="K113" s="23">
        <v>1.0638297872340425</v>
      </c>
      <c r="L113" s="23">
        <v>0</v>
      </c>
      <c r="M113" s="23" t="s">
        <v>596</v>
      </c>
      <c r="N113" s="23" t="s">
        <v>596</v>
      </c>
    </row>
    <row r="114" spans="1:14" x14ac:dyDescent="0.2">
      <c r="A114" s="11" t="s">
        <v>602</v>
      </c>
      <c r="B114" s="43" t="s">
        <v>150</v>
      </c>
      <c r="C114" s="43" t="s">
        <v>645</v>
      </c>
      <c r="D114" s="43" t="s">
        <v>603</v>
      </c>
      <c r="E114" s="23" t="s">
        <v>596</v>
      </c>
      <c r="F114" s="23" t="s">
        <v>596</v>
      </c>
      <c r="G114" s="23">
        <v>5</v>
      </c>
      <c r="H114" s="23">
        <v>0</v>
      </c>
      <c r="I114" s="23">
        <v>-3</v>
      </c>
      <c r="J114" s="23">
        <v>9</v>
      </c>
      <c r="K114" s="23">
        <v>4</v>
      </c>
      <c r="L114" s="23">
        <v>4</v>
      </c>
      <c r="M114" s="23" t="s">
        <v>596</v>
      </c>
      <c r="N114" s="23" t="s">
        <v>596</v>
      </c>
    </row>
    <row r="115" spans="1:14" x14ac:dyDescent="0.2">
      <c r="A115" s="11" t="s">
        <v>599</v>
      </c>
      <c r="B115" s="43" t="s">
        <v>150</v>
      </c>
      <c r="C115" s="43" t="s">
        <v>645</v>
      </c>
      <c r="D115" s="43" t="s">
        <v>603</v>
      </c>
      <c r="E115" s="23" t="s">
        <v>596</v>
      </c>
      <c r="F115" s="23" t="s">
        <v>596</v>
      </c>
      <c r="G115" s="23">
        <v>-45.454545454545453</v>
      </c>
      <c r="H115" s="23">
        <v>0</v>
      </c>
      <c r="I115" s="23">
        <v>-3.3707865168539324</v>
      </c>
      <c r="J115" s="23">
        <v>13.235294117647058</v>
      </c>
      <c r="K115" s="23">
        <v>4.2553191489361701</v>
      </c>
      <c r="L115" s="23">
        <v>7.8431372549019605</v>
      </c>
      <c r="M115" s="23" t="s">
        <v>596</v>
      </c>
      <c r="N115" s="23" t="s">
        <v>596</v>
      </c>
    </row>
    <row r="116" spans="1:14" x14ac:dyDescent="0.2">
      <c r="A116" s="11" t="s">
        <v>604</v>
      </c>
      <c r="B116" s="43" t="s">
        <v>150</v>
      </c>
      <c r="C116" s="43" t="s">
        <v>645</v>
      </c>
      <c r="D116" s="43" t="s">
        <v>605</v>
      </c>
      <c r="E116" s="23">
        <v>0</v>
      </c>
      <c r="F116" s="23">
        <v>1</v>
      </c>
      <c r="G116" s="23">
        <v>0</v>
      </c>
      <c r="H116" s="23">
        <v>0</v>
      </c>
      <c r="I116" s="23">
        <v>0</v>
      </c>
      <c r="J116" s="23" t="s">
        <v>596</v>
      </c>
      <c r="K116" s="23">
        <v>0</v>
      </c>
      <c r="L116" s="23" t="s">
        <v>596</v>
      </c>
      <c r="M116" s="23" t="s">
        <v>596</v>
      </c>
      <c r="N116" s="23" t="s">
        <v>596</v>
      </c>
    </row>
    <row r="117" spans="1:14" x14ac:dyDescent="0.2">
      <c r="A117" s="11" t="s">
        <v>599</v>
      </c>
      <c r="B117" s="43" t="s">
        <v>150</v>
      </c>
      <c r="C117" s="43" t="s">
        <v>645</v>
      </c>
      <c r="D117" s="43" t="s">
        <v>605</v>
      </c>
      <c r="E117" s="23">
        <v>0</v>
      </c>
      <c r="F117" s="23">
        <v>5</v>
      </c>
      <c r="G117" s="23">
        <v>0</v>
      </c>
      <c r="H117" s="23">
        <v>0</v>
      </c>
      <c r="I117" s="23">
        <v>0</v>
      </c>
      <c r="J117" s="23" t="s">
        <v>596</v>
      </c>
      <c r="K117" s="23">
        <v>0</v>
      </c>
      <c r="L117" s="23" t="s">
        <v>596</v>
      </c>
      <c r="M117" s="23" t="s">
        <v>596</v>
      </c>
      <c r="N117" s="23" t="s">
        <v>596</v>
      </c>
    </row>
    <row r="118" spans="1:14" x14ac:dyDescent="0.2">
      <c r="A118" s="11" t="s">
        <v>608</v>
      </c>
      <c r="B118" s="43"/>
      <c r="C118" s="43"/>
      <c r="D118" s="43"/>
      <c r="E118" s="23"/>
      <c r="F118" s="23"/>
      <c r="G118" s="23"/>
      <c r="H118" s="23"/>
      <c r="I118" s="23"/>
      <c r="J118" s="23"/>
      <c r="K118" s="23"/>
      <c r="L118" s="23"/>
      <c r="M118" s="23"/>
      <c r="N118" s="23"/>
    </row>
    <row r="119" spans="1:14" x14ac:dyDescent="0.2">
      <c r="A119" s="11" t="s">
        <v>609</v>
      </c>
      <c r="B119" s="43" t="s">
        <v>150</v>
      </c>
      <c r="C119" s="43" t="s">
        <v>645</v>
      </c>
      <c r="D119" s="43" t="s">
        <v>610</v>
      </c>
      <c r="E119" s="23" t="s">
        <v>596</v>
      </c>
      <c r="F119" s="23" t="s">
        <v>596</v>
      </c>
      <c r="G119" s="23" t="s">
        <v>596</v>
      </c>
      <c r="H119" s="23" t="s">
        <v>596</v>
      </c>
      <c r="I119" s="23" t="s">
        <v>596</v>
      </c>
      <c r="J119" s="23" t="s">
        <v>596</v>
      </c>
      <c r="K119" s="23" t="s">
        <v>596</v>
      </c>
      <c r="L119" s="23" t="s">
        <v>596</v>
      </c>
      <c r="M119" s="23" t="s">
        <v>596</v>
      </c>
      <c r="N119" s="23" t="s">
        <v>596</v>
      </c>
    </row>
    <row r="120" spans="1:14" x14ac:dyDescent="0.2">
      <c r="A120" s="11" t="s">
        <v>611</v>
      </c>
      <c r="B120" s="43" t="s">
        <v>150</v>
      </c>
      <c r="C120" s="43" t="s">
        <v>645</v>
      </c>
      <c r="D120" s="43" t="s">
        <v>612</v>
      </c>
      <c r="E120" s="23">
        <v>5</v>
      </c>
      <c r="F120" s="23">
        <v>7</v>
      </c>
      <c r="G120" s="23">
        <v>5</v>
      </c>
      <c r="H120" s="23" t="s">
        <v>596</v>
      </c>
      <c r="I120" s="23" t="s">
        <v>596</v>
      </c>
      <c r="J120" s="23" t="s">
        <v>596</v>
      </c>
      <c r="K120" s="23" t="s">
        <v>596</v>
      </c>
      <c r="L120" s="23" t="s">
        <v>596</v>
      </c>
      <c r="M120" s="23" t="s">
        <v>596</v>
      </c>
      <c r="N120" s="23" t="s">
        <v>596</v>
      </c>
    </row>
    <row r="121" spans="1:14" x14ac:dyDescent="0.2">
      <c r="A121" s="11" t="s">
        <v>613</v>
      </c>
      <c r="B121" s="43" t="s">
        <v>150</v>
      </c>
      <c r="C121" s="43" t="s">
        <v>645</v>
      </c>
      <c r="D121" s="43" t="s">
        <v>614</v>
      </c>
      <c r="E121" s="23" t="s">
        <v>596</v>
      </c>
      <c r="F121" s="23" t="s">
        <v>596</v>
      </c>
      <c r="G121" s="23" t="s">
        <v>596</v>
      </c>
      <c r="H121" s="23" t="s">
        <v>596</v>
      </c>
      <c r="I121" s="23" t="s">
        <v>596</v>
      </c>
      <c r="J121" s="23" t="s">
        <v>596</v>
      </c>
      <c r="K121" s="23" t="s">
        <v>596</v>
      </c>
      <c r="L121" s="23" t="s">
        <v>596</v>
      </c>
      <c r="M121" s="23" t="s">
        <v>596</v>
      </c>
      <c r="N121" s="23" t="s">
        <v>596</v>
      </c>
    </row>
    <row r="122" spans="1:14" x14ac:dyDescent="0.2">
      <c r="A122" s="11" t="s">
        <v>617</v>
      </c>
      <c r="B122" s="43" t="s">
        <v>150</v>
      </c>
      <c r="C122" s="43" t="s">
        <v>645</v>
      </c>
      <c r="D122" s="43" t="s">
        <v>618</v>
      </c>
      <c r="E122" s="23">
        <v>-2</v>
      </c>
      <c r="F122" s="23">
        <v>-2</v>
      </c>
      <c r="G122" s="23">
        <v>-3</v>
      </c>
      <c r="H122" s="23">
        <v>-1</v>
      </c>
      <c r="I122" s="23" t="s">
        <v>596</v>
      </c>
      <c r="J122" s="23" t="s">
        <v>596</v>
      </c>
      <c r="K122" s="23" t="s">
        <v>596</v>
      </c>
      <c r="L122" s="23" t="s">
        <v>596</v>
      </c>
      <c r="M122" s="23" t="s">
        <v>596</v>
      </c>
      <c r="N122" s="23" t="s">
        <v>596</v>
      </c>
    </row>
    <row r="123" spans="1:14" x14ac:dyDescent="0.2">
      <c r="A123" s="11" t="s">
        <v>621</v>
      </c>
      <c r="B123" s="43" t="s">
        <v>150</v>
      </c>
      <c r="C123" s="43" t="s">
        <v>645</v>
      </c>
      <c r="D123" s="43" t="s">
        <v>622</v>
      </c>
      <c r="E123" s="23">
        <v>-9</v>
      </c>
      <c r="F123" s="23">
        <v>-14</v>
      </c>
      <c r="G123" s="23">
        <v>2</v>
      </c>
      <c r="H123" s="23">
        <v>-19</v>
      </c>
      <c r="I123" s="23" t="s">
        <v>596</v>
      </c>
      <c r="J123" s="23" t="s">
        <v>596</v>
      </c>
      <c r="K123" s="23" t="s">
        <v>596</v>
      </c>
      <c r="L123" s="23" t="s">
        <v>596</v>
      </c>
      <c r="M123" s="23" t="s">
        <v>596</v>
      </c>
      <c r="N123" s="23" t="s">
        <v>596</v>
      </c>
    </row>
    <row r="124" spans="1:14" x14ac:dyDescent="0.2">
      <c r="A124" s="11" t="s">
        <v>623</v>
      </c>
      <c r="B124" s="43"/>
      <c r="C124" s="43"/>
      <c r="D124" s="43"/>
      <c r="E124" s="23"/>
      <c r="F124" s="23"/>
      <c r="G124" s="23"/>
      <c r="H124" s="23"/>
      <c r="I124" s="23"/>
      <c r="J124" s="23"/>
      <c r="K124" s="23"/>
      <c r="L124" s="23"/>
      <c r="M124" s="23"/>
      <c r="N124" s="23"/>
    </row>
    <row r="125" spans="1:14" x14ac:dyDescent="0.2">
      <c r="A125" s="11" t="s">
        <v>646</v>
      </c>
      <c r="B125" s="43" t="s">
        <v>72</v>
      </c>
      <c r="C125" s="43" t="s">
        <v>647</v>
      </c>
      <c r="D125" s="43"/>
      <c r="E125" s="23">
        <v>44029</v>
      </c>
      <c r="F125" s="23">
        <v>43477</v>
      </c>
      <c r="G125" s="23">
        <v>40598</v>
      </c>
      <c r="H125" s="23">
        <v>38619</v>
      </c>
      <c r="I125" s="23">
        <v>55789</v>
      </c>
      <c r="J125" s="23">
        <v>63550</v>
      </c>
      <c r="K125" s="23">
        <v>54695</v>
      </c>
      <c r="L125" s="23">
        <v>49715</v>
      </c>
      <c r="M125" s="23" t="s">
        <v>596</v>
      </c>
      <c r="N125" s="23" t="s">
        <v>596</v>
      </c>
    </row>
    <row r="126" spans="1:14" x14ac:dyDescent="0.2">
      <c r="A126" s="11" t="s">
        <v>597</v>
      </c>
      <c r="B126" s="43" t="s">
        <v>72</v>
      </c>
      <c r="C126" s="43" t="s">
        <v>647</v>
      </c>
      <c r="D126" s="43" t="s">
        <v>598</v>
      </c>
      <c r="E126" s="23" t="s">
        <v>596</v>
      </c>
      <c r="F126" s="23" t="s">
        <v>596</v>
      </c>
      <c r="G126" s="23" t="s">
        <v>596</v>
      </c>
      <c r="H126" s="23">
        <v>28185</v>
      </c>
      <c r="I126" s="23">
        <v>41133</v>
      </c>
      <c r="J126" s="23">
        <v>45410</v>
      </c>
      <c r="K126" s="23">
        <v>39443</v>
      </c>
      <c r="L126" s="23">
        <v>36684</v>
      </c>
      <c r="M126" s="23" t="s">
        <v>596</v>
      </c>
      <c r="N126" s="23" t="s">
        <v>596</v>
      </c>
    </row>
    <row r="127" spans="1:14" x14ac:dyDescent="0.2">
      <c r="A127" s="11" t="s">
        <v>599</v>
      </c>
      <c r="B127" s="43" t="s">
        <v>72</v>
      </c>
      <c r="C127" s="43" t="s">
        <v>647</v>
      </c>
      <c r="D127" s="43" t="s">
        <v>598</v>
      </c>
      <c r="E127" s="23" t="s">
        <v>596</v>
      </c>
      <c r="F127" s="23" t="s">
        <v>596</v>
      </c>
      <c r="G127" s="23" t="s">
        <v>596</v>
      </c>
      <c r="H127" s="23">
        <v>72.982210828866627</v>
      </c>
      <c r="I127" s="23">
        <v>73.729588270089081</v>
      </c>
      <c r="J127" s="23">
        <v>71.455546813532649</v>
      </c>
      <c r="K127" s="23">
        <v>72.114452875034274</v>
      </c>
      <c r="L127" s="23">
        <v>73.788594991451276</v>
      </c>
      <c r="M127" s="23" t="s">
        <v>596</v>
      </c>
      <c r="N127" s="23" t="s">
        <v>596</v>
      </c>
    </row>
    <row r="128" spans="1:14" x14ac:dyDescent="0.2">
      <c r="A128" s="11" t="s">
        <v>15</v>
      </c>
      <c r="B128" s="43" t="s">
        <v>72</v>
      </c>
      <c r="C128" s="43" t="s">
        <v>647</v>
      </c>
      <c r="D128" s="43" t="s">
        <v>600</v>
      </c>
      <c r="E128" s="23">
        <v>7519</v>
      </c>
      <c r="F128" s="23">
        <v>8575</v>
      </c>
      <c r="G128" s="23">
        <v>8574</v>
      </c>
      <c r="H128" s="23">
        <v>8859</v>
      </c>
      <c r="I128" s="23">
        <v>12476</v>
      </c>
      <c r="J128" s="23">
        <v>15692</v>
      </c>
      <c r="K128" s="23">
        <v>13234</v>
      </c>
      <c r="L128" s="23">
        <v>11484</v>
      </c>
      <c r="M128" s="23" t="s">
        <v>596</v>
      </c>
      <c r="N128" s="23" t="s">
        <v>596</v>
      </c>
    </row>
    <row r="129" spans="1:14" x14ac:dyDescent="0.2">
      <c r="A129" s="11" t="s">
        <v>599</v>
      </c>
      <c r="B129" s="43" t="s">
        <v>72</v>
      </c>
      <c r="C129" s="43" t="s">
        <v>647</v>
      </c>
      <c r="D129" s="43" t="s">
        <v>600</v>
      </c>
      <c r="E129" s="23">
        <v>17.077380817188672</v>
      </c>
      <c r="F129" s="23">
        <v>19.723071969087105</v>
      </c>
      <c r="G129" s="23">
        <v>21.119266958963497</v>
      </c>
      <c r="H129" s="23">
        <v>22.939485745358503</v>
      </c>
      <c r="I129" s="23">
        <v>22.362831382530608</v>
      </c>
      <c r="J129" s="23">
        <v>24.69236821400472</v>
      </c>
      <c r="K129" s="23">
        <v>24.195995977694487</v>
      </c>
      <c r="L129" s="23">
        <v>23.099668108216836</v>
      </c>
      <c r="M129" s="23" t="s">
        <v>596</v>
      </c>
      <c r="N129" s="23" t="s">
        <v>596</v>
      </c>
    </row>
    <row r="130" spans="1:14" x14ac:dyDescent="0.2">
      <c r="A130" s="11" t="s">
        <v>16</v>
      </c>
      <c r="B130" s="43" t="s">
        <v>72</v>
      </c>
      <c r="C130" s="43" t="s">
        <v>647</v>
      </c>
      <c r="D130" s="43" t="s">
        <v>601</v>
      </c>
      <c r="E130" s="23">
        <v>1366</v>
      </c>
      <c r="F130" s="23">
        <v>1464</v>
      </c>
      <c r="G130" s="23">
        <v>1579</v>
      </c>
      <c r="H130" s="23">
        <v>1427</v>
      </c>
      <c r="I130" s="23">
        <v>1882</v>
      </c>
      <c r="J130" s="23">
        <v>2128</v>
      </c>
      <c r="K130" s="23">
        <v>1729</v>
      </c>
      <c r="L130" s="23">
        <v>1337</v>
      </c>
      <c r="M130" s="23" t="s">
        <v>596</v>
      </c>
      <c r="N130" s="23" t="s">
        <v>596</v>
      </c>
    </row>
    <row r="131" spans="1:14" x14ac:dyDescent="0.2">
      <c r="A131" s="11" t="s">
        <v>599</v>
      </c>
      <c r="B131" s="43" t="s">
        <v>72</v>
      </c>
      <c r="C131" s="43" t="s">
        <v>647</v>
      </c>
      <c r="D131" s="43" t="s">
        <v>601</v>
      </c>
      <c r="E131" s="23">
        <v>3.1025006245883393</v>
      </c>
      <c r="F131" s="23">
        <v>3.3672976516318975</v>
      </c>
      <c r="G131" s="23">
        <v>3.889354155377112</v>
      </c>
      <c r="H131" s="23">
        <v>3.6950723737020637</v>
      </c>
      <c r="I131" s="23">
        <v>3.3734248687017154</v>
      </c>
      <c r="J131" s="23">
        <v>3.3485444531864674</v>
      </c>
      <c r="K131" s="23">
        <v>3.1611664685985921</v>
      </c>
      <c r="L131" s="23">
        <v>2.6893291763049381</v>
      </c>
      <c r="M131" s="23" t="s">
        <v>596</v>
      </c>
      <c r="N131" s="23" t="s">
        <v>596</v>
      </c>
    </row>
    <row r="132" spans="1:14" x14ac:dyDescent="0.2">
      <c r="A132" s="11" t="s">
        <v>602</v>
      </c>
      <c r="B132" s="43" t="s">
        <v>72</v>
      </c>
      <c r="C132" s="43" t="s">
        <v>647</v>
      </c>
      <c r="D132" s="43" t="s">
        <v>603</v>
      </c>
      <c r="E132" s="23" t="s">
        <v>596</v>
      </c>
      <c r="F132" s="23" t="s">
        <v>596</v>
      </c>
      <c r="G132" s="23">
        <v>3</v>
      </c>
      <c r="H132" s="23">
        <v>9</v>
      </c>
      <c r="I132" s="23">
        <v>34</v>
      </c>
      <c r="J132" s="23">
        <v>70</v>
      </c>
      <c r="K132" s="23">
        <v>60</v>
      </c>
      <c r="L132" s="23">
        <v>83</v>
      </c>
      <c r="M132" s="23" t="s">
        <v>596</v>
      </c>
      <c r="N132" s="23" t="s">
        <v>596</v>
      </c>
    </row>
    <row r="133" spans="1:14" x14ac:dyDescent="0.2">
      <c r="A133" s="11" t="s">
        <v>599</v>
      </c>
      <c r="B133" s="43" t="s">
        <v>72</v>
      </c>
      <c r="C133" s="43" t="s">
        <v>647</v>
      </c>
      <c r="D133" s="43" t="s">
        <v>603</v>
      </c>
      <c r="E133" s="23" t="s">
        <v>596</v>
      </c>
      <c r="F133" s="23" t="s">
        <v>596</v>
      </c>
      <c r="G133" s="23">
        <v>7.3895265776639241E-3</v>
      </c>
      <c r="H133" s="23">
        <v>2.3304591004427871E-2</v>
      </c>
      <c r="I133" s="23">
        <v>6.0943913674738746E-2</v>
      </c>
      <c r="J133" s="23">
        <v>0.11014948859166011</v>
      </c>
      <c r="K133" s="23">
        <v>0.10969924124691471</v>
      </c>
      <c r="L133" s="23">
        <v>0.16695162425827215</v>
      </c>
      <c r="M133" s="23" t="s">
        <v>596</v>
      </c>
      <c r="N133" s="23" t="s">
        <v>596</v>
      </c>
    </row>
    <row r="134" spans="1:14" x14ac:dyDescent="0.2">
      <c r="A134" s="11" t="s">
        <v>604</v>
      </c>
      <c r="B134" s="43" t="s">
        <v>72</v>
      </c>
      <c r="C134" s="43" t="s">
        <v>647</v>
      </c>
      <c r="D134" s="43" t="s">
        <v>605</v>
      </c>
      <c r="E134" s="23">
        <v>3955</v>
      </c>
      <c r="F134" s="23">
        <v>2276</v>
      </c>
      <c r="G134" s="23">
        <v>2692</v>
      </c>
      <c r="H134" s="23">
        <v>139</v>
      </c>
      <c r="I134" s="23">
        <v>264</v>
      </c>
      <c r="J134" s="23">
        <v>250</v>
      </c>
      <c r="K134" s="23">
        <v>229</v>
      </c>
      <c r="L134" s="23">
        <v>127</v>
      </c>
      <c r="M134" s="23" t="s">
        <v>596</v>
      </c>
      <c r="N134" s="23" t="s">
        <v>596</v>
      </c>
    </row>
    <row r="135" spans="1:14" x14ac:dyDescent="0.2">
      <c r="A135" s="11" t="s">
        <v>599</v>
      </c>
      <c r="B135" s="43" t="s">
        <v>72</v>
      </c>
      <c r="C135" s="43" t="s">
        <v>647</v>
      </c>
      <c r="D135" s="43" t="s">
        <v>605</v>
      </c>
      <c r="E135" s="23">
        <v>8.9827159372231939</v>
      </c>
      <c r="F135" s="23">
        <v>5.2349518136025948</v>
      </c>
      <c r="G135" s="23">
        <v>6.6308685156904277</v>
      </c>
      <c r="H135" s="23">
        <v>0.35992646106838605</v>
      </c>
      <c r="I135" s="23">
        <v>0.47321156500385381</v>
      </c>
      <c r="J135" s="23">
        <v>0.39339103068450038</v>
      </c>
      <c r="K135" s="23">
        <v>0.41868543742572445</v>
      </c>
      <c r="L135" s="23">
        <v>0.2554560997686815</v>
      </c>
      <c r="M135" s="23" t="s">
        <v>596</v>
      </c>
      <c r="N135" s="23" t="s">
        <v>596</v>
      </c>
    </row>
    <row r="136" spans="1:14" x14ac:dyDescent="0.2">
      <c r="A136" s="11" t="s">
        <v>608</v>
      </c>
      <c r="B136" s="43"/>
      <c r="C136" s="43"/>
      <c r="D136" s="43"/>
      <c r="E136" s="23"/>
      <c r="F136" s="23"/>
      <c r="G136" s="23"/>
      <c r="H136" s="23"/>
      <c r="I136" s="23"/>
      <c r="J136" s="23"/>
      <c r="K136" s="23"/>
      <c r="L136" s="23"/>
      <c r="M136" s="23"/>
      <c r="N136" s="23"/>
    </row>
    <row r="137" spans="1:14" x14ac:dyDescent="0.2">
      <c r="A137" s="11" t="s">
        <v>609</v>
      </c>
      <c r="B137" s="43" t="s">
        <v>72</v>
      </c>
      <c r="C137" s="43" t="s">
        <v>647</v>
      </c>
      <c r="D137" s="43" t="s">
        <v>610</v>
      </c>
      <c r="E137" s="23" t="s">
        <v>596</v>
      </c>
      <c r="F137" s="23" t="s">
        <v>596</v>
      </c>
      <c r="G137" s="23" t="s">
        <v>596</v>
      </c>
      <c r="H137" s="23" t="s">
        <v>596</v>
      </c>
      <c r="I137" s="23" t="s">
        <v>596</v>
      </c>
      <c r="J137" s="23" t="s">
        <v>596</v>
      </c>
      <c r="K137" s="23" t="s">
        <v>596</v>
      </c>
      <c r="L137" s="23" t="s">
        <v>596</v>
      </c>
      <c r="M137" s="23" t="s">
        <v>596</v>
      </c>
      <c r="N137" s="23" t="s">
        <v>596</v>
      </c>
    </row>
    <row r="138" spans="1:14" x14ac:dyDescent="0.2">
      <c r="A138" s="11" t="s">
        <v>611</v>
      </c>
      <c r="B138" s="43" t="s">
        <v>72</v>
      </c>
      <c r="C138" s="43" t="s">
        <v>647</v>
      </c>
      <c r="D138" s="43" t="s">
        <v>612</v>
      </c>
      <c r="E138" s="23" t="s">
        <v>596</v>
      </c>
      <c r="F138" s="23" t="s">
        <v>596</v>
      </c>
      <c r="G138" s="23" t="s">
        <v>596</v>
      </c>
      <c r="H138" s="23" t="s">
        <v>596</v>
      </c>
      <c r="I138" s="23" t="s">
        <v>596</v>
      </c>
      <c r="J138" s="23" t="s">
        <v>596</v>
      </c>
      <c r="K138" s="23" t="s">
        <v>596</v>
      </c>
      <c r="L138" s="23" t="s">
        <v>596</v>
      </c>
      <c r="M138" s="23" t="s">
        <v>596</v>
      </c>
      <c r="N138" s="23" t="s">
        <v>596</v>
      </c>
    </row>
    <row r="139" spans="1:14" x14ac:dyDescent="0.2">
      <c r="A139" s="11" t="s">
        <v>613</v>
      </c>
      <c r="B139" s="43" t="s">
        <v>72</v>
      </c>
      <c r="C139" s="43" t="s">
        <v>647</v>
      </c>
      <c r="D139" s="43" t="s">
        <v>614</v>
      </c>
      <c r="E139" s="23" t="s">
        <v>596</v>
      </c>
      <c r="F139" s="23" t="s">
        <v>596</v>
      </c>
      <c r="G139" s="23" t="s">
        <v>596</v>
      </c>
      <c r="H139" s="23" t="s">
        <v>596</v>
      </c>
      <c r="I139" s="23" t="s">
        <v>596</v>
      </c>
      <c r="J139" s="23" t="s">
        <v>596</v>
      </c>
      <c r="K139" s="23" t="s">
        <v>596</v>
      </c>
      <c r="L139" s="23" t="s">
        <v>596</v>
      </c>
      <c r="M139" s="23" t="s">
        <v>596</v>
      </c>
      <c r="N139" s="23" t="s">
        <v>596</v>
      </c>
    </row>
    <row r="140" spans="1:14" x14ac:dyDescent="0.2">
      <c r="A140" s="11" t="s">
        <v>617</v>
      </c>
      <c r="B140" s="43" t="s">
        <v>72</v>
      </c>
      <c r="C140" s="43" t="s">
        <v>647</v>
      </c>
      <c r="D140" s="43" t="s">
        <v>618</v>
      </c>
      <c r="E140" s="23">
        <v>381</v>
      </c>
      <c r="F140" s="23">
        <v>390</v>
      </c>
      <c r="G140" s="23">
        <v>442</v>
      </c>
      <c r="H140" s="23">
        <v>386</v>
      </c>
      <c r="I140" s="23" t="s">
        <v>596</v>
      </c>
      <c r="J140" s="23" t="s">
        <v>596</v>
      </c>
      <c r="K140" s="23" t="s">
        <v>596</v>
      </c>
      <c r="L140" s="23" t="s">
        <v>596</v>
      </c>
      <c r="M140" s="23" t="s">
        <v>596</v>
      </c>
      <c r="N140" s="23" t="s">
        <v>596</v>
      </c>
    </row>
    <row r="141" spans="1:14" x14ac:dyDescent="0.2">
      <c r="A141" s="11" t="s">
        <v>621</v>
      </c>
      <c r="B141" s="43" t="s">
        <v>72</v>
      </c>
      <c r="C141" s="43" t="s">
        <v>647</v>
      </c>
      <c r="D141" s="43" t="s">
        <v>622</v>
      </c>
      <c r="E141" s="23">
        <v>30808</v>
      </c>
      <c r="F141" s="23">
        <v>30772</v>
      </c>
      <c r="G141" s="23">
        <v>27314</v>
      </c>
      <c r="H141" s="23">
        <v>27749</v>
      </c>
      <c r="I141" s="23" t="s">
        <v>596</v>
      </c>
      <c r="J141" s="23" t="s">
        <v>596</v>
      </c>
      <c r="K141" s="23" t="s">
        <v>596</v>
      </c>
      <c r="L141" s="23" t="s">
        <v>596</v>
      </c>
      <c r="M141" s="23" t="s">
        <v>596</v>
      </c>
      <c r="N141" s="23" t="s">
        <v>596</v>
      </c>
    </row>
    <row r="142" spans="1:14" x14ac:dyDescent="0.2">
      <c r="A142" s="11" t="s">
        <v>623</v>
      </c>
      <c r="B142" s="43"/>
      <c r="C142" s="43"/>
      <c r="D142" s="43"/>
      <c r="E142" s="23"/>
      <c r="F142" s="23"/>
      <c r="G142" s="23"/>
      <c r="H142" s="23"/>
      <c r="I142" s="23"/>
      <c r="J142" s="23"/>
      <c r="K142" s="23"/>
      <c r="L142" s="23"/>
      <c r="M142" s="23"/>
      <c r="N142" s="23"/>
    </row>
    <row r="143" spans="1:14" x14ac:dyDescent="0.2">
      <c r="A143" s="11" t="s">
        <v>648</v>
      </c>
      <c r="B143" s="43" t="s">
        <v>649</v>
      </c>
      <c r="C143" s="43" t="s">
        <v>650</v>
      </c>
      <c r="D143" s="43"/>
      <c r="E143" s="23">
        <v>1765</v>
      </c>
      <c r="F143" s="23">
        <v>2266</v>
      </c>
      <c r="G143" s="23">
        <v>542</v>
      </c>
      <c r="H143" s="23">
        <v>2785</v>
      </c>
      <c r="I143" s="23">
        <v>3363</v>
      </c>
      <c r="J143" s="23">
        <v>3682</v>
      </c>
      <c r="K143" s="23">
        <v>4845</v>
      </c>
      <c r="L143" s="23">
        <v>3393</v>
      </c>
      <c r="M143" s="23">
        <v>2842.6584174560171</v>
      </c>
      <c r="N143" s="23">
        <v>2964.6336492427545</v>
      </c>
    </row>
    <row r="144" spans="1:14" x14ac:dyDescent="0.2">
      <c r="A144" s="11" t="s">
        <v>597</v>
      </c>
      <c r="B144" s="43" t="s">
        <v>649</v>
      </c>
      <c r="C144" s="43" t="s">
        <v>650</v>
      </c>
      <c r="D144" s="43" t="s">
        <v>598</v>
      </c>
      <c r="E144" s="23" t="s">
        <v>596</v>
      </c>
      <c r="F144" s="23" t="s">
        <v>596</v>
      </c>
      <c r="G144" s="23" t="s">
        <v>596</v>
      </c>
      <c r="H144" s="23">
        <v>1862</v>
      </c>
      <c r="I144" s="23">
        <v>2503</v>
      </c>
      <c r="J144" s="23">
        <v>2290</v>
      </c>
      <c r="K144" s="23">
        <v>3321</v>
      </c>
      <c r="L144" s="23">
        <v>1914</v>
      </c>
      <c r="M144" s="23">
        <v>1190.8486989999999</v>
      </c>
      <c r="N144" s="23">
        <v>1209.3072908199999</v>
      </c>
    </row>
    <row r="145" spans="1:14" x14ac:dyDescent="0.2">
      <c r="A145" s="11" t="s">
        <v>599</v>
      </c>
      <c r="B145" s="43" t="s">
        <v>649</v>
      </c>
      <c r="C145" s="43" t="s">
        <v>650</v>
      </c>
      <c r="D145" s="43" t="s">
        <v>598</v>
      </c>
      <c r="E145" s="23" t="s">
        <v>596</v>
      </c>
      <c r="F145" s="23" t="s">
        <v>596</v>
      </c>
      <c r="G145" s="23" t="s">
        <v>596</v>
      </c>
      <c r="H145" s="23">
        <v>66.858168761220824</v>
      </c>
      <c r="I145" s="23">
        <v>74.427594409753198</v>
      </c>
      <c r="J145" s="23">
        <v>62.194459532862574</v>
      </c>
      <c r="K145" s="23">
        <v>68.544891640866879</v>
      </c>
      <c r="L145" s="23">
        <v>56.410256410256409</v>
      </c>
      <c r="M145" s="23">
        <v>41.892078615119978</v>
      </c>
      <c r="N145" s="23">
        <v>40.791120721742089</v>
      </c>
    </row>
    <row r="146" spans="1:14" x14ac:dyDescent="0.2">
      <c r="A146" s="11" t="s">
        <v>15</v>
      </c>
      <c r="B146" s="43" t="s">
        <v>649</v>
      </c>
      <c r="C146" s="43" t="s">
        <v>650</v>
      </c>
      <c r="D146" s="43" t="s">
        <v>600</v>
      </c>
      <c r="E146" s="23">
        <v>499</v>
      </c>
      <c r="F146" s="23">
        <v>554</v>
      </c>
      <c r="G146" s="23">
        <v>612</v>
      </c>
      <c r="H146" s="23">
        <v>740</v>
      </c>
      <c r="I146" s="23">
        <v>856</v>
      </c>
      <c r="J146" s="23">
        <v>1158</v>
      </c>
      <c r="K146" s="23">
        <v>1369</v>
      </c>
      <c r="L146" s="23">
        <v>1287</v>
      </c>
      <c r="M146" s="23">
        <v>1038.4512520000001</v>
      </c>
      <c r="N146" s="23">
        <v>1129.5985769046747</v>
      </c>
    </row>
    <row r="147" spans="1:14" x14ac:dyDescent="0.2">
      <c r="A147" s="11" t="s">
        <v>599</v>
      </c>
      <c r="B147" s="43" t="s">
        <v>649</v>
      </c>
      <c r="C147" s="43" t="s">
        <v>650</v>
      </c>
      <c r="D147" s="43" t="s">
        <v>600</v>
      </c>
      <c r="E147" s="23">
        <v>28.271954674220964</v>
      </c>
      <c r="F147" s="23">
        <v>24.448367166813767</v>
      </c>
      <c r="G147" s="23">
        <v>112.91512915129151</v>
      </c>
      <c r="H147" s="23">
        <v>26.570915619389588</v>
      </c>
      <c r="I147" s="23">
        <v>25.453464168896819</v>
      </c>
      <c r="J147" s="23">
        <v>31.450298750678979</v>
      </c>
      <c r="K147" s="23">
        <v>28.25593395252838</v>
      </c>
      <c r="L147" s="23">
        <v>37.931034482758619</v>
      </c>
      <c r="M147" s="23">
        <v>36.530989640652713</v>
      </c>
      <c r="N147" s="23">
        <v>38.102467641936265</v>
      </c>
    </row>
    <row r="148" spans="1:14" x14ac:dyDescent="0.2">
      <c r="A148" s="11" t="s">
        <v>16</v>
      </c>
      <c r="B148" s="43" t="s">
        <v>649</v>
      </c>
      <c r="C148" s="43" t="s">
        <v>650</v>
      </c>
      <c r="D148" s="43" t="s">
        <v>601</v>
      </c>
      <c r="E148" s="23">
        <v>209</v>
      </c>
      <c r="F148" s="23">
        <v>227</v>
      </c>
      <c r="G148" s="23">
        <v>160</v>
      </c>
      <c r="H148" s="23">
        <v>189</v>
      </c>
      <c r="I148" s="23">
        <v>27</v>
      </c>
      <c r="J148" s="23">
        <v>260</v>
      </c>
      <c r="K148" s="23">
        <v>167</v>
      </c>
      <c r="L148" s="23">
        <v>218</v>
      </c>
      <c r="M148" s="23">
        <v>201.84241750000001</v>
      </c>
      <c r="N148" s="23">
        <v>212.35667284675003</v>
      </c>
    </row>
    <row r="149" spans="1:14" x14ac:dyDescent="0.2">
      <c r="A149" s="11" t="s">
        <v>599</v>
      </c>
      <c r="B149" s="43" t="s">
        <v>649</v>
      </c>
      <c r="C149" s="43" t="s">
        <v>650</v>
      </c>
      <c r="D149" s="43" t="s">
        <v>601</v>
      </c>
      <c r="E149" s="23">
        <v>11.841359773371105</v>
      </c>
      <c r="F149" s="23">
        <v>10.017652250661959</v>
      </c>
      <c r="G149" s="23">
        <v>29.520295202952031</v>
      </c>
      <c r="H149" s="23">
        <v>6.786355475763016</v>
      </c>
      <c r="I149" s="23">
        <v>0.80285459411239968</v>
      </c>
      <c r="J149" s="23">
        <v>7.0613796849538293</v>
      </c>
      <c r="K149" s="23">
        <v>3.4468524251805985</v>
      </c>
      <c r="L149" s="23">
        <v>6.4249926318891832</v>
      </c>
      <c r="M149" s="23">
        <v>7.1004808829839998</v>
      </c>
      <c r="N149" s="23">
        <v>7.1629988042870494</v>
      </c>
    </row>
    <row r="150" spans="1:14" x14ac:dyDescent="0.2">
      <c r="A150" s="11" t="s">
        <v>602</v>
      </c>
      <c r="B150" s="43" t="s">
        <v>649</v>
      </c>
      <c r="C150" s="43" t="s">
        <v>650</v>
      </c>
      <c r="D150" s="43" t="s">
        <v>603</v>
      </c>
      <c r="E150" s="23" t="s">
        <v>596</v>
      </c>
      <c r="F150" s="23" t="s">
        <v>596</v>
      </c>
      <c r="G150" s="23">
        <v>3</v>
      </c>
      <c r="H150" s="23">
        <v>-9</v>
      </c>
      <c r="I150" s="23">
        <v>-29</v>
      </c>
      <c r="J150" s="23">
        <v>-35</v>
      </c>
      <c r="K150" s="23">
        <v>-18</v>
      </c>
      <c r="L150" s="23">
        <v>-29</v>
      </c>
      <c r="M150" s="23" t="s">
        <v>596</v>
      </c>
      <c r="N150" s="23" t="s">
        <v>596</v>
      </c>
    </row>
    <row r="151" spans="1:14" x14ac:dyDescent="0.2">
      <c r="A151" s="11" t="s">
        <v>599</v>
      </c>
      <c r="B151" s="43" t="s">
        <v>649</v>
      </c>
      <c r="C151" s="43" t="s">
        <v>650</v>
      </c>
      <c r="D151" s="43" t="s">
        <v>603</v>
      </c>
      <c r="E151" s="23" t="s">
        <v>596</v>
      </c>
      <c r="F151" s="23" t="s">
        <v>596</v>
      </c>
      <c r="G151" s="23">
        <v>0.55350553505535061</v>
      </c>
      <c r="H151" s="23">
        <v>-0.3231597845601436</v>
      </c>
      <c r="I151" s="23">
        <v>-0.86232530478739222</v>
      </c>
      <c r="J151" s="23">
        <v>-0.95057034220532322</v>
      </c>
      <c r="K151" s="23">
        <v>-0.37151702786377711</v>
      </c>
      <c r="L151" s="23">
        <v>-0.85470085470085466</v>
      </c>
      <c r="M151" s="23" t="s">
        <v>596</v>
      </c>
      <c r="N151" s="23" t="s">
        <v>596</v>
      </c>
    </row>
    <row r="152" spans="1:14" x14ac:dyDescent="0.2">
      <c r="A152" s="11" t="s">
        <v>604</v>
      </c>
      <c r="B152" s="43" t="s">
        <v>649</v>
      </c>
      <c r="C152" s="43" t="s">
        <v>650</v>
      </c>
      <c r="D152" s="43" t="s">
        <v>605</v>
      </c>
      <c r="E152" s="23">
        <v>99</v>
      </c>
      <c r="F152" s="23">
        <v>-19</v>
      </c>
      <c r="G152" s="23">
        <v>-1404</v>
      </c>
      <c r="H152" s="23">
        <v>3</v>
      </c>
      <c r="I152" s="23">
        <v>6</v>
      </c>
      <c r="J152" s="23">
        <v>9</v>
      </c>
      <c r="K152" s="23">
        <v>6</v>
      </c>
      <c r="L152" s="23">
        <v>3</v>
      </c>
      <c r="M152" s="23" t="s">
        <v>596</v>
      </c>
      <c r="N152" s="23" t="s">
        <v>596</v>
      </c>
    </row>
    <row r="153" spans="1:14" x14ac:dyDescent="0.2">
      <c r="A153" s="11" t="s">
        <v>599</v>
      </c>
      <c r="B153" s="43" t="s">
        <v>649</v>
      </c>
      <c r="C153" s="43" t="s">
        <v>650</v>
      </c>
      <c r="D153" s="43" t="s">
        <v>605</v>
      </c>
      <c r="E153" s="23">
        <v>5.6090651558073654</v>
      </c>
      <c r="F153" s="23">
        <v>-0.83848190644307152</v>
      </c>
      <c r="G153" s="23">
        <v>-259.04059040590408</v>
      </c>
      <c r="H153" s="23">
        <v>0.10771992818671454</v>
      </c>
      <c r="I153" s="23">
        <v>0.17841213202497769</v>
      </c>
      <c r="J153" s="23">
        <v>0.24443237370994025</v>
      </c>
      <c r="K153" s="23">
        <v>0.1238390092879257</v>
      </c>
      <c r="L153" s="23">
        <v>8.8417329796640146E-2</v>
      </c>
      <c r="M153" s="23" t="s">
        <v>596</v>
      </c>
      <c r="N153" s="23" t="s">
        <v>596</v>
      </c>
    </row>
    <row r="154" spans="1:14" x14ac:dyDescent="0.2">
      <c r="A154" s="11" t="s">
        <v>608</v>
      </c>
      <c r="B154" s="43"/>
      <c r="C154" s="43"/>
      <c r="D154" s="43"/>
      <c r="E154" s="23"/>
      <c r="F154" s="23"/>
      <c r="G154" s="23"/>
      <c r="H154" s="23"/>
      <c r="I154" s="23"/>
      <c r="J154" s="23"/>
      <c r="K154" s="23"/>
      <c r="L154" s="23"/>
      <c r="M154" s="23"/>
      <c r="N154" s="23"/>
    </row>
    <row r="155" spans="1:14" x14ac:dyDescent="0.2">
      <c r="A155" s="11" t="s">
        <v>609</v>
      </c>
      <c r="B155" s="43" t="s">
        <v>649</v>
      </c>
      <c r="C155" s="43" t="s">
        <v>650</v>
      </c>
      <c r="D155" s="43" t="s">
        <v>610</v>
      </c>
      <c r="E155" s="23" t="s">
        <v>596</v>
      </c>
      <c r="F155" s="23" t="s">
        <v>596</v>
      </c>
      <c r="G155" s="23" t="s">
        <v>596</v>
      </c>
      <c r="H155" s="23" t="s">
        <v>596</v>
      </c>
      <c r="I155" s="23" t="s">
        <v>596</v>
      </c>
      <c r="J155" s="23" t="s">
        <v>596</v>
      </c>
      <c r="K155" s="23" t="s">
        <v>596</v>
      </c>
      <c r="L155" s="23" t="s">
        <v>596</v>
      </c>
      <c r="M155" s="23" t="s">
        <v>596</v>
      </c>
      <c r="N155" s="23" t="s">
        <v>596</v>
      </c>
    </row>
    <row r="156" spans="1:14" x14ac:dyDescent="0.2">
      <c r="A156" s="11" t="s">
        <v>611</v>
      </c>
      <c r="B156" s="43" t="s">
        <v>649</v>
      </c>
      <c r="C156" s="43" t="s">
        <v>650</v>
      </c>
      <c r="D156" s="43" t="s">
        <v>612</v>
      </c>
      <c r="E156" s="23" t="s">
        <v>596</v>
      </c>
      <c r="F156" s="23" t="s">
        <v>596</v>
      </c>
      <c r="G156" s="23" t="s">
        <v>596</v>
      </c>
      <c r="H156" s="23" t="s">
        <v>596</v>
      </c>
      <c r="I156" s="23" t="s">
        <v>596</v>
      </c>
      <c r="J156" s="23" t="s">
        <v>596</v>
      </c>
      <c r="K156" s="23" t="s">
        <v>596</v>
      </c>
      <c r="L156" s="23" t="s">
        <v>596</v>
      </c>
      <c r="M156" s="23" t="s">
        <v>596</v>
      </c>
      <c r="N156" s="23" t="s">
        <v>596</v>
      </c>
    </row>
    <row r="157" spans="1:14" x14ac:dyDescent="0.2">
      <c r="A157" s="11" t="s">
        <v>613</v>
      </c>
      <c r="B157" s="43" t="s">
        <v>649</v>
      </c>
      <c r="C157" s="43" t="s">
        <v>650</v>
      </c>
      <c r="D157" s="43" t="s">
        <v>614</v>
      </c>
      <c r="E157" s="23" t="s">
        <v>596</v>
      </c>
      <c r="F157" s="23" t="s">
        <v>596</v>
      </c>
      <c r="G157" s="23" t="s">
        <v>596</v>
      </c>
      <c r="H157" s="23" t="s">
        <v>596</v>
      </c>
      <c r="I157" s="23" t="s">
        <v>596</v>
      </c>
      <c r="J157" s="23" t="s">
        <v>596</v>
      </c>
      <c r="K157" s="23" t="s">
        <v>596</v>
      </c>
      <c r="L157" s="23" t="s">
        <v>596</v>
      </c>
      <c r="M157" s="23" t="s">
        <v>596</v>
      </c>
      <c r="N157" s="23" t="s">
        <v>596</v>
      </c>
    </row>
    <row r="158" spans="1:14" x14ac:dyDescent="0.2">
      <c r="A158" s="11" t="s">
        <v>617</v>
      </c>
      <c r="B158" s="43" t="s">
        <v>649</v>
      </c>
      <c r="C158" s="43" t="s">
        <v>650</v>
      </c>
      <c r="D158" s="43" t="s">
        <v>618</v>
      </c>
      <c r="E158" s="23">
        <v>25</v>
      </c>
      <c r="F158" s="23">
        <v>70</v>
      </c>
      <c r="G158" s="23">
        <v>78</v>
      </c>
      <c r="H158" s="23">
        <v>98</v>
      </c>
      <c r="I158" s="23" t="s">
        <v>596</v>
      </c>
      <c r="J158" s="23" t="s">
        <v>596</v>
      </c>
      <c r="K158" s="23" t="s">
        <v>596</v>
      </c>
      <c r="L158" s="23" t="s">
        <v>596</v>
      </c>
      <c r="M158" s="23" t="s">
        <v>596</v>
      </c>
      <c r="N158" s="23" t="s">
        <v>596</v>
      </c>
    </row>
    <row r="159" spans="1:14" x14ac:dyDescent="0.2">
      <c r="A159" s="11" t="s">
        <v>621</v>
      </c>
      <c r="B159" s="43" t="s">
        <v>649</v>
      </c>
      <c r="C159" s="43" t="s">
        <v>650</v>
      </c>
      <c r="D159" s="43" t="s">
        <v>622</v>
      </c>
      <c r="E159" s="23">
        <v>933</v>
      </c>
      <c r="F159" s="23">
        <v>1434</v>
      </c>
      <c r="G159" s="23">
        <v>1093</v>
      </c>
      <c r="H159" s="23">
        <v>1780</v>
      </c>
      <c r="I159" s="23" t="s">
        <v>596</v>
      </c>
      <c r="J159" s="23" t="s">
        <v>596</v>
      </c>
      <c r="K159" s="23" t="s">
        <v>596</v>
      </c>
      <c r="L159" s="23" t="s">
        <v>596</v>
      </c>
      <c r="M159" s="23" t="s">
        <v>596</v>
      </c>
      <c r="N159" s="23" t="s">
        <v>596</v>
      </c>
    </row>
    <row r="160" spans="1:14" x14ac:dyDescent="0.2">
      <c r="A160" s="11" t="s">
        <v>623</v>
      </c>
      <c r="B160" s="43"/>
      <c r="C160" s="43"/>
      <c r="D160" s="43"/>
      <c r="E160" s="23"/>
      <c r="F160" s="23"/>
      <c r="G160" s="23"/>
      <c r="H160" s="23"/>
      <c r="I160" s="23"/>
      <c r="J160" s="23"/>
      <c r="K160" s="23"/>
      <c r="L160" s="23"/>
      <c r="M160" s="23"/>
      <c r="N160" s="23"/>
    </row>
    <row r="161" spans="1:14" x14ac:dyDescent="0.2">
      <c r="A161" s="11" t="s">
        <v>651</v>
      </c>
      <c r="B161" s="43" t="s">
        <v>652</v>
      </c>
      <c r="C161" s="43" t="s">
        <v>653</v>
      </c>
      <c r="D161" s="43"/>
      <c r="E161" s="23">
        <v>1437</v>
      </c>
      <c r="F161" s="23">
        <v>1423</v>
      </c>
      <c r="G161" s="23">
        <v>1351</v>
      </c>
      <c r="H161" s="23">
        <v>1358</v>
      </c>
      <c r="I161" s="23">
        <v>1234</v>
      </c>
      <c r="J161" s="23">
        <v>1369</v>
      </c>
      <c r="K161" s="23">
        <v>1715</v>
      </c>
      <c r="L161" s="23">
        <v>1776</v>
      </c>
      <c r="M161" s="23" t="s">
        <v>596</v>
      </c>
      <c r="N161" s="23" t="s">
        <v>596</v>
      </c>
    </row>
    <row r="162" spans="1:14" x14ac:dyDescent="0.2">
      <c r="A162" s="11" t="s">
        <v>597</v>
      </c>
      <c r="B162" s="43" t="s">
        <v>652</v>
      </c>
      <c r="C162" s="43" t="s">
        <v>653</v>
      </c>
      <c r="D162" s="43" t="s">
        <v>598</v>
      </c>
      <c r="E162" s="23" t="s">
        <v>596</v>
      </c>
      <c r="F162" s="23" t="s">
        <v>596</v>
      </c>
      <c r="G162" s="23" t="s">
        <v>596</v>
      </c>
      <c r="H162" s="23">
        <v>520</v>
      </c>
      <c r="I162" s="23">
        <v>432</v>
      </c>
      <c r="J162" s="23">
        <v>532</v>
      </c>
      <c r="K162" s="23">
        <v>592</v>
      </c>
      <c r="L162" s="23">
        <v>603</v>
      </c>
      <c r="M162" s="23">
        <v>583.74157500000001</v>
      </c>
      <c r="N162" s="23">
        <v>578.06674350000003</v>
      </c>
    </row>
    <row r="163" spans="1:14" x14ac:dyDescent="0.2">
      <c r="A163" s="11" t="s">
        <v>599</v>
      </c>
      <c r="B163" s="43" t="s">
        <v>652</v>
      </c>
      <c r="C163" s="43" t="s">
        <v>653</v>
      </c>
      <c r="D163" s="43" t="s">
        <v>598</v>
      </c>
      <c r="E163" s="23" t="s">
        <v>596</v>
      </c>
      <c r="F163" s="23" t="s">
        <v>596</v>
      </c>
      <c r="G163" s="23" t="s">
        <v>596</v>
      </c>
      <c r="H163" s="23">
        <v>38.291605301914579</v>
      </c>
      <c r="I163" s="23">
        <v>35.008103727714747</v>
      </c>
      <c r="J163" s="23">
        <v>38.860482103725346</v>
      </c>
      <c r="K163" s="23">
        <v>34.518950437317784</v>
      </c>
      <c r="L163" s="23">
        <v>33.952702702702702</v>
      </c>
      <c r="M163" s="23" t="s">
        <v>596</v>
      </c>
      <c r="N163" s="23" t="s">
        <v>596</v>
      </c>
    </row>
    <row r="164" spans="1:14" x14ac:dyDescent="0.2">
      <c r="A164" s="11" t="s">
        <v>15</v>
      </c>
      <c r="B164" s="43" t="s">
        <v>652</v>
      </c>
      <c r="C164" s="43" t="s">
        <v>653</v>
      </c>
      <c r="D164" s="43" t="s">
        <v>600</v>
      </c>
      <c r="E164" s="23">
        <v>361</v>
      </c>
      <c r="F164" s="23">
        <v>412</v>
      </c>
      <c r="G164" s="23">
        <v>376</v>
      </c>
      <c r="H164" s="23">
        <v>100</v>
      </c>
      <c r="I164" s="23">
        <v>355</v>
      </c>
      <c r="J164" s="23">
        <v>357</v>
      </c>
      <c r="K164" s="23">
        <v>425</v>
      </c>
      <c r="L164" s="23">
        <v>416</v>
      </c>
      <c r="M164" s="23">
        <v>416.91856559999997</v>
      </c>
      <c r="N164" s="23">
        <v>424.11222159655995</v>
      </c>
    </row>
    <row r="165" spans="1:14" x14ac:dyDescent="0.2">
      <c r="A165" s="11" t="s">
        <v>599</v>
      </c>
      <c r="B165" s="43" t="s">
        <v>652</v>
      </c>
      <c r="C165" s="43" t="s">
        <v>653</v>
      </c>
      <c r="D165" s="43" t="s">
        <v>600</v>
      </c>
      <c r="E165" s="23">
        <v>25.121781489213639</v>
      </c>
      <c r="F165" s="23">
        <v>28.952916373858045</v>
      </c>
      <c r="G165" s="23">
        <v>27.831236121391562</v>
      </c>
      <c r="H165" s="23">
        <v>7.3637702503681881</v>
      </c>
      <c r="I165" s="23">
        <v>28.768233387358183</v>
      </c>
      <c r="J165" s="23">
        <v>26.077428780131484</v>
      </c>
      <c r="K165" s="23">
        <v>24.781341107871722</v>
      </c>
      <c r="L165" s="23">
        <v>23.423423423423422</v>
      </c>
      <c r="M165" s="23" t="s">
        <v>596</v>
      </c>
      <c r="N165" s="23" t="s">
        <v>596</v>
      </c>
    </row>
    <row r="166" spans="1:14" x14ac:dyDescent="0.2">
      <c r="A166" s="11" t="s">
        <v>16</v>
      </c>
      <c r="B166" s="43" t="s">
        <v>652</v>
      </c>
      <c r="C166" s="43" t="s">
        <v>653</v>
      </c>
      <c r="D166" s="43" t="s">
        <v>601</v>
      </c>
      <c r="E166" s="23">
        <v>138</v>
      </c>
      <c r="F166" s="23">
        <v>136</v>
      </c>
      <c r="G166" s="23">
        <v>98</v>
      </c>
      <c r="H166" s="23">
        <v>100</v>
      </c>
      <c r="I166" s="23">
        <v>96</v>
      </c>
      <c r="J166" s="23">
        <v>102</v>
      </c>
      <c r="K166" s="23">
        <v>95</v>
      </c>
      <c r="L166" s="23">
        <v>97</v>
      </c>
      <c r="M166" s="23">
        <v>99.406636500000005</v>
      </c>
      <c r="N166" s="23">
        <v>102.16834076844999</v>
      </c>
    </row>
    <row r="167" spans="1:14" x14ac:dyDescent="0.2">
      <c r="A167" s="11" t="s">
        <v>599</v>
      </c>
      <c r="B167" s="43" t="s">
        <v>652</v>
      </c>
      <c r="C167" s="43" t="s">
        <v>653</v>
      </c>
      <c r="D167" s="43" t="s">
        <v>601</v>
      </c>
      <c r="E167" s="23">
        <v>9.6033402922755737</v>
      </c>
      <c r="F167" s="23">
        <v>9.5572733661278981</v>
      </c>
      <c r="G167" s="23">
        <v>7.2538860103626943</v>
      </c>
      <c r="H167" s="23">
        <v>7.3637702503681881</v>
      </c>
      <c r="I167" s="23">
        <v>7.7795786061588332</v>
      </c>
      <c r="J167" s="23">
        <v>7.4506939371804233</v>
      </c>
      <c r="K167" s="23">
        <v>5.5393586005830908</v>
      </c>
      <c r="L167" s="23">
        <v>5.461711711711712</v>
      </c>
      <c r="M167" s="23" t="s">
        <v>596</v>
      </c>
      <c r="N167" s="23" t="s">
        <v>596</v>
      </c>
    </row>
    <row r="168" spans="1:14" x14ac:dyDescent="0.2">
      <c r="A168" s="11" t="s">
        <v>602</v>
      </c>
      <c r="B168" s="43" t="s">
        <v>652</v>
      </c>
      <c r="C168" s="43" t="s">
        <v>653</v>
      </c>
      <c r="D168" s="43" t="s">
        <v>603</v>
      </c>
      <c r="E168" s="23" t="s">
        <v>596</v>
      </c>
      <c r="F168" s="23" t="s">
        <v>596</v>
      </c>
      <c r="G168" s="23">
        <v>339</v>
      </c>
      <c r="H168" s="23">
        <v>347</v>
      </c>
      <c r="I168" s="23">
        <v>350</v>
      </c>
      <c r="J168" s="23">
        <v>377</v>
      </c>
      <c r="K168" s="23">
        <v>602</v>
      </c>
      <c r="L168" s="23">
        <v>658</v>
      </c>
      <c r="M168" s="23">
        <v>407.5</v>
      </c>
      <c r="N168" s="23">
        <v>462.5</v>
      </c>
    </row>
    <row r="169" spans="1:14" x14ac:dyDescent="0.2">
      <c r="A169" s="11" t="s">
        <v>599</v>
      </c>
      <c r="B169" s="43" t="s">
        <v>652</v>
      </c>
      <c r="C169" s="43" t="s">
        <v>653</v>
      </c>
      <c r="D169" s="43" t="s">
        <v>603</v>
      </c>
      <c r="E169" s="23" t="s">
        <v>596</v>
      </c>
      <c r="F169" s="23" t="s">
        <v>596</v>
      </c>
      <c r="G169" s="23">
        <v>25.092524056254625</v>
      </c>
      <c r="H169" s="23">
        <v>25.552282768777616</v>
      </c>
      <c r="I169" s="23">
        <v>28.363047001620746</v>
      </c>
      <c r="J169" s="23">
        <v>27.538349159970782</v>
      </c>
      <c r="K169" s="23">
        <v>35.102040816326529</v>
      </c>
      <c r="L169" s="23">
        <v>37.049549549549546</v>
      </c>
      <c r="M169" s="23" t="s">
        <v>596</v>
      </c>
      <c r="N169" s="23" t="s">
        <v>596</v>
      </c>
    </row>
    <row r="170" spans="1:14" x14ac:dyDescent="0.2">
      <c r="A170" s="11" t="s">
        <v>604</v>
      </c>
      <c r="B170" s="43" t="s">
        <v>652</v>
      </c>
      <c r="C170" s="43" t="s">
        <v>653</v>
      </c>
      <c r="D170" s="43" t="s">
        <v>605</v>
      </c>
      <c r="E170" s="23">
        <v>114</v>
      </c>
      <c r="F170" s="23">
        <v>112</v>
      </c>
      <c r="G170" s="23">
        <v>38</v>
      </c>
      <c r="H170" s="23">
        <v>0</v>
      </c>
      <c r="I170" s="23">
        <v>1</v>
      </c>
      <c r="J170" s="23">
        <v>1</v>
      </c>
      <c r="K170" s="23">
        <v>1</v>
      </c>
      <c r="L170" s="23" t="s">
        <v>596</v>
      </c>
      <c r="M170" s="23" t="s">
        <v>596</v>
      </c>
      <c r="N170" s="23" t="s">
        <v>596</v>
      </c>
    </row>
    <row r="171" spans="1:14" x14ac:dyDescent="0.2">
      <c r="A171" s="11" t="s">
        <v>599</v>
      </c>
      <c r="B171" s="43" t="s">
        <v>652</v>
      </c>
      <c r="C171" s="43" t="s">
        <v>653</v>
      </c>
      <c r="D171" s="43" t="s">
        <v>605</v>
      </c>
      <c r="E171" s="23">
        <v>7.9331941544885174</v>
      </c>
      <c r="F171" s="23">
        <v>7.8706957132817994</v>
      </c>
      <c r="G171" s="23">
        <v>2.8127313101406366</v>
      </c>
      <c r="H171" s="23">
        <v>0</v>
      </c>
      <c r="I171" s="23">
        <v>8.1037277147487846E-2</v>
      </c>
      <c r="J171" s="23">
        <v>7.3046018991964931E-2</v>
      </c>
      <c r="K171" s="23">
        <v>5.8309037900874633E-2</v>
      </c>
      <c r="L171" s="23" t="s">
        <v>596</v>
      </c>
      <c r="M171" s="23" t="s">
        <v>596</v>
      </c>
      <c r="N171" s="23" t="s">
        <v>596</v>
      </c>
    </row>
    <row r="172" spans="1:14" x14ac:dyDescent="0.2">
      <c r="A172" s="11" t="s">
        <v>608</v>
      </c>
      <c r="B172" s="43"/>
      <c r="C172" s="43"/>
      <c r="D172" s="43"/>
      <c r="E172" s="23"/>
      <c r="F172" s="23"/>
      <c r="G172" s="23"/>
      <c r="H172" s="23"/>
      <c r="I172" s="23"/>
      <c r="J172" s="23"/>
      <c r="K172" s="23"/>
      <c r="L172" s="23"/>
      <c r="M172" s="23"/>
      <c r="N172" s="23"/>
    </row>
    <row r="173" spans="1:14" x14ac:dyDescent="0.2">
      <c r="A173" s="11" t="s">
        <v>609</v>
      </c>
      <c r="B173" s="43" t="s">
        <v>652</v>
      </c>
      <c r="C173" s="43" t="s">
        <v>653</v>
      </c>
      <c r="D173" s="43" t="s">
        <v>610</v>
      </c>
      <c r="E173" s="23" t="s">
        <v>596</v>
      </c>
      <c r="F173" s="23" t="s">
        <v>596</v>
      </c>
      <c r="G173" s="23" t="s">
        <v>596</v>
      </c>
      <c r="H173" s="23" t="s">
        <v>596</v>
      </c>
      <c r="I173" s="23" t="s">
        <v>596</v>
      </c>
      <c r="J173" s="23" t="s">
        <v>596</v>
      </c>
      <c r="K173" s="23" t="s">
        <v>596</v>
      </c>
      <c r="L173" s="23" t="s">
        <v>596</v>
      </c>
      <c r="M173" s="23" t="s">
        <v>596</v>
      </c>
      <c r="N173" s="23" t="s">
        <v>596</v>
      </c>
    </row>
    <row r="174" spans="1:14" x14ac:dyDescent="0.2">
      <c r="A174" s="11" t="s">
        <v>611</v>
      </c>
      <c r="B174" s="43" t="s">
        <v>652</v>
      </c>
      <c r="C174" s="43" t="s">
        <v>653</v>
      </c>
      <c r="D174" s="43" t="s">
        <v>612</v>
      </c>
      <c r="E174" s="23" t="s">
        <v>596</v>
      </c>
      <c r="F174" s="23" t="s">
        <v>596</v>
      </c>
      <c r="G174" s="23">
        <v>6</v>
      </c>
      <c r="H174" s="23" t="s">
        <v>596</v>
      </c>
      <c r="I174" s="23" t="s">
        <v>596</v>
      </c>
      <c r="J174" s="23" t="s">
        <v>596</v>
      </c>
      <c r="K174" s="23" t="s">
        <v>596</v>
      </c>
      <c r="L174" s="23" t="s">
        <v>596</v>
      </c>
      <c r="M174" s="23" t="s">
        <v>596</v>
      </c>
      <c r="N174" s="23" t="s">
        <v>596</v>
      </c>
    </row>
    <row r="175" spans="1:14" x14ac:dyDescent="0.2">
      <c r="A175" s="11" t="s">
        <v>613</v>
      </c>
      <c r="B175" s="43" t="s">
        <v>652</v>
      </c>
      <c r="C175" s="43" t="s">
        <v>653</v>
      </c>
      <c r="D175" s="43" t="s">
        <v>614</v>
      </c>
      <c r="E175" s="23" t="s">
        <v>596</v>
      </c>
      <c r="F175" s="23" t="s">
        <v>596</v>
      </c>
      <c r="G175" s="23" t="s">
        <v>596</v>
      </c>
      <c r="H175" s="23" t="s">
        <v>596</v>
      </c>
      <c r="I175" s="23" t="s">
        <v>596</v>
      </c>
      <c r="J175" s="23" t="s">
        <v>596</v>
      </c>
      <c r="K175" s="23" t="s">
        <v>596</v>
      </c>
      <c r="L175" s="23" t="s">
        <v>596</v>
      </c>
      <c r="M175" s="23" t="s">
        <v>596</v>
      </c>
      <c r="N175" s="23" t="s">
        <v>596</v>
      </c>
    </row>
    <row r="176" spans="1:14" x14ac:dyDescent="0.2">
      <c r="A176" s="11" t="s">
        <v>617</v>
      </c>
      <c r="B176" s="43" t="s">
        <v>652</v>
      </c>
      <c r="C176" s="43" t="s">
        <v>653</v>
      </c>
      <c r="D176" s="43" t="s">
        <v>618</v>
      </c>
      <c r="E176" s="23">
        <v>19</v>
      </c>
      <c r="F176" s="23">
        <v>23</v>
      </c>
      <c r="G176" s="23">
        <v>13</v>
      </c>
      <c r="H176" s="23">
        <v>11</v>
      </c>
      <c r="I176" s="23" t="s">
        <v>596</v>
      </c>
      <c r="J176" s="23" t="s">
        <v>596</v>
      </c>
      <c r="K176" s="23" t="s">
        <v>596</v>
      </c>
      <c r="L176" s="23" t="s">
        <v>596</v>
      </c>
      <c r="M176" s="23" t="s">
        <v>596</v>
      </c>
      <c r="N176" s="23" t="s">
        <v>596</v>
      </c>
    </row>
    <row r="177" spans="1:14" x14ac:dyDescent="0.2">
      <c r="A177" s="11" t="s">
        <v>621</v>
      </c>
      <c r="B177" s="43" t="s">
        <v>652</v>
      </c>
      <c r="C177" s="43" t="s">
        <v>653</v>
      </c>
      <c r="D177" s="43" t="s">
        <v>622</v>
      </c>
      <c r="E177" s="23">
        <v>805</v>
      </c>
      <c r="F177" s="23">
        <v>740</v>
      </c>
      <c r="G177" s="23">
        <v>487</v>
      </c>
      <c r="H177" s="23">
        <v>517</v>
      </c>
      <c r="I177" s="23" t="s">
        <v>596</v>
      </c>
      <c r="J177" s="23" t="s">
        <v>596</v>
      </c>
      <c r="K177" s="23" t="s">
        <v>596</v>
      </c>
      <c r="L177" s="23" t="s">
        <v>596</v>
      </c>
      <c r="M177" s="23" t="s">
        <v>596</v>
      </c>
      <c r="N177" s="23" t="s">
        <v>596</v>
      </c>
    </row>
    <row r="178" spans="1:14" x14ac:dyDescent="0.2">
      <c r="A178" s="11" t="s">
        <v>623</v>
      </c>
      <c r="B178" s="43"/>
      <c r="C178" s="43"/>
      <c r="D178" s="43"/>
      <c r="E178" s="23"/>
      <c r="F178" s="23"/>
      <c r="G178" s="23"/>
      <c r="H178" s="23"/>
      <c r="I178" s="23"/>
      <c r="J178" s="23"/>
      <c r="K178" s="23"/>
      <c r="L178" s="23"/>
      <c r="M178" s="23"/>
      <c r="N178" s="23"/>
    </row>
    <row r="179" spans="1:14" x14ac:dyDescent="0.2">
      <c r="A179" s="11" t="s">
        <v>654</v>
      </c>
      <c r="B179" s="43" t="s">
        <v>655</v>
      </c>
      <c r="C179" s="43" t="s">
        <v>656</v>
      </c>
      <c r="D179" s="43"/>
      <c r="E179" s="23">
        <v>22</v>
      </c>
      <c r="F179" s="23">
        <v>10</v>
      </c>
      <c r="G179" s="23">
        <v>6</v>
      </c>
      <c r="H179" s="23" t="s">
        <v>596</v>
      </c>
      <c r="I179" s="23" t="s">
        <v>596</v>
      </c>
      <c r="J179" s="23" t="s">
        <v>596</v>
      </c>
      <c r="K179" s="23" t="s">
        <v>596</v>
      </c>
      <c r="L179" s="23" t="s">
        <v>596</v>
      </c>
      <c r="M179" s="23" t="s">
        <v>596</v>
      </c>
      <c r="N179" s="23" t="s">
        <v>596</v>
      </c>
    </row>
    <row r="180" spans="1:14" x14ac:dyDescent="0.2">
      <c r="A180" s="11" t="s">
        <v>15</v>
      </c>
      <c r="B180" s="43" t="s">
        <v>655</v>
      </c>
      <c r="C180" s="43" t="s">
        <v>656</v>
      </c>
      <c r="D180" s="43" t="s">
        <v>600</v>
      </c>
      <c r="E180" s="23">
        <v>0</v>
      </c>
      <c r="F180" s="23">
        <v>0</v>
      </c>
      <c r="G180" s="23">
        <v>0</v>
      </c>
      <c r="H180" s="23" t="s">
        <v>596</v>
      </c>
      <c r="I180" s="23" t="s">
        <v>596</v>
      </c>
      <c r="J180" s="23" t="s">
        <v>596</v>
      </c>
      <c r="K180" s="23" t="s">
        <v>596</v>
      </c>
      <c r="L180" s="23" t="s">
        <v>596</v>
      </c>
      <c r="M180" s="23" t="s">
        <v>596</v>
      </c>
      <c r="N180" s="23" t="s">
        <v>596</v>
      </c>
    </row>
    <row r="181" spans="1:14" x14ac:dyDescent="0.2">
      <c r="A181" s="11" t="s">
        <v>599</v>
      </c>
      <c r="B181" s="43" t="s">
        <v>655</v>
      </c>
      <c r="C181" s="43" t="s">
        <v>656</v>
      </c>
      <c r="D181" s="43" t="s">
        <v>600</v>
      </c>
      <c r="E181" s="23">
        <v>0</v>
      </c>
      <c r="F181" s="23">
        <v>0</v>
      </c>
      <c r="G181" s="23">
        <v>0</v>
      </c>
      <c r="H181" s="23" t="s">
        <v>596</v>
      </c>
      <c r="I181" s="23" t="s">
        <v>596</v>
      </c>
      <c r="J181" s="23" t="s">
        <v>596</v>
      </c>
      <c r="K181" s="23" t="s">
        <v>596</v>
      </c>
      <c r="L181" s="23" t="s">
        <v>596</v>
      </c>
      <c r="M181" s="23" t="s">
        <v>596</v>
      </c>
      <c r="N181" s="23" t="s">
        <v>596</v>
      </c>
    </row>
    <row r="182" spans="1:14" x14ac:dyDescent="0.2">
      <c r="A182" s="11" t="s">
        <v>16</v>
      </c>
      <c r="B182" s="43" t="s">
        <v>655</v>
      </c>
      <c r="C182" s="43" t="s">
        <v>656</v>
      </c>
      <c r="D182" s="43" t="s">
        <v>601</v>
      </c>
      <c r="E182" s="23">
        <v>0</v>
      </c>
      <c r="F182" s="23">
        <v>0</v>
      </c>
      <c r="G182" s="23">
        <v>0</v>
      </c>
      <c r="H182" s="23" t="s">
        <v>596</v>
      </c>
      <c r="I182" s="23" t="s">
        <v>596</v>
      </c>
      <c r="J182" s="23" t="s">
        <v>596</v>
      </c>
      <c r="K182" s="23" t="s">
        <v>596</v>
      </c>
      <c r="L182" s="23" t="s">
        <v>596</v>
      </c>
      <c r="M182" s="23" t="s">
        <v>596</v>
      </c>
      <c r="N182" s="23" t="s">
        <v>596</v>
      </c>
    </row>
    <row r="183" spans="1:14" x14ac:dyDescent="0.2">
      <c r="A183" s="11" t="s">
        <v>599</v>
      </c>
      <c r="B183" s="43" t="s">
        <v>655</v>
      </c>
      <c r="C183" s="43" t="s">
        <v>656</v>
      </c>
      <c r="D183" s="43" t="s">
        <v>601</v>
      </c>
      <c r="E183" s="23">
        <v>0</v>
      </c>
      <c r="F183" s="23">
        <v>0</v>
      </c>
      <c r="G183" s="23">
        <v>0</v>
      </c>
      <c r="H183" s="23" t="s">
        <v>596</v>
      </c>
      <c r="I183" s="23" t="s">
        <v>596</v>
      </c>
      <c r="J183" s="23" t="s">
        <v>596</v>
      </c>
      <c r="K183" s="23" t="s">
        <v>596</v>
      </c>
      <c r="L183" s="23" t="s">
        <v>596</v>
      </c>
      <c r="M183" s="23" t="s">
        <v>596</v>
      </c>
      <c r="N183" s="23" t="s">
        <v>596</v>
      </c>
    </row>
    <row r="184" spans="1:14" x14ac:dyDescent="0.2">
      <c r="A184" s="11" t="s">
        <v>604</v>
      </c>
      <c r="B184" s="43" t="s">
        <v>655</v>
      </c>
      <c r="C184" s="43" t="s">
        <v>656</v>
      </c>
      <c r="D184" s="43" t="s">
        <v>605</v>
      </c>
      <c r="E184" s="23">
        <v>22</v>
      </c>
      <c r="F184" s="23">
        <v>10</v>
      </c>
      <c r="G184" s="23">
        <v>6</v>
      </c>
      <c r="H184" s="23" t="s">
        <v>596</v>
      </c>
      <c r="I184" s="23" t="s">
        <v>596</v>
      </c>
      <c r="J184" s="23" t="s">
        <v>596</v>
      </c>
      <c r="K184" s="23" t="s">
        <v>596</v>
      </c>
      <c r="L184" s="23" t="s">
        <v>596</v>
      </c>
      <c r="M184" s="23" t="s">
        <v>596</v>
      </c>
      <c r="N184" s="23" t="s">
        <v>596</v>
      </c>
    </row>
    <row r="185" spans="1:14" x14ac:dyDescent="0.2">
      <c r="A185" s="11" t="s">
        <v>599</v>
      </c>
      <c r="B185" s="43" t="s">
        <v>655</v>
      </c>
      <c r="C185" s="43" t="s">
        <v>656</v>
      </c>
      <c r="D185" s="43" t="s">
        <v>605</v>
      </c>
      <c r="E185" s="23">
        <v>100</v>
      </c>
      <c r="F185" s="23">
        <v>100</v>
      </c>
      <c r="G185" s="23">
        <v>100</v>
      </c>
      <c r="H185" s="23" t="s">
        <v>596</v>
      </c>
      <c r="I185" s="23" t="s">
        <v>596</v>
      </c>
      <c r="J185" s="23" t="s">
        <v>596</v>
      </c>
      <c r="K185" s="23" t="s">
        <v>596</v>
      </c>
      <c r="L185" s="23" t="s">
        <v>596</v>
      </c>
      <c r="M185" s="23" t="s">
        <v>596</v>
      </c>
      <c r="N185" s="23" t="s">
        <v>596</v>
      </c>
    </row>
    <row r="186" spans="1:14" x14ac:dyDescent="0.2">
      <c r="A186" s="11" t="s">
        <v>608</v>
      </c>
      <c r="B186" s="43"/>
      <c r="C186" s="43"/>
      <c r="D186" s="43"/>
      <c r="E186" s="23"/>
      <c r="F186" s="23"/>
      <c r="G186" s="23"/>
      <c r="H186" s="23"/>
      <c r="I186" s="23"/>
      <c r="J186" s="23"/>
      <c r="K186" s="23"/>
      <c r="L186" s="23"/>
      <c r="M186" s="23"/>
      <c r="N186" s="23"/>
    </row>
    <row r="187" spans="1:14" x14ac:dyDescent="0.2">
      <c r="A187" s="11" t="s">
        <v>611</v>
      </c>
      <c r="B187" s="43" t="s">
        <v>655</v>
      </c>
      <c r="C187" s="43" t="s">
        <v>656</v>
      </c>
      <c r="D187" s="43" t="s">
        <v>612</v>
      </c>
      <c r="E187" s="23" t="s">
        <v>596</v>
      </c>
      <c r="F187" s="23" t="s">
        <v>596</v>
      </c>
      <c r="G187" s="23" t="s">
        <v>596</v>
      </c>
      <c r="H187" s="23" t="s">
        <v>596</v>
      </c>
      <c r="I187" s="23" t="s">
        <v>596</v>
      </c>
      <c r="J187" s="23" t="s">
        <v>596</v>
      </c>
      <c r="K187" s="23" t="s">
        <v>596</v>
      </c>
      <c r="L187" s="23" t="s">
        <v>596</v>
      </c>
      <c r="M187" s="23" t="s">
        <v>596</v>
      </c>
      <c r="N187" s="23" t="s">
        <v>596</v>
      </c>
    </row>
    <row r="188" spans="1:14" x14ac:dyDescent="0.2">
      <c r="A188" s="11" t="s">
        <v>617</v>
      </c>
      <c r="B188" s="43" t="s">
        <v>655</v>
      </c>
      <c r="C188" s="43" t="s">
        <v>656</v>
      </c>
      <c r="D188" s="43" t="s">
        <v>618</v>
      </c>
      <c r="E188" s="23">
        <v>0</v>
      </c>
      <c r="F188" s="23">
        <v>0</v>
      </c>
      <c r="G188" s="23">
        <v>0</v>
      </c>
      <c r="H188" s="23" t="s">
        <v>596</v>
      </c>
      <c r="I188" s="23" t="s">
        <v>596</v>
      </c>
      <c r="J188" s="23" t="s">
        <v>596</v>
      </c>
      <c r="K188" s="23" t="s">
        <v>596</v>
      </c>
      <c r="L188" s="23" t="s">
        <v>596</v>
      </c>
      <c r="M188" s="23" t="s">
        <v>596</v>
      </c>
      <c r="N188" s="23" t="s">
        <v>596</v>
      </c>
    </row>
    <row r="189" spans="1:14" x14ac:dyDescent="0.2">
      <c r="A189" s="11" t="s">
        <v>621</v>
      </c>
      <c r="B189" s="43" t="s">
        <v>655</v>
      </c>
      <c r="C189" s="43" t="s">
        <v>656</v>
      </c>
      <c r="D189" s="43" t="s">
        <v>622</v>
      </c>
      <c r="E189" s="23">
        <v>0</v>
      </c>
      <c r="F189" s="23">
        <v>0</v>
      </c>
      <c r="G189" s="23">
        <v>0</v>
      </c>
      <c r="H189" s="23" t="s">
        <v>596</v>
      </c>
      <c r="I189" s="23" t="s">
        <v>596</v>
      </c>
      <c r="J189" s="23" t="s">
        <v>596</v>
      </c>
      <c r="K189" s="23" t="s">
        <v>596</v>
      </c>
      <c r="L189" s="23" t="s">
        <v>596</v>
      </c>
      <c r="M189" s="23" t="s">
        <v>596</v>
      </c>
      <c r="N189" s="23" t="s">
        <v>596</v>
      </c>
    </row>
    <row r="190" spans="1:14" x14ac:dyDescent="0.2">
      <c r="A190" s="11" t="s">
        <v>623</v>
      </c>
      <c r="B190" s="43"/>
      <c r="C190" s="43"/>
      <c r="D190" s="43"/>
      <c r="E190" s="23"/>
      <c r="F190" s="23"/>
      <c r="G190" s="23"/>
      <c r="H190" s="23"/>
      <c r="I190" s="23"/>
      <c r="J190" s="23"/>
      <c r="K190" s="23"/>
      <c r="L190" s="23"/>
      <c r="M190" s="23"/>
      <c r="N190" s="23"/>
    </row>
    <row r="191" spans="1:14" x14ac:dyDescent="0.2">
      <c r="A191" s="11" t="s">
        <v>657</v>
      </c>
      <c r="B191" s="43" t="s">
        <v>216</v>
      </c>
      <c r="C191" s="43" t="s">
        <v>658</v>
      </c>
      <c r="D191" s="43"/>
      <c r="E191" s="23">
        <v>609</v>
      </c>
      <c r="F191" s="23">
        <v>622</v>
      </c>
      <c r="G191" s="23">
        <v>548</v>
      </c>
      <c r="H191" s="23">
        <v>435</v>
      </c>
      <c r="I191" s="23">
        <v>424</v>
      </c>
      <c r="J191" s="23">
        <v>408</v>
      </c>
      <c r="K191" s="23">
        <v>451</v>
      </c>
      <c r="L191" s="23">
        <v>468</v>
      </c>
      <c r="M191" s="23">
        <v>488.58909660030446</v>
      </c>
      <c r="N191" s="23">
        <v>517.19356733022289</v>
      </c>
    </row>
    <row r="192" spans="1:14" x14ac:dyDescent="0.2">
      <c r="A192" s="11" t="s">
        <v>597</v>
      </c>
      <c r="B192" s="43" t="s">
        <v>216</v>
      </c>
      <c r="C192" s="43" t="s">
        <v>658</v>
      </c>
      <c r="D192" s="43" t="s">
        <v>598</v>
      </c>
      <c r="E192" s="23" t="s">
        <v>596</v>
      </c>
      <c r="F192" s="23" t="s">
        <v>596</v>
      </c>
      <c r="G192" s="23" t="s">
        <v>596</v>
      </c>
      <c r="H192" s="23">
        <v>211</v>
      </c>
      <c r="I192" s="23">
        <v>206</v>
      </c>
      <c r="J192" s="23">
        <v>203</v>
      </c>
      <c r="K192" s="23">
        <v>217</v>
      </c>
      <c r="L192" s="23">
        <v>243</v>
      </c>
      <c r="M192" s="23" t="s">
        <v>596</v>
      </c>
      <c r="N192" s="23" t="s">
        <v>596</v>
      </c>
    </row>
    <row r="193" spans="1:14" x14ac:dyDescent="0.2">
      <c r="A193" s="11" t="s">
        <v>599</v>
      </c>
      <c r="B193" s="43" t="s">
        <v>216</v>
      </c>
      <c r="C193" s="43" t="s">
        <v>658</v>
      </c>
      <c r="D193" s="43" t="s">
        <v>598</v>
      </c>
      <c r="E193" s="23" t="s">
        <v>596</v>
      </c>
      <c r="F193" s="23" t="s">
        <v>596</v>
      </c>
      <c r="G193" s="23" t="s">
        <v>596</v>
      </c>
      <c r="H193" s="23">
        <v>48.505747126436781</v>
      </c>
      <c r="I193" s="23">
        <v>48.584905660377359</v>
      </c>
      <c r="J193" s="23">
        <v>49.754901960784316</v>
      </c>
      <c r="K193" s="23">
        <v>48.115299334811532</v>
      </c>
      <c r="L193" s="23">
        <v>51.92307692307692</v>
      </c>
      <c r="M193" s="23" t="s">
        <v>596</v>
      </c>
      <c r="N193" s="23" t="s">
        <v>596</v>
      </c>
    </row>
    <row r="194" spans="1:14" x14ac:dyDescent="0.2">
      <c r="A194" s="11" t="s">
        <v>15</v>
      </c>
      <c r="B194" s="43" t="s">
        <v>216</v>
      </c>
      <c r="C194" s="43" t="s">
        <v>658</v>
      </c>
      <c r="D194" s="43" t="s">
        <v>600</v>
      </c>
      <c r="E194" s="23">
        <v>105</v>
      </c>
      <c r="F194" s="23">
        <v>153</v>
      </c>
      <c r="G194" s="23">
        <v>155</v>
      </c>
      <c r="H194" s="23">
        <v>149</v>
      </c>
      <c r="I194" s="23">
        <v>149</v>
      </c>
      <c r="J194" s="23">
        <v>146</v>
      </c>
      <c r="K194" s="23">
        <v>179</v>
      </c>
      <c r="L194" s="23">
        <v>134</v>
      </c>
      <c r="M194" s="23" t="s">
        <v>596</v>
      </c>
      <c r="N194" s="23" t="s">
        <v>596</v>
      </c>
    </row>
    <row r="195" spans="1:14" x14ac:dyDescent="0.2">
      <c r="A195" s="11" t="s">
        <v>599</v>
      </c>
      <c r="B195" s="43" t="s">
        <v>216</v>
      </c>
      <c r="C195" s="43" t="s">
        <v>658</v>
      </c>
      <c r="D195" s="43" t="s">
        <v>600</v>
      </c>
      <c r="E195" s="23">
        <v>17.241379310344829</v>
      </c>
      <c r="F195" s="23">
        <v>24.59807073954984</v>
      </c>
      <c r="G195" s="23">
        <v>28.284671532846716</v>
      </c>
      <c r="H195" s="23">
        <v>34.252873563218394</v>
      </c>
      <c r="I195" s="23">
        <v>35.141509433962263</v>
      </c>
      <c r="J195" s="23">
        <v>35.784313725490193</v>
      </c>
      <c r="K195" s="23">
        <v>39.689578713968956</v>
      </c>
      <c r="L195" s="23">
        <v>28.632478632478634</v>
      </c>
      <c r="M195" s="23" t="s">
        <v>596</v>
      </c>
      <c r="N195" s="23" t="s">
        <v>596</v>
      </c>
    </row>
    <row r="196" spans="1:14" x14ac:dyDescent="0.2">
      <c r="A196" s="11" t="s">
        <v>16</v>
      </c>
      <c r="B196" s="43" t="s">
        <v>216</v>
      </c>
      <c r="C196" s="43" t="s">
        <v>658</v>
      </c>
      <c r="D196" s="43" t="s">
        <v>601</v>
      </c>
      <c r="E196" s="23">
        <v>61</v>
      </c>
      <c r="F196" s="23">
        <v>58</v>
      </c>
      <c r="G196" s="23">
        <v>52</v>
      </c>
      <c r="H196" s="23">
        <v>45</v>
      </c>
      <c r="I196" s="23">
        <v>39</v>
      </c>
      <c r="J196" s="23">
        <v>32</v>
      </c>
      <c r="K196" s="23">
        <v>33</v>
      </c>
      <c r="L196" s="23">
        <v>32</v>
      </c>
      <c r="M196" s="23" t="s">
        <v>596</v>
      </c>
      <c r="N196" s="23" t="s">
        <v>596</v>
      </c>
    </row>
    <row r="197" spans="1:14" x14ac:dyDescent="0.2">
      <c r="A197" s="11" t="s">
        <v>599</v>
      </c>
      <c r="B197" s="43" t="s">
        <v>216</v>
      </c>
      <c r="C197" s="43" t="s">
        <v>658</v>
      </c>
      <c r="D197" s="43" t="s">
        <v>601</v>
      </c>
      <c r="E197" s="23">
        <v>10.016420361247947</v>
      </c>
      <c r="F197" s="23">
        <v>9.32475884244373</v>
      </c>
      <c r="G197" s="23">
        <v>9.4890510948905114</v>
      </c>
      <c r="H197" s="23">
        <v>10.344827586206897</v>
      </c>
      <c r="I197" s="23">
        <v>9.1981132075471699</v>
      </c>
      <c r="J197" s="23">
        <v>7.8431372549019605</v>
      </c>
      <c r="K197" s="23">
        <v>7.3170731707317076</v>
      </c>
      <c r="L197" s="23">
        <v>6.8376068376068373</v>
      </c>
      <c r="M197" s="23" t="s">
        <v>596</v>
      </c>
      <c r="N197" s="23" t="s">
        <v>596</v>
      </c>
    </row>
    <row r="198" spans="1:14" x14ac:dyDescent="0.2">
      <c r="A198" s="11" t="s">
        <v>602</v>
      </c>
      <c r="B198" s="43" t="s">
        <v>216</v>
      </c>
      <c r="C198" s="43" t="s">
        <v>658</v>
      </c>
      <c r="D198" s="43" t="s">
        <v>603</v>
      </c>
      <c r="E198" s="23" t="s">
        <v>596</v>
      </c>
      <c r="F198" s="23" t="s">
        <v>596</v>
      </c>
      <c r="G198" s="23">
        <v>21</v>
      </c>
      <c r="H198" s="23">
        <v>25</v>
      </c>
      <c r="I198" s="23">
        <v>30</v>
      </c>
      <c r="J198" s="23">
        <v>27</v>
      </c>
      <c r="K198" s="23">
        <v>22</v>
      </c>
      <c r="L198" s="23">
        <v>23</v>
      </c>
      <c r="M198" s="23" t="s">
        <v>596</v>
      </c>
      <c r="N198" s="23" t="s">
        <v>596</v>
      </c>
    </row>
    <row r="199" spans="1:14" x14ac:dyDescent="0.2">
      <c r="A199" s="11" t="s">
        <v>599</v>
      </c>
      <c r="B199" s="43" t="s">
        <v>216</v>
      </c>
      <c r="C199" s="43" t="s">
        <v>658</v>
      </c>
      <c r="D199" s="43" t="s">
        <v>603</v>
      </c>
      <c r="E199" s="23" t="s">
        <v>596</v>
      </c>
      <c r="F199" s="23" t="s">
        <v>596</v>
      </c>
      <c r="G199" s="23">
        <v>3.832116788321168</v>
      </c>
      <c r="H199" s="23">
        <v>5.7471264367816088</v>
      </c>
      <c r="I199" s="23">
        <v>7.0754716981132075</v>
      </c>
      <c r="J199" s="23">
        <v>6.617647058823529</v>
      </c>
      <c r="K199" s="23">
        <v>4.8780487804878048</v>
      </c>
      <c r="L199" s="23">
        <v>4.9145299145299148</v>
      </c>
      <c r="M199" s="23" t="s">
        <v>596</v>
      </c>
      <c r="N199" s="23" t="s">
        <v>596</v>
      </c>
    </row>
    <row r="200" spans="1:14" x14ac:dyDescent="0.2">
      <c r="A200" s="11" t="s">
        <v>604</v>
      </c>
      <c r="B200" s="43" t="s">
        <v>216</v>
      </c>
      <c r="C200" s="43" t="s">
        <v>658</v>
      </c>
      <c r="D200" s="43" t="s">
        <v>605</v>
      </c>
      <c r="E200" s="23">
        <v>164</v>
      </c>
      <c r="F200" s="23">
        <v>146</v>
      </c>
      <c r="G200" s="23">
        <v>72</v>
      </c>
      <c r="H200" s="23">
        <v>0</v>
      </c>
      <c r="I200" s="23">
        <v>0</v>
      </c>
      <c r="J200" s="23">
        <v>0</v>
      </c>
      <c r="K200" s="23">
        <v>0</v>
      </c>
      <c r="L200" s="23">
        <v>0</v>
      </c>
      <c r="M200" s="23" t="s">
        <v>596</v>
      </c>
      <c r="N200" s="23" t="s">
        <v>596</v>
      </c>
    </row>
    <row r="201" spans="1:14" x14ac:dyDescent="0.2">
      <c r="A201" s="11" t="s">
        <v>599</v>
      </c>
      <c r="B201" s="43" t="s">
        <v>216</v>
      </c>
      <c r="C201" s="43" t="s">
        <v>658</v>
      </c>
      <c r="D201" s="43" t="s">
        <v>605</v>
      </c>
      <c r="E201" s="23">
        <v>26.929392446633827</v>
      </c>
      <c r="F201" s="23">
        <v>23.472668810289388</v>
      </c>
      <c r="G201" s="23">
        <v>13.138686131386862</v>
      </c>
      <c r="H201" s="23">
        <v>0</v>
      </c>
      <c r="I201" s="23">
        <v>0</v>
      </c>
      <c r="J201" s="23">
        <v>0</v>
      </c>
      <c r="K201" s="23">
        <v>0</v>
      </c>
      <c r="L201" s="23">
        <v>0</v>
      </c>
      <c r="M201" s="23" t="s">
        <v>596</v>
      </c>
      <c r="N201" s="23" t="s">
        <v>596</v>
      </c>
    </row>
    <row r="202" spans="1:14" x14ac:dyDescent="0.2">
      <c r="A202" s="11" t="s">
        <v>608</v>
      </c>
      <c r="B202" s="43"/>
      <c r="C202" s="43"/>
      <c r="D202" s="43"/>
      <c r="E202" s="23"/>
      <c r="F202" s="23"/>
      <c r="G202" s="23"/>
      <c r="H202" s="23"/>
      <c r="I202" s="23"/>
      <c r="J202" s="23"/>
      <c r="K202" s="23"/>
      <c r="L202" s="23"/>
      <c r="M202" s="23"/>
      <c r="N202" s="23"/>
    </row>
    <row r="203" spans="1:14" x14ac:dyDescent="0.2">
      <c r="A203" s="11" t="s">
        <v>609</v>
      </c>
      <c r="B203" s="43" t="s">
        <v>216</v>
      </c>
      <c r="C203" s="43" t="s">
        <v>658</v>
      </c>
      <c r="D203" s="43" t="s">
        <v>610</v>
      </c>
      <c r="E203" s="23" t="s">
        <v>596</v>
      </c>
      <c r="F203" s="23" t="s">
        <v>596</v>
      </c>
      <c r="G203" s="23" t="s">
        <v>596</v>
      </c>
      <c r="H203" s="23" t="s">
        <v>596</v>
      </c>
      <c r="I203" s="23" t="s">
        <v>596</v>
      </c>
      <c r="J203" s="23" t="s">
        <v>596</v>
      </c>
      <c r="K203" s="23" t="s">
        <v>596</v>
      </c>
      <c r="L203" s="23" t="s">
        <v>596</v>
      </c>
      <c r="M203" s="23" t="s">
        <v>596</v>
      </c>
      <c r="N203" s="23" t="s">
        <v>596</v>
      </c>
    </row>
    <row r="204" spans="1:14" x14ac:dyDescent="0.2">
      <c r="A204" s="11" t="s">
        <v>611</v>
      </c>
      <c r="B204" s="43" t="s">
        <v>216</v>
      </c>
      <c r="C204" s="43" t="s">
        <v>658</v>
      </c>
      <c r="D204" s="43" t="s">
        <v>612</v>
      </c>
      <c r="E204" s="23">
        <v>0</v>
      </c>
      <c r="F204" s="23" t="s">
        <v>596</v>
      </c>
      <c r="G204" s="23" t="s">
        <v>596</v>
      </c>
      <c r="H204" s="23" t="s">
        <v>596</v>
      </c>
      <c r="I204" s="23" t="s">
        <v>596</v>
      </c>
      <c r="J204" s="23" t="s">
        <v>596</v>
      </c>
      <c r="K204" s="23" t="s">
        <v>596</v>
      </c>
      <c r="L204" s="23" t="s">
        <v>596</v>
      </c>
      <c r="M204" s="23" t="s">
        <v>596</v>
      </c>
      <c r="N204" s="23" t="s">
        <v>596</v>
      </c>
    </row>
    <row r="205" spans="1:14" x14ac:dyDescent="0.2">
      <c r="A205" s="11" t="s">
        <v>613</v>
      </c>
      <c r="B205" s="43" t="s">
        <v>216</v>
      </c>
      <c r="C205" s="43" t="s">
        <v>658</v>
      </c>
      <c r="D205" s="43" t="s">
        <v>614</v>
      </c>
      <c r="E205" s="23" t="s">
        <v>596</v>
      </c>
      <c r="F205" s="23" t="s">
        <v>596</v>
      </c>
      <c r="G205" s="23" t="s">
        <v>596</v>
      </c>
      <c r="H205" s="23" t="s">
        <v>596</v>
      </c>
      <c r="I205" s="23" t="s">
        <v>596</v>
      </c>
      <c r="J205" s="23" t="s">
        <v>596</v>
      </c>
      <c r="K205" s="23" t="s">
        <v>596</v>
      </c>
      <c r="L205" s="23" t="s">
        <v>596</v>
      </c>
      <c r="M205" s="23" t="s">
        <v>596</v>
      </c>
      <c r="N205" s="23" t="s">
        <v>596</v>
      </c>
    </row>
    <row r="206" spans="1:14" x14ac:dyDescent="0.2">
      <c r="A206" s="11" t="s">
        <v>617</v>
      </c>
      <c r="B206" s="43" t="s">
        <v>216</v>
      </c>
      <c r="C206" s="43" t="s">
        <v>658</v>
      </c>
      <c r="D206" s="43" t="s">
        <v>618</v>
      </c>
      <c r="E206" s="23">
        <v>12</v>
      </c>
      <c r="F206" s="23">
        <v>8</v>
      </c>
      <c r="G206" s="23">
        <v>7</v>
      </c>
      <c r="H206" s="23">
        <v>6</v>
      </c>
      <c r="I206" s="23" t="s">
        <v>596</v>
      </c>
      <c r="J206" s="23" t="s">
        <v>596</v>
      </c>
      <c r="K206" s="23" t="s">
        <v>596</v>
      </c>
      <c r="L206" s="23" t="s">
        <v>596</v>
      </c>
      <c r="M206" s="23" t="s">
        <v>596</v>
      </c>
      <c r="N206" s="23" t="s">
        <v>596</v>
      </c>
    </row>
    <row r="207" spans="1:14" x14ac:dyDescent="0.2">
      <c r="A207" s="11" t="s">
        <v>621</v>
      </c>
      <c r="B207" s="43" t="s">
        <v>216</v>
      </c>
      <c r="C207" s="43" t="s">
        <v>658</v>
      </c>
      <c r="D207" s="43" t="s">
        <v>622</v>
      </c>
      <c r="E207" s="23">
        <v>267</v>
      </c>
      <c r="F207" s="23">
        <v>257</v>
      </c>
      <c r="G207" s="23">
        <v>241</v>
      </c>
      <c r="H207" s="23">
        <v>212</v>
      </c>
      <c r="I207" s="23" t="s">
        <v>596</v>
      </c>
      <c r="J207" s="23" t="s">
        <v>596</v>
      </c>
      <c r="K207" s="23" t="s">
        <v>596</v>
      </c>
      <c r="L207" s="23" t="s">
        <v>596</v>
      </c>
      <c r="M207" s="23" t="s">
        <v>596</v>
      </c>
      <c r="N207" s="23" t="s">
        <v>596</v>
      </c>
    </row>
    <row r="208" spans="1:14" x14ac:dyDescent="0.2">
      <c r="A208" s="11" t="s">
        <v>623</v>
      </c>
      <c r="B208" s="43"/>
      <c r="C208" s="43"/>
      <c r="D208" s="43"/>
      <c r="E208" s="23"/>
      <c r="F208" s="23"/>
      <c r="G208" s="23"/>
      <c r="H208" s="23"/>
      <c r="I208" s="23"/>
      <c r="J208" s="23"/>
      <c r="K208" s="23"/>
      <c r="L208" s="23"/>
      <c r="M208" s="23"/>
      <c r="N208" s="23"/>
    </row>
    <row r="209" spans="1:14" x14ac:dyDescent="0.2">
      <c r="A209" s="11" t="s">
        <v>659</v>
      </c>
      <c r="B209" s="43" t="s">
        <v>94</v>
      </c>
      <c r="C209" s="43" t="s">
        <v>660</v>
      </c>
      <c r="D209" s="43"/>
      <c r="E209" s="23">
        <v>263</v>
      </c>
      <c r="F209" s="23">
        <v>339</v>
      </c>
      <c r="G209" s="23">
        <v>339</v>
      </c>
      <c r="H209" s="23">
        <v>265</v>
      </c>
      <c r="I209" s="23">
        <v>243</v>
      </c>
      <c r="J209" s="23">
        <v>403</v>
      </c>
      <c r="K209" s="23">
        <v>516</v>
      </c>
      <c r="L209" s="23">
        <v>471</v>
      </c>
      <c r="M209" s="23">
        <v>452.93872499999998</v>
      </c>
      <c r="N209" s="23">
        <v>407.93872499999998</v>
      </c>
    </row>
    <row r="210" spans="1:14" x14ac:dyDescent="0.2">
      <c r="A210" s="11" t="s">
        <v>15</v>
      </c>
      <c r="B210" s="43" t="s">
        <v>94</v>
      </c>
      <c r="C210" s="43" t="s">
        <v>660</v>
      </c>
      <c r="D210" s="43" t="s">
        <v>600</v>
      </c>
      <c r="E210" s="23" t="s">
        <v>596</v>
      </c>
      <c r="F210" s="23" t="s">
        <v>596</v>
      </c>
      <c r="G210" s="23" t="s">
        <v>596</v>
      </c>
      <c r="H210" s="23" t="s">
        <v>596</v>
      </c>
      <c r="I210" s="23" t="s">
        <v>596</v>
      </c>
      <c r="J210" s="23" t="s">
        <v>596</v>
      </c>
      <c r="K210" s="23" t="s">
        <v>596</v>
      </c>
      <c r="L210" s="23" t="s">
        <v>596</v>
      </c>
      <c r="M210" s="23" t="s">
        <v>596</v>
      </c>
      <c r="N210" s="23" t="s">
        <v>596</v>
      </c>
    </row>
    <row r="211" spans="1:14" x14ac:dyDescent="0.2">
      <c r="A211" s="11" t="s">
        <v>599</v>
      </c>
      <c r="B211" s="43" t="s">
        <v>94</v>
      </c>
      <c r="C211" s="43" t="s">
        <v>660</v>
      </c>
      <c r="D211" s="43" t="s">
        <v>600</v>
      </c>
      <c r="E211" s="23" t="s">
        <v>596</v>
      </c>
      <c r="F211" s="23" t="s">
        <v>596</v>
      </c>
      <c r="G211" s="23" t="s">
        <v>596</v>
      </c>
      <c r="H211" s="23" t="s">
        <v>596</v>
      </c>
      <c r="I211" s="23" t="s">
        <v>596</v>
      </c>
      <c r="J211" s="23" t="s">
        <v>596</v>
      </c>
      <c r="K211" s="23" t="s">
        <v>596</v>
      </c>
      <c r="L211" s="23" t="s">
        <v>596</v>
      </c>
      <c r="M211" s="23" t="s">
        <v>596</v>
      </c>
      <c r="N211" s="23" t="s">
        <v>596</v>
      </c>
    </row>
    <row r="212" spans="1:14" x14ac:dyDescent="0.2">
      <c r="A212" s="11" t="s">
        <v>16</v>
      </c>
      <c r="B212" s="43" t="s">
        <v>94</v>
      </c>
      <c r="C212" s="43" t="s">
        <v>660</v>
      </c>
      <c r="D212" s="43" t="s">
        <v>601</v>
      </c>
      <c r="E212" s="23" t="s">
        <v>596</v>
      </c>
      <c r="F212" s="23" t="s">
        <v>596</v>
      </c>
      <c r="G212" s="23" t="s">
        <v>596</v>
      </c>
      <c r="H212" s="23" t="s">
        <v>596</v>
      </c>
      <c r="I212" s="23" t="s">
        <v>596</v>
      </c>
      <c r="J212" s="23" t="s">
        <v>596</v>
      </c>
      <c r="K212" s="23" t="s">
        <v>596</v>
      </c>
      <c r="L212" s="23" t="s">
        <v>596</v>
      </c>
      <c r="M212" s="23" t="s">
        <v>596</v>
      </c>
      <c r="N212" s="23" t="s">
        <v>596</v>
      </c>
    </row>
    <row r="213" spans="1:14" x14ac:dyDescent="0.2">
      <c r="A213" s="11" t="s">
        <v>599</v>
      </c>
      <c r="B213" s="43" t="s">
        <v>94</v>
      </c>
      <c r="C213" s="43" t="s">
        <v>660</v>
      </c>
      <c r="D213" s="43" t="s">
        <v>601</v>
      </c>
      <c r="E213" s="23" t="s">
        <v>596</v>
      </c>
      <c r="F213" s="23" t="s">
        <v>596</v>
      </c>
      <c r="G213" s="23" t="s">
        <v>596</v>
      </c>
      <c r="H213" s="23" t="s">
        <v>596</v>
      </c>
      <c r="I213" s="23" t="s">
        <v>596</v>
      </c>
      <c r="J213" s="23" t="s">
        <v>596</v>
      </c>
      <c r="K213" s="23" t="s">
        <v>596</v>
      </c>
      <c r="L213" s="23" t="s">
        <v>596</v>
      </c>
      <c r="M213" s="23" t="s">
        <v>596</v>
      </c>
      <c r="N213" s="23" t="s">
        <v>596</v>
      </c>
    </row>
    <row r="214" spans="1:14" x14ac:dyDescent="0.2">
      <c r="A214" s="11" t="s">
        <v>608</v>
      </c>
      <c r="B214" s="43"/>
      <c r="C214" s="43"/>
      <c r="D214" s="43"/>
      <c r="E214" s="23"/>
      <c r="F214" s="23"/>
      <c r="G214" s="23"/>
      <c r="H214" s="23"/>
      <c r="I214" s="23"/>
      <c r="J214" s="23"/>
      <c r="K214" s="23"/>
      <c r="L214" s="23"/>
      <c r="M214" s="23"/>
      <c r="N214" s="23"/>
    </row>
    <row r="215" spans="1:14" x14ac:dyDescent="0.2">
      <c r="A215" s="11" t="s">
        <v>609</v>
      </c>
      <c r="B215" s="43" t="s">
        <v>94</v>
      </c>
      <c r="C215" s="43" t="s">
        <v>660</v>
      </c>
      <c r="D215" s="43" t="s">
        <v>610</v>
      </c>
      <c r="E215" s="23" t="s">
        <v>596</v>
      </c>
      <c r="F215" s="23" t="s">
        <v>596</v>
      </c>
      <c r="G215" s="23" t="s">
        <v>596</v>
      </c>
      <c r="H215" s="23" t="s">
        <v>596</v>
      </c>
      <c r="I215" s="23" t="s">
        <v>596</v>
      </c>
      <c r="J215" s="23" t="s">
        <v>596</v>
      </c>
      <c r="K215" s="23" t="s">
        <v>596</v>
      </c>
      <c r="L215" s="23" t="s">
        <v>596</v>
      </c>
      <c r="M215" s="23" t="s">
        <v>596</v>
      </c>
      <c r="N215" s="23" t="s">
        <v>596</v>
      </c>
    </row>
    <row r="216" spans="1:14" x14ac:dyDescent="0.2">
      <c r="A216" s="11" t="s">
        <v>611</v>
      </c>
      <c r="B216" s="43" t="s">
        <v>94</v>
      </c>
      <c r="C216" s="43" t="s">
        <v>660</v>
      </c>
      <c r="D216" s="43" t="s">
        <v>612</v>
      </c>
      <c r="E216" s="23" t="s">
        <v>596</v>
      </c>
      <c r="F216" s="23" t="s">
        <v>596</v>
      </c>
      <c r="G216" s="23" t="s">
        <v>596</v>
      </c>
      <c r="H216" s="23" t="s">
        <v>596</v>
      </c>
      <c r="I216" s="23" t="s">
        <v>596</v>
      </c>
      <c r="J216" s="23" t="s">
        <v>596</v>
      </c>
      <c r="K216" s="23" t="s">
        <v>596</v>
      </c>
      <c r="L216" s="23" t="s">
        <v>596</v>
      </c>
      <c r="M216" s="23" t="s">
        <v>596</v>
      </c>
      <c r="N216" s="23" t="s">
        <v>596</v>
      </c>
    </row>
    <row r="217" spans="1:14" x14ac:dyDescent="0.2">
      <c r="A217" s="11" t="s">
        <v>613</v>
      </c>
      <c r="B217" s="43" t="s">
        <v>94</v>
      </c>
      <c r="C217" s="43" t="s">
        <v>660</v>
      </c>
      <c r="D217" s="43" t="s">
        <v>614</v>
      </c>
      <c r="E217" s="23" t="s">
        <v>596</v>
      </c>
      <c r="F217" s="23" t="s">
        <v>596</v>
      </c>
      <c r="G217" s="23" t="s">
        <v>596</v>
      </c>
      <c r="H217" s="23" t="s">
        <v>596</v>
      </c>
      <c r="I217" s="23" t="s">
        <v>596</v>
      </c>
      <c r="J217" s="23" t="s">
        <v>596</v>
      </c>
      <c r="K217" s="23" t="s">
        <v>596</v>
      </c>
      <c r="L217" s="23" t="s">
        <v>596</v>
      </c>
      <c r="M217" s="23" t="s">
        <v>596</v>
      </c>
      <c r="N217" s="23" t="s">
        <v>596</v>
      </c>
    </row>
    <row r="218" spans="1:14" x14ac:dyDescent="0.2">
      <c r="A218" s="11" t="s">
        <v>617</v>
      </c>
      <c r="B218" s="43" t="s">
        <v>94</v>
      </c>
      <c r="C218" s="43" t="s">
        <v>660</v>
      </c>
      <c r="D218" s="43" t="s">
        <v>618</v>
      </c>
      <c r="E218" s="23" t="s">
        <v>596</v>
      </c>
      <c r="F218" s="23" t="s">
        <v>596</v>
      </c>
      <c r="G218" s="23" t="s">
        <v>596</v>
      </c>
      <c r="H218" s="23" t="s">
        <v>596</v>
      </c>
      <c r="I218" s="23" t="s">
        <v>596</v>
      </c>
      <c r="J218" s="23" t="s">
        <v>596</v>
      </c>
      <c r="K218" s="23" t="s">
        <v>596</v>
      </c>
      <c r="L218" s="23" t="s">
        <v>596</v>
      </c>
      <c r="M218" s="23" t="s">
        <v>596</v>
      </c>
      <c r="N218" s="23" t="s">
        <v>596</v>
      </c>
    </row>
    <row r="219" spans="1:14" x14ac:dyDescent="0.2">
      <c r="A219" s="11" t="s">
        <v>623</v>
      </c>
      <c r="B219" s="43"/>
      <c r="C219" s="43"/>
      <c r="D219" s="43"/>
      <c r="E219" s="23"/>
      <c r="F219" s="23"/>
      <c r="G219" s="23"/>
      <c r="H219" s="23"/>
      <c r="I219" s="23"/>
      <c r="J219" s="23"/>
      <c r="K219" s="23"/>
      <c r="L219" s="23"/>
      <c r="M219" s="23"/>
      <c r="N219" s="23"/>
    </row>
    <row r="220" spans="1:14" x14ac:dyDescent="0.2">
      <c r="A220" s="11" t="s">
        <v>661</v>
      </c>
      <c r="B220" s="43" t="s">
        <v>96</v>
      </c>
      <c r="C220" s="43" t="s">
        <v>662</v>
      </c>
      <c r="D220" s="43"/>
      <c r="E220" s="23">
        <v>38</v>
      </c>
      <c r="F220" s="23">
        <v>31</v>
      </c>
      <c r="G220" s="23">
        <v>31</v>
      </c>
      <c r="H220" s="23">
        <v>22</v>
      </c>
      <c r="I220" s="23">
        <v>48</v>
      </c>
      <c r="J220" s="23">
        <v>71</v>
      </c>
      <c r="K220" s="23">
        <v>148</v>
      </c>
      <c r="L220" s="23">
        <v>163</v>
      </c>
      <c r="M220" s="23" t="s">
        <v>596</v>
      </c>
      <c r="N220" s="23" t="s">
        <v>596</v>
      </c>
    </row>
    <row r="221" spans="1:14" x14ac:dyDescent="0.2">
      <c r="A221" s="11" t="s">
        <v>15</v>
      </c>
      <c r="B221" s="43" t="s">
        <v>96</v>
      </c>
      <c r="C221" s="43" t="s">
        <v>662</v>
      </c>
      <c r="D221" s="43" t="s">
        <v>600</v>
      </c>
      <c r="E221" s="23" t="s">
        <v>596</v>
      </c>
      <c r="F221" s="23" t="s">
        <v>596</v>
      </c>
      <c r="G221" s="23" t="s">
        <v>596</v>
      </c>
      <c r="H221" s="23" t="s">
        <v>596</v>
      </c>
      <c r="I221" s="23" t="s">
        <v>596</v>
      </c>
      <c r="J221" s="23" t="s">
        <v>596</v>
      </c>
      <c r="K221" s="23" t="s">
        <v>596</v>
      </c>
      <c r="L221" s="23" t="s">
        <v>596</v>
      </c>
      <c r="M221" s="23" t="s">
        <v>596</v>
      </c>
      <c r="N221" s="23" t="s">
        <v>596</v>
      </c>
    </row>
    <row r="222" spans="1:14" x14ac:dyDescent="0.2">
      <c r="A222" s="11" t="s">
        <v>599</v>
      </c>
      <c r="B222" s="43" t="s">
        <v>96</v>
      </c>
      <c r="C222" s="43" t="s">
        <v>662</v>
      </c>
      <c r="D222" s="43" t="s">
        <v>600</v>
      </c>
      <c r="E222" s="23" t="s">
        <v>596</v>
      </c>
      <c r="F222" s="23" t="s">
        <v>596</v>
      </c>
      <c r="G222" s="23" t="s">
        <v>596</v>
      </c>
      <c r="H222" s="23" t="s">
        <v>596</v>
      </c>
      <c r="I222" s="23" t="s">
        <v>596</v>
      </c>
      <c r="J222" s="23" t="s">
        <v>596</v>
      </c>
      <c r="K222" s="23" t="s">
        <v>596</v>
      </c>
      <c r="L222" s="23" t="s">
        <v>596</v>
      </c>
      <c r="M222" s="23" t="s">
        <v>596</v>
      </c>
      <c r="N222" s="23" t="s">
        <v>596</v>
      </c>
    </row>
    <row r="223" spans="1:14" x14ac:dyDescent="0.2">
      <c r="A223" s="11" t="s">
        <v>16</v>
      </c>
      <c r="B223" s="43" t="s">
        <v>96</v>
      </c>
      <c r="C223" s="43" t="s">
        <v>662</v>
      </c>
      <c r="D223" s="43" t="s">
        <v>601</v>
      </c>
      <c r="E223" s="23" t="s">
        <v>596</v>
      </c>
      <c r="F223" s="23" t="s">
        <v>596</v>
      </c>
      <c r="G223" s="23" t="s">
        <v>596</v>
      </c>
      <c r="H223" s="23" t="s">
        <v>596</v>
      </c>
      <c r="I223" s="23" t="s">
        <v>596</v>
      </c>
      <c r="J223" s="23" t="s">
        <v>596</v>
      </c>
      <c r="K223" s="23" t="s">
        <v>596</v>
      </c>
      <c r="L223" s="23" t="s">
        <v>596</v>
      </c>
      <c r="M223" s="23" t="s">
        <v>596</v>
      </c>
      <c r="N223" s="23" t="s">
        <v>596</v>
      </c>
    </row>
    <row r="224" spans="1:14" x14ac:dyDescent="0.2">
      <c r="A224" s="11" t="s">
        <v>599</v>
      </c>
      <c r="B224" s="43" t="s">
        <v>96</v>
      </c>
      <c r="C224" s="43" t="s">
        <v>662</v>
      </c>
      <c r="D224" s="43" t="s">
        <v>601</v>
      </c>
      <c r="E224" s="23" t="s">
        <v>596</v>
      </c>
      <c r="F224" s="23" t="s">
        <v>596</v>
      </c>
      <c r="G224" s="23" t="s">
        <v>596</v>
      </c>
      <c r="H224" s="23" t="s">
        <v>596</v>
      </c>
      <c r="I224" s="23" t="s">
        <v>596</v>
      </c>
      <c r="J224" s="23" t="s">
        <v>596</v>
      </c>
      <c r="K224" s="23" t="s">
        <v>596</v>
      </c>
      <c r="L224" s="23" t="s">
        <v>596</v>
      </c>
      <c r="M224" s="23" t="s">
        <v>596</v>
      </c>
      <c r="N224" s="23" t="s">
        <v>596</v>
      </c>
    </row>
    <row r="225" spans="1:14" x14ac:dyDescent="0.2">
      <c r="A225" s="11" t="s">
        <v>608</v>
      </c>
      <c r="B225" s="43"/>
      <c r="C225" s="43"/>
      <c r="D225" s="43"/>
      <c r="E225" s="23"/>
      <c r="F225" s="23"/>
      <c r="G225" s="23"/>
      <c r="H225" s="23"/>
      <c r="I225" s="23"/>
      <c r="J225" s="23"/>
      <c r="K225" s="23"/>
      <c r="L225" s="23"/>
      <c r="M225" s="23"/>
      <c r="N225" s="23"/>
    </row>
    <row r="226" spans="1:14" x14ac:dyDescent="0.2">
      <c r="A226" s="11" t="s">
        <v>609</v>
      </c>
      <c r="B226" s="43" t="s">
        <v>96</v>
      </c>
      <c r="C226" s="43" t="s">
        <v>662</v>
      </c>
      <c r="D226" s="43" t="s">
        <v>610</v>
      </c>
      <c r="E226" s="23" t="s">
        <v>596</v>
      </c>
      <c r="F226" s="23" t="s">
        <v>596</v>
      </c>
      <c r="G226" s="23" t="s">
        <v>596</v>
      </c>
      <c r="H226" s="23" t="s">
        <v>596</v>
      </c>
      <c r="I226" s="23" t="s">
        <v>596</v>
      </c>
      <c r="J226" s="23" t="s">
        <v>596</v>
      </c>
      <c r="K226" s="23" t="s">
        <v>596</v>
      </c>
      <c r="L226" s="23" t="s">
        <v>596</v>
      </c>
      <c r="M226" s="23" t="s">
        <v>596</v>
      </c>
      <c r="N226" s="23" t="s">
        <v>596</v>
      </c>
    </row>
    <row r="227" spans="1:14" x14ac:dyDescent="0.2">
      <c r="A227" s="11" t="s">
        <v>611</v>
      </c>
      <c r="B227" s="43" t="s">
        <v>96</v>
      </c>
      <c r="C227" s="43" t="s">
        <v>662</v>
      </c>
      <c r="D227" s="43" t="s">
        <v>612</v>
      </c>
      <c r="E227" s="23" t="s">
        <v>596</v>
      </c>
      <c r="F227" s="23" t="s">
        <v>596</v>
      </c>
      <c r="G227" s="23" t="s">
        <v>596</v>
      </c>
      <c r="H227" s="23" t="s">
        <v>596</v>
      </c>
      <c r="I227" s="23" t="s">
        <v>596</v>
      </c>
      <c r="J227" s="23" t="s">
        <v>596</v>
      </c>
      <c r="K227" s="23" t="s">
        <v>596</v>
      </c>
      <c r="L227" s="23" t="s">
        <v>596</v>
      </c>
      <c r="M227" s="23" t="s">
        <v>596</v>
      </c>
      <c r="N227" s="23" t="s">
        <v>596</v>
      </c>
    </row>
    <row r="228" spans="1:14" x14ac:dyDescent="0.2">
      <c r="A228" s="11" t="s">
        <v>613</v>
      </c>
      <c r="B228" s="43" t="s">
        <v>96</v>
      </c>
      <c r="C228" s="43" t="s">
        <v>662</v>
      </c>
      <c r="D228" s="43" t="s">
        <v>614</v>
      </c>
      <c r="E228" s="23" t="s">
        <v>596</v>
      </c>
      <c r="F228" s="23" t="s">
        <v>596</v>
      </c>
      <c r="G228" s="23" t="s">
        <v>596</v>
      </c>
      <c r="H228" s="23" t="s">
        <v>596</v>
      </c>
      <c r="I228" s="23" t="s">
        <v>596</v>
      </c>
      <c r="J228" s="23" t="s">
        <v>596</v>
      </c>
      <c r="K228" s="23" t="s">
        <v>596</v>
      </c>
      <c r="L228" s="23" t="s">
        <v>596</v>
      </c>
      <c r="M228" s="23" t="s">
        <v>596</v>
      </c>
      <c r="N228" s="23" t="s">
        <v>596</v>
      </c>
    </row>
    <row r="229" spans="1:14" x14ac:dyDescent="0.2">
      <c r="A229" s="11" t="s">
        <v>617</v>
      </c>
      <c r="B229" s="43" t="s">
        <v>96</v>
      </c>
      <c r="C229" s="43" t="s">
        <v>662</v>
      </c>
      <c r="D229" s="43" t="s">
        <v>618</v>
      </c>
      <c r="E229" s="23" t="s">
        <v>596</v>
      </c>
      <c r="F229" s="23" t="s">
        <v>596</v>
      </c>
      <c r="G229" s="23" t="s">
        <v>596</v>
      </c>
      <c r="H229" s="23" t="s">
        <v>596</v>
      </c>
      <c r="I229" s="23" t="s">
        <v>596</v>
      </c>
      <c r="J229" s="23" t="s">
        <v>596</v>
      </c>
      <c r="K229" s="23" t="s">
        <v>596</v>
      </c>
      <c r="L229" s="23" t="s">
        <v>596</v>
      </c>
      <c r="M229" s="23" t="s">
        <v>596</v>
      </c>
      <c r="N229" s="23" t="s">
        <v>596</v>
      </c>
    </row>
    <row r="230" spans="1:14" x14ac:dyDescent="0.2">
      <c r="A230" s="11" t="s">
        <v>623</v>
      </c>
      <c r="B230" s="43"/>
      <c r="C230" s="43"/>
      <c r="D230" s="43"/>
      <c r="E230" s="23"/>
      <c r="F230" s="23"/>
      <c r="G230" s="23"/>
      <c r="H230" s="23"/>
      <c r="I230" s="23"/>
      <c r="J230" s="23"/>
      <c r="K230" s="23"/>
      <c r="L230" s="23"/>
      <c r="M230" s="23"/>
      <c r="N230" s="23"/>
    </row>
    <row r="231" spans="1:14" x14ac:dyDescent="0.2">
      <c r="A231" s="11" t="s">
        <v>663</v>
      </c>
      <c r="B231" s="43" t="s">
        <v>98</v>
      </c>
      <c r="C231" s="43" t="s">
        <v>664</v>
      </c>
      <c r="D231" s="43"/>
      <c r="E231" s="23">
        <v>-95</v>
      </c>
      <c r="F231" s="23">
        <v>101</v>
      </c>
      <c r="G231" s="23">
        <v>117</v>
      </c>
      <c r="H231" s="23">
        <v>-150</v>
      </c>
      <c r="I231" s="23">
        <v>38</v>
      </c>
      <c r="J231" s="23">
        <v>11</v>
      </c>
      <c r="K231" s="23">
        <v>-20</v>
      </c>
      <c r="L231" s="23">
        <v>189</v>
      </c>
      <c r="M231" s="23">
        <v>100</v>
      </c>
      <c r="N231" s="23">
        <v>50</v>
      </c>
    </row>
    <row r="232" spans="1:14" x14ac:dyDescent="0.2">
      <c r="A232" s="11" t="s">
        <v>597</v>
      </c>
      <c r="B232" s="43" t="s">
        <v>98</v>
      </c>
      <c r="C232" s="43" t="s">
        <v>664</v>
      </c>
      <c r="D232" s="43" t="s">
        <v>598</v>
      </c>
      <c r="E232" s="23" t="s">
        <v>596</v>
      </c>
      <c r="F232" s="23" t="s">
        <v>596</v>
      </c>
      <c r="G232" s="23" t="s">
        <v>596</v>
      </c>
      <c r="H232" s="23">
        <v>150</v>
      </c>
      <c r="I232" s="23">
        <v>-2</v>
      </c>
      <c r="J232" s="23">
        <v>2</v>
      </c>
      <c r="K232" s="23">
        <v>0</v>
      </c>
      <c r="L232" s="23">
        <v>171</v>
      </c>
      <c r="M232" s="23" t="s">
        <v>596</v>
      </c>
      <c r="N232" s="23" t="s">
        <v>596</v>
      </c>
    </row>
    <row r="233" spans="1:14" x14ac:dyDescent="0.2">
      <c r="A233" s="11" t="s">
        <v>599</v>
      </c>
      <c r="B233" s="43" t="s">
        <v>98</v>
      </c>
      <c r="C233" s="43" t="s">
        <v>664</v>
      </c>
      <c r="D233" s="43" t="s">
        <v>598</v>
      </c>
      <c r="E233" s="23" t="s">
        <v>596</v>
      </c>
      <c r="F233" s="23" t="s">
        <v>596</v>
      </c>
      <c r="G233" s="23" t="s">
        <v>596</v>
      </c>
      <c r="H233" s="23">
        <v>-100</v>
      </c>
      <c r="I233" s="23">
        <v>-5.2631578947368425</v>
      </c>
      <c r="J233" s="23">
        <v>18.181818181818183</v>
      </c>
      <c r="K233" s="23">
        <v>0</v>
      </c>
      <c r="L233" s="23">
        <v>90.476190476190482</v>
      </c>
      <c r="M233" s="23" t="s">
        <v>596</v>
      </c>
      <c r="N233" s="23" t="s">
        <v>596</v>
      </c>
    </row>
    <row r="234" spans="1:14" x14ac:dyDescent="0.2">
      <c r="A234" s="11" t="s">
        <v>15</v>
      </c>
      <c r="B234" s="43" t="s">
        <v>98</v>
      </c>
      <c r="C234" s="43" t="s">
        <v>664</v>
      </c>
      <c r="D234" s="43" t="s">
        <v>600</v>
      </c>
      <c r="E234" s="23">
        <v>-3</v>
      </c>
      <c r="F234" s="23">
        <v>0</v>
      </c>
      <c r="G234" s="23">
        <v>1</v>
      </c>
      <c r="H234" s="23">
        <v>-2</v>
      </c>
      <c r="I234" s="23">
        <v>-1</v>
      </c>
      <c r="J234" s="23">
        <v>-14</v>
      </c>
      <c r="K234" s="23">
        <v>7</v>
      </c>
      <c r="L234" s="23">
        <v>20</v>
      </c>
      <c r="M234" s="23" t="s">
        <v>596</v>
      </c>
      <c r="N234" s="23" t="s">
        <v>596</v>
      </c>
    </row>
    <row r="235" spans="1:14" x14ac:dyDescent="0.2">
      <c r="A235" s="11" t="s">
        <v>599</v>
      </c>
      <c r="B235" s="43" t="s">
        <v>98</v>
      </c>
      <c r="C235" s="43" t="s">
        <v>664</v>
      </c>
      <c r="D235" s="43" t="s">
        <v>600</v>
      </c>
      <c r="E235" s="23">
        <v>3.1578947368421053</v>
      </c>
      <c r="F235" s="23">
        <v>0</v>
      </c>
      <c r="G235" s="23">
        <v>0.85470085470085466</v>
      </c>
      <c r="H235" s="23">
        <v>1.3333333333333333</v>
      </c>
      <c r="I235" s="23">
        <v>-2.6315789473684212</v>
      </c>
      <c r="J235" s="23">
        <v>-127.27272727272727</v>
      </c>
      <c r="K235" s="23">
        <v>-35</v>
      </c>
      <c r="L235" s="23">
        <v>10.582010582010582</v>
      </c>
      <c r="M235" s="23" t="s">
        <v>596</v>
      </c>
      <c r="N235" s="23" t="s">
        <v>596</v>
      </c>
    </row>
    <row r="236" spans="1:14" x14ac:dyDescent="0.2">
      <c r="A236" s="11" t="s">
        <v>16</v>
      </c>
      <c r="B236" s="43" t="s">
        <v>98</v>
      </c>
      <c r="C236" s="43" t="s">
        <v>664</v>
      </c>
      <c r="D236" s="43" t="s">
        <v>601</v>
      </c>
      <c r="E236" s="23">
        <v>3</v>
      </c>
      <c r="F236" s="23">
        <v>-2</v>
      </c>
      <c r="G236" s="23">
        <v>-4</v>
      </c>
      <c r="H236" s="23">
        <v>4</v>
      </c>
      <c r="I236" s="23">
        <v>-2</v>
      </c>
      <c r="J236" s="23">
        <v>4</v>
      </c>
      <c r="K236" s="23">
        <v>1</v>
      </c>
      <c r="L236" s="23">
        <v>-3</v>
      </c>
      <c r="M236" s="23" t="s">
        <v>596</v>
      </c>
      <c r="N236" s="23" t="s">
        <v>596</v>
      </c>
    </row>
    <row r="237" spans="1:14" x14ac:dyDescent="0.2">
      <c r="A237" s="11" t="s">
        <v>599</v>
      </c>
      <c r="B237" s="43" t="s">
        <v>98</v>
      </c>
      <c r="C237" s="43" t="s">
        <v>664</v>
      </c>
      <c r="D237" s="43" t="s">
        <v>601</v>
      </c>
      <c r="E237" s="23">
        <v>-3.1578947368421053</v>
      </c>
      <c r="F237" s="23">
        <v>-1.9801980198019802</v>
      </c>
      <c r="G237" s="23">
        <v>-3.4188034188034186</v>
      </c>
      <c r="H237" s="23">
        <v>-2.6666666666666665</v>
      </c>
      <c r="I237" s="23">
        <v>-5.2631578947368425</v>
      </c>
      <c r="J237" s="23">
        <v>36.363636363636367</v>
      </c>
      <c r="K237" s="23">
        <v>-5</v>
      </c>
      <c r="L237" s="23">
        <v>-1.5873015873015872</v>
      </c>
      <c r="M237" s="23" t="s">
        <v>596</v>
      </c>
      <c r="N237" s="23" t="s">
        <v>596</v>
      </c>
    </row>
    <row r="238" spans="1:14" x14ac:dyDescent="0.2">
      <c r="A238" s="11" t="s">
        <v>602</v>
      </c>
      <c r="B238" s="43" t="s">
        <v>98</v>
      </c>
      <c r="C238" s="43" t="s">
        <v>664</v>
      </c>
      <c r="D238" s="43" t="s">
        <v>603</v>
      </c>
      <c r="E238" s="23" t="s">
        <v>596</v>
      </c>
      <c r="F238" s="23" t="s">
        <v>596</v>
      </c>
      <c r="G238" s="23">
        <v>-3</v>
      </c>
      <c r="H238" s="23">
        <v>-2</v>
      </c>
      <c r="I238" s="23">
        <v>-11</v>
      </c>
      <c r="J238" s="23">
        <v>-5</v>
      </c>
      <c r="K238" s="23">
        <v>4</v>
      </c>
      <c r="L238" s="23">
        <v>5</v>
      </c>
      <c r="M238" s="23" t="s">
        <v>596</v>
      </c>
      <c r="N238" s="23" t="s">
        <v>596</v>
      </c>
    </row>
    <row r="239" spans="1:14" x14ac:dyDescent="0.2">
      <c r="A239" s="11" t="s">
        <v>599</v>
      </c>
      <c r="B239" s="43" t="s">
        <v>98</v>
      </c>
      <c r="C239" s="43" t="s">
        <v>664</v>
      </c>
      <c r="D239" s="43" t="s">
        <v>603</v>
      </c>
      <c r="E239" s="23" t="s">
        <v>596</v>
      </c>
      <c r="F239" s="23" t="s">
        <v>596</v>
      </c>
      <c r="G239" s="23">
        <v>-2.5641025641025643</v>
      </c>
      <c r="H239" s="23">
        <v>1.3333333333333333</v>
      </c>
      <c r="I239" s="23">
        <v>-28.94736842105263</v>
      </c>
      <c r="J239" s="23">
        <v>-45.454545454545453</v>
      </c>
      <c r="K239" s="23">
        <v>-20</v>
      </c>
      <c r="L239" s="23">
        <v>2.6455026455026456</v>
      </c>
      <c r="M239" s="23" t="s">
        <v>596</v>
      </c>
      <c r="N239" s="23" t="s">
        <v>596</v>
      </c>
    </row>
    <row r="240" spans="1:14" x14ac:dyDescent="0.2">
      <c r="A240" s="11" t="s">
        <v>604</v>
      </c>
      <c r="B240" s="43" t="s">
        <v>98</v>
      </c>
      <c r="C240" s="43" t="s">
        <v>664</v>
      </c>
      <c r="D240" s="43" t="s">
        <v>605</v>
      </c>
      <c r="E240" s="23">
        <v>-11</v>
      </c>
      <c r="F240" s="23">
        <v>-7</v>
      </c>
      <c r="G240" s="23">
        <v>89</v>
      </c>
      <c r="H240" s="23">
        <v>0</v>
      </c>
      <c r="I240" s="23">
        <v>0</v>
      </c>
      <c r="J240" s="23">
        <v>2</v>
      </c>
      <c r="K240" s="23">
        <v>0</v>
      </c>
      <c r="L240" s="23" t="s">
        <v>596</v>
      </c>
      <c r="M240" s="23" t="s">
        <v>596</v>
      </c>
      <c r="N240" s="23" t="s">
        <v>596</v>
      </c>
    </row>
    <row r="241" spans="1:14" x14ac:dyDescent="0.2">
      <c r="A241" s="11" t="s">
        <v>599</v>
      </c>
      <c r="B241" s="43" t="s">
        <v>98</v>
      </c>
      <c r="C241" s="43" t="s">
        <v>664</v>
      </c>
      <c r="D241" s="43" t="s">
        <v>605</v>
      </c>
      <c r="E241" s="23">
        <v>11.578947368421053</v>
      </c>
      <c r="F241" s="23">
        <v>-6.9306930693069306</v>
      </c>
      <c r="G241" s="23">
        <v>76.068376068376068</v>
      </c>
      <c r="H241" s="23">
        <v>0</v>
      </c>
      <c r="I241" s="23">
        <v>0</v>
      </c>
      <c r="J241" s="23">
        <v>18.181818181818183</v>
      </c>
      <c r="K241" s="23">
        <v>0</v>
      </c>
      <c r="L241" s="23" t="s">
        <v>596</v>
      </c>
      <c r="M241" s="23" t="s">
        <v>596</v>
      </c>
      <c r="N241" s="23" t="s">
        <v>596</v>
      </c>
    </row>
    <row r="242" spans="1:14" x14ac:dyDescent="0.2">
      <c r="A242" s="11" t="s">
        <v>606</v>
      </c>
      <c r="B242" s="43" t="s">
        <v>98</v>
      </c>
      <c r="C242" s="43" t="s">
        <v>664</v>
      </c>
      <c r="D242" s="43" t="s">
        <v>607</v>
      </c>
      <c r="E242" s="23" t="s">
        <v>596</v>
      </c>
      <c r="F242" s="23" t="s">
        <v>596</v>
      </c>
      <c r="G242" s="23" t="s">
        <v>596</v>
      </c>
      <c r="H242" s="23" t="s">
        <v>596</v>
      </c>
      <c r="I242" s="23" t="s">
        <v>596</v>
      </c>
      <c r="J242" s="23" t="s">
        <v>596</v>
      </c>
      <c r="K242" s="23" t="s">
        <v>596</v>
      </c>
      <c r="L242" s="23">
        <v>3</v>
      </c>
      <c r="M242" s="23" t="s">
        <v>596</v>
      </c>
      <c r="N242" s="23" t="s">
        <v>596</v>
      </c>
    </row>
    <row r="243" spans="1:14" x14ac:dyDescent="0.2">
      <c r="A243" s="11" t="s">
        <v>599</v>
      </c>
      <c r="B243" s="43" t="s">
        <v>98</v>
      </c>
      <c r="C243" s="43" t="s">
        <v>664</v>
      </c>
      <c r="D243" s="43" t="s">
        <v>607</v>
      </c>
      <c r="E243" s="23" t="s">
        <v>596</v>
      </c>
      <c r="F243" s="23" t="s">
        <v>596</v>
      </c>
      <c r="G243" s="23" t="s">
        <v>596</v>
      </c>
      <c r="H243" s="23" t="s">
        <v>596</v>
      </c>
      <c r="I243" s="23" t="s">
        <v>596</v>
      </c>
      <c r="J243" s="23" t="s">
        <v>596</v>
      </c>
      <c r="K243" s="23" t="s">
        <v>596</v>
      </c>
      <c r="L243" s="23">
        <v>1.5873015873015872</v>
      </c>
      <c r="M243" s="23" t="s">
        <v>596</v>
      </c>
      <c r="N243" s="23" t="s">
        <v>596</v>
      </c>
    </row>
    <row r="244" spans="1:14" x14ac:dyDescent="0.2">
      <c r="A244" s="11" t="s">
        <v>608</v>
      </c>
      <c r="B244" s="43"/>
      <c r="C244" s="43"/>
      <c r="D244" s="43"/>
      <c r="E244" s="23"/>
      <c r="F244" s="23"/>
      <c r="G244" s="23"/>
      <c r="H244" s="23"/>
      <c r="I244" s="23"/>
      <c r="J244" s="23"/>
      <c r="K244" s="23"/>
      <c r="L244" s="23"/>
      <c r="M244" s="23"/>
      <c r="N244" s="23"/>
    </row>
    <row r="245" spans="1:14" x14ac:dyDescent="0.2">
      <c r="A245" s="11" t="s">
        <v>609</v>
      </c>
      <c r="B245" s="43" t="s">
        <v>98</v>
      </c>
      <c r="C245" s="43" t="s">
        <v>664</v>
      </c>
      <c r="D245" s="43" t="s">
        <v>610</v>
      </c>
      <c r="E245" s="23" t="s">
        <v>596</v>
      </c>
      <c r="F245" s="23" t="s">
        <v>596</v>
      </c>
      <c r="G245" s="23" t="s">
        <v>596</v>
      </c>
      <c r="H245" s="23" t="s">
        <v>596</v>
      </c>
      <c r="I245" s="23" t="s">
        <v>596</v>
      </c>
      <c r="J245" s="23" t="s">
        <v>596</v>
      </c>
      <c r="K245" s="23" t="s">
        <v>596</v>
      </c>
      <c r="L245" s="23" t="s">
        <v>596</v>
      </c>
      <c r="M245" s="23" t="s">
        <v>596</v>
      </c>
      <c r="N245" s="23" t="s">
        <v>596</v>
      </c>
    </row>
    <row r="246" spans="1:14" x14ac:dyDescent="0.2">
      <c r="A246" s="11" t="s">
        <v>611</v>
      </c>
      <c r="B246" s="43" t="s">
        <v>98</v>
      </c>
      <c r="C246" s="43" t="s">
        <v>664</v>
      </c>
      <c r="D246" s="43" t="s">
        <v>612</v>
      </c>
      <c r="E246" s="23">
        <v>0</v>
      </c>
      <c r="F246" s="23">
        <v>0</v>
      </c>
      <c r="G246" s="23" t="s">
        <v>596</v>
      </c>
      <c r="H246" s="23" t="s">
        <v>596</v>
      </c>
      <c r="I246" s="23" t="s">
        <v>596</v>
      </c>
      <c r="J246" s="23" t="s">
        <v>596</v>
      </c>
      <c r="K246" s="23" t="s">
        <v>596</v>
      </c>
      <c r="L246" s="23" t="s">
        <v>596</v>
      </c>
      <c r="M246" s="23" t="s">
        <v>596</v>
      </c>
      <c r="N246" s="23" t="s">
        <v>596</v>
      </c>
    </row>
    <row r="247" spans="1:14" x14ac:dyDescent="0.2">
      <c r="A247" s="11" t="s">
        <v>613</v>
      </c>
      <c r="B247" s="43" t="s">
        <v>98</v>
      </c>
      <c r="C247" s="43" t="s">
        <v>664</v>
      </c>
      <c r="D247" s="43" t="s">
        <v>614</v>
      </c>
      <c r="E247" s="23" t="s">
        <v>596</v>
      </c>
      <c r="F247" s="23" t="s">
        <v>596</v>
      </c>
      <c r="G247" s="23" t="s">
        <v>596</v>
      </c>
      <c r="H247" s="23" t="s">
        <v>596</v>
      </c>
      <c r="I247" s="23" t="s">
        <v>596</v>
      </c>
      <c r="J247" s="23" t="s">
        <v>596</v>
      </c>
      <c r="K247" s="23" t="s">
        <v>596</v>
      </c>
      <c r="L247" s="23" t="s">
        <v>596</v>
      </c>
      <c r="M247" s="23" t="s">
        <v>596</v>
      </c>
      <c r="N247" s="23" t="s">
        <v>596</v>
      </c>
    </row>
    <row r="248" spans="1:14" x14ac:dyDescent="0.2">
      <c r="A248" s="11" t="s">
        <v>617</v>
      </c>
      <c r="B248" s="43" t="s">
        <v>98</v>
      </c>
      <c r="C248" s="43" t="s">
        <v>664</v>
      </c>
      <c r="D248" s="43" t="s">
        <v>618</v>
      </c>
      <c r="E248" s="23">
        <v>-4</v>
      </c>
      <c r="F248" s="23">
        <v>6</v>
      </c>
      <c r="G248" s="23">
        <v>0</v>
      </c>
      <c r="H248" s="23">
        <v>0</v>
      </c>
      <c r="I248" s="23" t="s">
        <v>596</v>
      </c>
      <c r="J248" s="23" t="s">
        <v>596</v>
      </c>
      <c r="K248" s="23" t="s">
        <v>596</v>
      </c>
      <c r="L248" s="23" t="s">
        <v>596</v>
      </c>
      <c r="M248" s="23" t="s">
        <v>596</v>
      </c>
      <c r="N248" s="23" t="s">
        <v>596</v>
      </c>
    </row>
    <row r="249" spans="1:14" x14ac:dyDescent="0.2">
      <c r="A249" s="11" t="s">
        <v>621</v>
      </c>
      <c r="B249" s="43" t="s">
        <v>98</v>
      </c>
      <c r="C249" s="43" t="s">
        <v>664</v>
      </c>
      <c r="D249" s="43" t="s">
        <v>622</v>
      </c>
      <c r="E249" s="23">
        <v>-85</v>
      </c>
      <c r="F249" s="23">
        <v>104</v>
      </c>
      <c r="G249" s="23">
        <v>34</v>
      </c>
      <c r="H249" s="23">
        <v>148</v>
      </c>
      <c r="I249" s="23" t="s">
        <v>596</v>
      </c>
      <c r="J249" s="23" t="s">
        <v>596</v>
      </c>
      <c r="K249" s="23" t="s">
        <v>596</v>
      </c>
      <c r="L249" s="23" t="s">
        <v>596</v>
      </c>
      <c r="M249" s="23" t="s">
        <v>596</v>
      </c>
      <c r="N249" s="23" t="s">
        <v>596</v>
      </c>
    </row>
    <row r="250" spans="1:14" x14ac:dyDescent="0.2">
      <c r="A250" s="11" t="s">
        <v>623</v>
      </c>
      <c r="B250" s="43"/>
      <c r="C250" s="43"/>
      <c r="D250" s="43"/>
      <c r="E250" s="23"/>
      <c r="F250" s="23"/>
      <c r="G250" s="23"/>
      <c r="H250" s="23"/>
      <c r="I250" s="23"/>
      <c r="J250" s="23"/>
      <c r="K250" s="23"/>
      <c r="L250" s="23"/>
      <c r="M250" s="23"/>
      <c r="N250" s="23"/>
    </row>
    <row r="251" spans="1:14" x14ac:dyDescent="0.2">
      <c r="A251" s="11" t="s">
        <v>665</v>
      </c>
      <c r="B251" s="43" t="s">
        <v>666</v>
      </c>
      <c r="C251" s="43" t="s">
        <v>667</v>
      </c>
      <c r="D251" s="43"/>
      <c r="E251" s="23" t="s">
        <v>596</v>
      </c>
      <c r="F251" s="23" t="s">
        <v>596</v>
      </c>
      <c r="G251" s="23" t="s">
        <v>596</v>
      </c>
      <c r="H251" s="23">
        <v>-47</v>
      </c>
      <c r="I251" s="23">
        <v>160</v>
      </c>
      <c r="J251" s="23">
        <v>105</v>
      </c>
      <c r="K251" s="23">
        <v>140</v>
      </c>
      <c r="L251" s="23">
        <v>-38</v>
      </c>
      <c r="M251" s="23">
        <v>-38</v>
      </c>
      <c r="N251" s="23">
        <v>-38</v>
      </c>
    </row>
    <row r="252" spans="1:14" x14ac:dyDescent="0.2">
      <c r="A252" s="11" t="s">
        <v>15</v>
      </c>
      <c r="B252" s="43" t="s">
        <v>666</v>
      </c>
      <c r="C252" s="43" t="s">
        <v>667</v>
      </c>
      <c r="D252" s="43" t="s">
        <v>600</v>
      </c>
      <c r="E252" s="23" t="s">
        <v>596</v>
      </c>
      <c r="F252" s="23" t="s">
        <v>596</v>
      </c>
      <c r="G252" s="23" t="s">
        <v>596</v>
      </c>
      <c r="H252" s="23" t="s">
        <v>596</v>
      </c>
      <c r="I252" s="23" t="s">
        <v>596</v>
      </c>
      <c r="J252" s="23" t="s">
        <v>596</v>
      </c>
      <c r="K252" s="23" t="s">
        <v>596</v>
      </c>
      <c r="L252" s="23" t="s">
        <v>596</v>
      </c>
      <c r="M252" s="23" t="s">
        <v>596</v>
      </c>
      <c r="N252" s="23" t="s">
        <v>596</v>
      </c>
    </row>
    <row r="253" spans="1:14" x14ac:dyDescent="0.2">
      <c r="A253" s="11" t="s">
        <v>599</v>
      </c>
      <c r="B253" s="43" t="s">
        <v>666</v>
      </c>
      <c r="C253" s="43" t="s">
        <v>667</v>
      </c>
      <c r="D253" s="43" t="s">
        <v>600</v>
      </c>
      <c r="E253" s="23" t="s">
        <v>596</v>
      </c>
      <c r="F253" s="23" t="s">
        <v>596</v>
      </c>
      <c r="G253" s="23" t="s">
        <v>596</v>
      </c>
      <c r="H253" s="23" t="s">
        <v>596</v>
      </c>
      <c r="I253" s="23" t="s">
        <v>596</v>
      </c>
      <c r="J253" s="23" t="s">
        <v>596</v>
      </c>
      <c r="K253" s="23" t="s">
        <v>596</v>
      </c>
      <c r="L253" s="23" t="s">
        <v>596</v>
      </c>
      <c r="M253" s="23" t="s">
        <v>596</v>
      </c>
      <c r="N253" s="23" t="s">
        <v>596</v>
      </c>
    </row>
    <row r="254" spans="1:14" x14ac:dyDescent="0.2">
      <c r="A254" s="11" t="s">
        <v>16</v>
      </c>
      <c r="B254" s="43" t="s">
        <v>666</v>
      </c>
      <c r="C254" s="43" t="s">
        <v>667</v>
      </c>
      <c r="D254" s="43" t="s">
        <v>601</v>
      </c>
      <c r="E254" s="23" t="s">
        <v>596</v>
      </c>
      <c r="F254" s="23" t="s">
        <v>596</v>
      </c>
      <c r="G254" s="23" t="s">
        <v>596</v>
      </c>
      <c r="H254" s="23" t="s">
        <v>596</v>
      </c>
      <c r="I254" s="23" t="s">
        <v>596</v>
      </c>
      <c r="J254" s="23" t="s">
        <v>596</v>
      </c>
      <c r="K254" s="23" t="s">
        <v>596</v>
      </c>
      <c r="L254" s="23" t="s">
        <v>596</v>
      </c>
      <c r="M254" s="23" t="s">
        <v>596</v>
      </c>
      <c r="N254" s="23" t="s">
        <v>596</v>
      </c>
    </row>
    <row r="255" spans="1:14" x14ac:dyDescent="0.2">
      <c r="A255" s="11" t="s">
        <v>599</v>
      </c>
      <c r="B255" s="43" t="s">
        <v>666</v>
      </c>
      <c r="C255" s="43" t="s">
        <v>667</v>
      </c>
      <c r="D255" s="43" t="s">
        <v>601</v>
      </c>
      <c r="E255" s="23" t="s">
        <v>596</v>
      </c>
      <c r="F255" s="23" t="s">
        <v>596</v>
      </c>
      <c r="G255" s="23" t="s">
        <v>596</v>
      </c>
      <c r="H255" s="23" t="s">
        <v>596</v>
      </c>
      <c r="I255" s="23" t="s">
        <v>596</v>
      </c>
      <c r="J255" s="23" t="s">
        <v>596</v>
      </c>
      <c r="K255" s="23" t="s">
        <v>596</v>
      </c>
      <c r="L255" s="23" t="s">
        <v>596</v>
      </c>
      <c r="M255" s="23" t="s">
        <v>596</v>
      </c>
      <c r="N255" s="23" t="s">
        <v>596</v>
      </c>
    </row>
    <row r="256" spans="1:14" x14ac:dyDescent="0.2">
      <c r="A256" s="11" t="s">
        <v>604</v>
      </c>
      <c r="B256" s="43" t="s">
        <v>666</v>
      </c>
      <c r="C256" s="43" t="s">
        <v>667</v>
      </c>
      <c r="D256" s="43" t="s">
        <v>605</v>
      </c>
      <c r="E256" s="23" t="s">
        <v>596</v>
      </c>
      <c r="F256" s="23" t="s">
        <v>596</v>
      </c>
      <c r="G256" s="23" t="s">
        <v>596</v>
      </c>
      <c r="H256" s="23" t="s">
        <v>596</v>
      </c>
      <c r="I256" s="23" t="s">
        <v>596</v>
      </c>
      <c r="J256" s="23" t="s">
        <v>596</v>
      </c>
      <c r="K256" s="23" t="s">
        <v>596</v>
      </c>
      <c r="L256" s="23" t="s">
        <v>596</v>
      </c>
      <c r="M256" s="23" t="s">
        <v>596</v>
      </c>
      <c r="N256" s="23" t="s">
        <v>596</v>
      </c>
    </row>
    <row r="257" spans="1:14" x14ac:dyDescent="0.2">
      <c r="A257" s="11" t="s">
        <v>599</v>
      </c>
      <c r="B257" s="43" t="s">
        <v>666</v>
      </c>
      <c r="C257" s="43" t="s">
        <v>667</v>
      </c>
      <c r="D257" s="43" t="s">
        <v>605</v>
      </c>
      <c r="E257" s="23" t="s">
        <v>596</v>
      </c>
      <c r="F257" s="23" t="s">
        <v>596</v>
      </c>
      <c r="G257" s="23" t="s">
        <v>596</v>
      </c>
      <c r="H257" s="23" t="s">
        <v>596</v>
      </c>
      <c r="I257" s="23" t="s">
        <v>596</v>
      </c>
      <c r="J257" s="23" t="s">
        <v>596</v>
      </c>
      <c r="K257" s="23" t="s">
        <v>596</v>
      </c>
      <c r="L257" s="23" t="s">
        <v>596</v>
      </c>
      <c r="M257" s="23" t="s">
        <v>596</v>
      </c>
      <c r="N257" s="23" t="s">
        <v>596</v>
      </c>
    </row>
    <row r="258" spans="1:14" x14ac:dyDescent="0.2">
      <c r="A258" s="11" t="s">
        <v>608</v>
      </c>
      <c r="B258" s="43"/>
      <c r="C258" s="43"/>
      <c r="D258" s="43"/>
      <c r="E258" s="23"/>
      <c r="F258" s="23"/>
      <c r="G258" s="23"/>
      <c r="H258" s="23"/>
      <c r="I258" s="23"/>
      <c r="J258" s="23"/>
      <c r="K258" s="23"/>
      <c r="L258" s="23"/>
      <c r="M258" s="23"/>
      <c r="N258" s="23"/>
    </row>
    <row r="259" spans="1:14" x14ac:dyDescent="0.2">
      <c r="A259" s="11" t="s">
        <v>609</v>
      </c>
      <c r="B259" s="43" t="s">
        <v>666</v>
      </c>
      <c r="C259" s="43" t="s">
        <v>667</v>
      </c>
      <c r="D259" s="43" t="s">
        <v>610</v>
      </c>
      <c r="E259" s="23" t="s">
        <v>596</v>
      </c>
      <c r="F259" s="23" t="s">
        <v>596</v>
      </c>
      <c r="G259" s="23" t="s">
        <v>596</v>
      </c>
      <c r="H259" s="23" t="s">
        <v>596</v>
      </c>
      <c r="I259" s="23" t="s">
        <v>596</v>
      </c>
      <c r="J259" s="23" t="s">
        <v>596</v>
      </c>
      <c r="K259" s="23" t="s">
        <v>596</v>
      </c>
      <c r="L259" s="23" t="s">
        <v>596</v>
      </c>
      <c r="M259" s="23" t="s">
        <v>596</v>
      </c>
      <c r="N259" s="23" t="s">
        <v>596</v>
      </c>
    </row>
    <row r="260" spans="1:14" x14ac:dyDescent="0.2">
      <c r="A260" s="11" t="s">
        <v>611</v>
      </c>
      <c r="B260" s="43" t="s">
        <v>666</v>
      </c>
      <c r="C260" s="43" t="s">
        <v>667</v>
      </c>
      <c r="D260" s="43" t="s">
        <v>612</v>
      </c>
      <c r="E260" s="23" t="s">
        <v>596</v>
      </c>
      <c r="F260" s="23" t="s">
        <v>596</v>
      </c>
      <c r="G260" s="23" t="s">
        <v>596</v>
      </c>
      <c r="H260" s="23" t="s">
        <v>596</v>
      </c>
      <c r="I260" s="23" t="s">
        <v>596</v>
      </c>
      <c r="J260" s="23" t="s">
        <v>596</v>
      </c>
      <c r="K260" s="23" t="s">
        <v>596</v>
      </c>
      <c r="L260" s="23" t="s">
        <v>596</v>
      </c>
      <c r="M260" s="23" t="s">
        <v>596</v>
      </c>
      <c r="N260" s="23" t="s">
        <v>596</v>
      </c>
    </row>
    <row r="261" spans="1:14" x14ac:dyDescent="0.2">
      <c r="A261" s="11" t="s">
        <v>613</v>
      </c>
      <c r="B261" s="43" t="s">
        <v>666</v>
      </c>
      <c r="C261" s="43" t="s">
        <v>667</v>
      </c>
      <c r="D261" s="43" t="s">
        <v>614</v>
      </c>
      <c r="E261" s="23" t="s">
        <v>596</v>
      </c>
      <c r="F261" s="23" t="s">
        <v>596</v>
      </c>
      <c r="G261" s="23" t="s">
        <v>596</v>
      </c>
      <c r="H261" s="23" t="s">
        <v>596</v>
      </c>
      <c r="I261" s="23" t="s">
        <v>596</v>
      </c>
      <c r="J261" s="23" t="s">
        <v>596</v>
      </c>
      <c r="K261" s="23" t="s">
        <v>596</v>
      </c>
      <c r="L261" s="23" t="s">
        <v>596</v>
      </c>
      <c r="M261" s="23" t="s">
        <v>596</v>
      </c>
      <c r="N261" s="23" t="s">
        <v>596</v>
      </c>
    </row>
    <row r="262" spans="1:14" x14ac:dyDescent="0.2">
      <c r="A262" s="11" t="s">
        <v>617</v>
      </c>
      <c r="B262" s="43" t="s">
        <v>666</v>
      </c>
      <c r="C262" s="43" t="s">
        <v>667</v>
      </c>
      <c r="D262" s="43" t="s">
        <v>618</v>
      </c>
      <c r="E262" s="23" t="s">
        <v>596</v>
      </c>
      <c r="F262" s="23" t="s">
        <v>596</v>
      </c>
      <c r="G262" s="23" t="s">
        <v>596</v>
      </c>
      <c r="H262" s="23" t="s">
        <v>596</v>
      </c>
      <c r="I262" s="23" t="s">
        <v>596</v>
      </c>
      <c r="J262" s="23" t="s">
        <v>596</v>
      </c>
      <c r="K262" s="23" t="s">
        <v>596</v>
      </c>
      <c r="L262" s="23" t="s">
        <v>596</v>
      </c>
      <c r="M262" s="23" t="s">
        <v>596</v>
      </c>
      <c r="N262" s="23" t="s">
        <v>596</v>
      </c>
    </row>
    <row r="263" spans="1:14" x14ac:dyDescent="0.2">
      <c r="A263" s="11" t="s">
        <v>621</v>
      </c>
      <c r="B263" s="43" t="s">
        <v>666</v>
      </c>
      <c r="C263" s="43" t="s">
        <v>667</v>
      </c>
      <c r="D263" s="43" t="s">
        <v>622</v>
      </c>
      <c r="E263" s="23" t="s">
        <v>596</v>
      </c>
      <c r="F263" s="23" t="s">
        <v>596</v>
      </c>
      <c r="G263" s="23" t="s">
        <v>596</v>
      </c>
      <c r="H263" s="23" t="s">
        <v>596</v>
      </c>
      <c r="I263" s="23" t="s">
        <v>596</v>
      </c>
      <c r="J263" s="23" t="s">
        <v>596</v>
      </c>
      <c r="K263" s="23" t="s">
        <v>596</v>
      </c>
      <c r="L263" s="23" t="s">
        <v>596</v>
      </c>
      <c r="M263" s="23" t="s">
        <v>596</v>
      </c>
      <c r="N263" s="23" t="s">
        <v>596</v>
      </c>
    </row>
    <row r="264" spans="1:14" x14ac:dyDescent="0.2">
      <c r="A264" s="11" t="s">
        <v>623</v>
      </c>
      <c r="B264" s="43"/>
      <c r="C264" s="43"/>
      <c r="D264" s="43"/>
      <c r="E264" s="23"/>
      <c r="F264" s="23"/>
      <c r="G264" s="23"/>
      <c r="H264" s="23"/>
      <c r="I264" s="23"/>
      <c r="J264" s="23"/>
      <c r="K264" s="23"/>
      <c r="L264" s="23"/>
      <c r="M264" s="23"/>
      <c r="N264" s="23"/>
    </row>
    <row r="265" spans="1:14" x14ac:dyDescent="0.2">
      <c r="A265" s="11" t="s">
        <v>668</v>
      </c>
      <c r="B265" s="43" t="s">
        <v>669</v>
      </c>
      <c r="C265" s="43" t="s">
        <v>670</v>
      </c>
      <c r="D265" s="43"/>
      <c r="E265" s="23">
        <v>-40</v>
      </c>
      <c r="F265" s="23">
        <v>-48</v>
      </c>
      <c r="G265" s="23">
        <v>-173</v>
      </c>
      <c r="H265" s="23">
        <v>-126</v>
      </c>
      <c r="I265" s="23">
        <v>-509</v>
      </c>
      <c r="J265" s="23">
        <v>9</v>
      </c>
      <c r="K265" s="23">
        <v>-129</v>
      </c>
      <c r="L265" s="23">
        <v>-442</v>
      </c>
      <c r="M265" s="23">
        <v>-204.64288545780499</v>
      </c>
      <c r="N265" s="23">
        <v>-205.65948436986085</v>
      </c>
    </row>
    <row r="266" spans="1:14" x14ac:dyDescent="0.2">
      <c r="A266" s="11" t="s">
        <v>597</v>
      </c>
      <c r="B266" s="43" t="s">
        <v>669</v>
      </c>
      <c r="C266" s="43" t="s">
        <v>670</v>
      </c>
      <c r="D266" s="43" t="s">
        <v>598</v>
      </c>
      <c r="E266" s="23" t="s">
        <v>596</v>
      </c>
      <c r="F266" s="23" t="s">
        <v>596</v>
      </c>
      <c r="G266" s="23" t="s">
        <v>596</v>
      </c>
      <c r="H266" s="23">
        <v>-42</v>
      </c>
      <c r="I266" s="23">
        <v>-215</v>
      </c>
      <c r="J266" s="23">
        <v>67</v>
      </c>
      <c r="K266" s="23">
        <v>126</v>
      </c>
      <c r="L266" s="23">
        <v>226</v>
      </c>
      <c r="M266" s="23" t="s">
        <v>596</v>
      </c>
      <c r="N266" s="23" t="s">
        <v>596</v>
      </c>
    </row>
    <row r="267" spans="1:14" x14ac:dyDescent="0.2">
      <c r="A267" s="11" t="s">
        <v>599</v>
      </c>
      <c r="B267" s="43" t="s">
        <v>669</v>
      </c>
      <c r="C267" s="43" t="s">
        <v>670</v>
      </c>
      <c r="D267" s="43" t="s">
        <v>598</v>
      </c>
      <c r="E267" s="23" t="s">
        <v>596</v>
      </c>
      <c r="F267" s="23" t="s">
        <v>596</v>
      </c>
      <c r="G267" s="23" t="s">
        <v>596</v>
      </c>
      <c r="H267" s="23">
        <v>33.333333333333336</v>
      </c>
      <c r="I267" s="23">
        <v>42.239685658153242</v>
      </c>
      <c r="J267" s="23">
        <v>744.44444444444446</v>
      </c>
      <c r="K267" s="23">
        <v>-97.674418604651166</v>
      </c>
      <c r="L267" s="23">
        <v>-51.131221719457017</v>
      </c>
      <c r="M267" s="23" t="s">
        <v>596</v>
      </c>
      <c r="N267" s="23" t="s">
        <v>596</v>
      </c>
    </row>
    <row r="268" spans="1:14" x14ac:dyDescent="0.2">
      <c r="A268" s="11" t="s">
        <v>15</v>
      </c>
      <c r="B268" s="43" t="s">
        <v>669</v>
      </c>
      <c r="C268" s="43" t="s">
        <v>670</v>
      </c>
      <c r="D268" s="43" t="s">
        <v>600</v>
      </c>
      <c r="E268" s="23">
        <v>7</v>
      </c>
      <c r="F268" s="23">
        <v>8</v>
      </c>
      <c r="G268" s="23">
        <v>121</v>
      </c>
      <c r="H268" s="23">
        <v>-95</v>
      </c>
      <c r="I268" s="23">
        <v>-239</v>
      </c>
      <c r="J268" s="23">
        <v>29</v>
      </c>
      <c r="K268" s="23">
        <v>-65</v>
      </c>
      <c r="L268" s="23">
        <v>-57</v>
      </c>
      <c r="M268" s="23" t="s">
        <v>596</v>
      </c>
      <c r="N268" s="23" t="s">
        <v>596</v>
      </c>
    </row>
    <row r="269" spans="1:14" x14ac:dyDescent="0.2">
      <c r="A269" s="11" t="s">
        <v>599</v>
      </c>
      <c r="B269" s="43" t="s">
        <v>669</v>
      </c>
      <c r="C269" s="43" t="s">
        <v>670</v>
      </c>
      <c r="D269" s="43" t="s">
        <v>600</v>
      </c>
      <c r="E269" s="23">
        <v>-17.5</v>
      </c>
      <c r="F269" s="23">
        <v>-16.666666666666668</v>
      </c>
      <c r="G269" s="23">
        <v>-69.942196531791907</v>
      </c>
      <c r="H269" s="23">
        <v>75.396825396825392</v>
      </c>
      <c r="I269" s="23">
        <v>46.954813359528487</v>
      </c>
      <c r="J269" s="23">
        <v>322.22222222222223</v>
      </c>
      <c r="K269" s="23">
        <v>50.387596899224803</v>
      </c>
      <c r="L269" s="23">
        <v>12.895927601809955</v>
      </c>
      <c r="M269" s="23" t="s">
        <v>596</v>
      </c>
      <c r="N269" s="23" t="s">
        <v>596</v>
      </c>
    </row>
    <row r="270" spans="1:14" x14ac:dyDescent="0.2">
      <c r="A270" s="11" t="s">
        <v>16</v>
      </c>
      <c r="B270" s="43" t="s">
        <v>669</v>
      </c>
      <c r="C270" s="43" t="s">
        <v>670</v>
      </c>
      <c r="D270" s="43" t="s">
        <v>601</v>
      </c>
      <c r="E270" s="23">
        <v>5</v>
      </c>
      <c r="F270" s="23">
        <v>3</v>
      </c>
      <c r="G270" s="23">
        <v>-22</v>
      </c>
      <c r="H270" s="23">
        <v>1</v>
      </c>
      <c r="I270" s="23">
        <v>0</v>
      </c>
      <c r="J270" s="23">
        <v>1</v>
      </c>
      <c r="K270" s="23">
        <v>-7</v>
      </c>
      <c r="L270" s="23">
        <v>-6</v>
      </c>
      <c r="M270" s="23" t="s">
        <v>596</v>
      </c>
      <c r="N270" s="23" t="s">
        <v>596</v>
      </c>
    </row>
    <row r="271" spans="1:14" x14ac:dyDescent="0.2">
      <c r="A271" s="11" t="s">
        <v>599</v>
      </c>
      <c r="B271" s="43" t="s">
        <v>669</v>
      </c>
      <c r="C271" s="43" t="s">
        <v>670</v>
      </c>
      <c r="D271" s="43" t="s">
        <v>601</v>
      </c>
      <c r="E271" s="23">
        <v>-12.5</v>
      </c>
      <c r="F271" s="23">
        <v>-6.25</v>
      </c>
      <c r="G271" s="23">
        <v>12.716763005780347</v>
      </c>
      <c r="H271" s="23">
        <v>-0.79365079365079361</v>
      </c>
      <c r="I271" s="23">
        <v>0</v>
      </c>
      <c r="J271" s="23">
        <v>11.111111111111111</v>
      </c>
      <c r="K271" s="23">
        <v>5.4263565891472867</v>
      </c>
      <c r="L271" s="23">
        <v>1.3574660633484164</v>
      </c>
      <c r="M271" s="23" t="s">
        <v>596</v>
      </c>
      <c r="N271" s="23" t="s">
        <v>596</v>
      </c>
    </row>
    <row r="272" spans="1:14" x14ac:dyDescent="0.2">
      <c r="A272" s="11" t="s">
        <v>602</v>
      </c>
      <c r="B272" s="43" t="s">
        <v>669</v>
      </c>
      <c r="C272" s="43" t="s">
        <v>670</v>
      </c>
      <c r="D272" s="43" t="s">
        <v>603</v>
      </c>
      <c r="E272" s="23" t="s">
        <v>596</v>
      </c>
      <c r="F272" s="23" t="s">
        <v>596</v>
      </c>
      <c r="G272" s="23">
        <v>-88</v>
      </c>
      <c r="H272" s="23">
        <v>13</v>
      </c>
      <c r="I272" s="23" t="s">
        <v>596</v>
      </c>
      <c r="J272" s="23">
        <v>84</v>
      </c>
      <c r="K272" s="23">
        <v>73</v>
      </c>
      <c r="L272" s="23">
        <v>83</v>
      </c>
      <c r="M272" s="23" t="s">
        <v>596</v>
      </c>
      <c r="N272" s="23" t="s">
        <v>596</v>
      </c>
    </row>
    <row r="273" spans="1:14" x14ac:dyDescent="0.2">
      <c r="A273" s="11" t="s">
        <v>599</v>
      </c>
      <c r="B273" s="43" t="s">
        <v>669</v>
      </c>
      <c r="C273" s="43" t="s">
        <v>670</v>
      </c>
      <c r="D273" s="43" t="s">
        <v>603</v>
      </c>
      <c r="E273" s="23" t="s">
        <v>596</v>
      </c>
      <c r="F273" s="23" t="s">
        <v>596</v>
      </c>
      <c r="G273" s="23">
        <v>50.867052023121389</v>
      </c>
      <c r="H273" s="23">
        <v>-10.317460317460318</v>
      </c>
      <c r="I273" s="23" t="s">
        <v>596</v>
      </c>
      <c r="J273" s="23">
        <v>933.33333333333337</v>
      </c>
      <c r="K273" s="23">
        <v>-56.589147286821706</v>
      </c>
      <c r="L273" s="23">
        <v>-18.778280542986426</v>
      </c>
      <c r="M273" s="23" t="s">
        <v>596</v>
      </c>
      <c r="N273" s="23" t="s">
        <v>596</v>
      </c>
    </row>
    <row r="274" spans="1:14" x14ac:dyDescent="0.2">
      <c r="A274" s="11" t="s">
        <v>604</v>
      </c>
      <c r="B274" s="43" t="s">
        <v>669</v>
      </c>
      <c r="C274" s="43" t="s">
        <v>670</v>
      </c>
      <c r="D274" s="43" t="s">
        <v>605</v>
      </c>
      <c r="E274" s="23">
        <v>4</v>
      </c>
      <c r="F274" s="23">
        <v>-4</v>
      </c>
      <c r="G274" s="23">
        <v>65</v>
      </c>
      <c r="H274" s="23">
        <v>-2</v>
      </c>
      <c r="I274" s="23">
        <v>-1</v>
      </c>
      <c r="J274" s="23">
        <v>2</v>
      </c>
      <c r="K274" s="23">
        <v>2</v>
      </c>
      <c r="L274" s="23">
        <v>196</v>
      </c>
      <c r="M274" s="23" t="s">
        <v>596</v>
      </c>
      <c r="N274" s="23" t="s">
        <v>596</v>
      </c>
    </row>
    <row r="275" spans="1:14" x14ac:dyDescent="0.2">
      <c r="A275" s="11" t="s">
        <v>599</v>
      </c>
      <c r="B275" s="43" t="s">
        <v>669</v>
      </c>
      <c r="C275" s="43" t="s">
        <v>670</v>
      </c>
      <c r="D275" s="43" t="s">
        <v>605</v>
      </c>
      <c r="E275" s="23">
        <v>-10</v>
      </c>
      <c r="F275" s="23">
        <v>8.3333333333333339</v>
      </c>
      <c r="G275" s="23">
        <v>-37.572254335260112</v>
      </c>
      <c r="H275" s="23">
        <v>1.5873015873015872</v>
      </c>
      <c r="I275" s="23">
        <v>0.19646365422396855</v>
      </c>
      <c r="J275" s="23">
        <v>22.222222222222221</v>
      </c>
      <c r="K275" s="23">
        <v>-1.5503875968992249</v>
      </c>
      <c r="L275" s="23">
        <v>-44.343891402714931</v>
      </c>
      <c r="M275" s="23" t="s">
        <v>596</v>
      </c>
      <c r="N275" s="23" t="s">
        <v>596</v>
      </c>
    </row>
    <row r="276" spans="1:14" x14ac:dyDescent="0.2">
      <c r="A276" s="11" t="s">
        <v>608</v>
      </c>
      <c r="B276" s="43"/>
      <c r="C276" s="43"/>
      <c r="D276" s="43"/>
      <c r="E276" s="23"/>
      <c r="F276" s="23"/>
      <c r="G276" s="23"/>
      <c r="H276" s="23"/>
      <c r="I276" s="23"/>
      <c r="J276" s="23"/>
      <c r="K276" s="23"/>
      <c r="L276" s="23"/>
      <c r="M276" s="23"/>
      <c r="N276" s="23"/>
    </row>
    <row r="277" spans="1:14" x14ac:dyDescent="0.2">
      <c r="A277" s="11" t="s">
        <v>609</v>
      </c>
      <c r="B277" s="43" t="s">
        <v>669</v>
      </c>
      <c r="C277" s="43" t="s">
        <v>670</v>
      </c>
      <c r="D277" s="43" t="s">
        <v>610</v>
      </c>
      <c r="E277" s="23" t="s">
        <v>596</v>
      </c>
      <c r="F277" s="23" t="s">
        <v>596</v>
      </c>
      <c r="G277" s="23" t="s">
        <v>596</v>
      </c>
      <c r="H277" s="23" t="s">
        <v>596</v>
      </c>
      <c r="I277" s="23" t="s">
        <v>596</v>
      </c>
      <c r="J277" s="23" t="s">
        <v>596</v>
      </c>
      <c r="K277" s="23" t="s">
        <v>596</v>
      </c>
      <c r="L277" s="23" t="s">
        <v>596</v>
      </c>
      <c r="M277" s="23" t="s">
        <v>596</v>
      </c>
      <c r="N277" s="23" t="s">
        <v>596</v>
      </c>
    </row>
    <row r="278" spans="1:14" x14ac:dyDescent="0.2">
      <c r="A278" s="11" t="s">
        <v>611</v>
      </c>
      <c r="B278" s="43" t="s">
        <v>669</v>
      </c>
      <c r="C278" s="43" t="s">
        <v>670</v>
      </c>
      <c r="D278" s="43" t="s">
        <v>612</v>
      </c>
      <c r="E278" s="23">
        <v>0</v>
      </c>
      <c r="F278" s="23">
        <v>24</v>
      </c>
      <c r="G278" s="23">
        <v>-75</v>
      </c>
      <c r="H278" s="23" t="s">
        <v>596</v>
      </c>
      <c r="I278" s="23" t="s">
        <v>596</v>
      </c>
      <c r="J278" s="23" t="s">
        <v>596</v>
      </c>
      <c r="K278" s="23" t="s">
        <v>596</v>
      </c>
      <c r="L278" s="23" t="s">
        <v>596</v>
      </c>
      <c r="M278" s="23" t="s">
        <v>596</v>
      </c>
      <c r="N278" s="23" t="s">
        <v>596</v>
      </c>
    </row>
    <row r="279" spans="1:14" x14ac:dyDescent="0.2">
      <c r="A279" s="11" t="s">
        <v>613</v>
      </c>
      <c r="B279" s="43" t="s">
        <v>669</v>
      </c>
      <c r="C279" s="43" t="s">
        <v>670</v>
      </c>
      <c r="D279" s="43" t="s">
        <v>614</v>
      </c>
      <c r="E279" s="23" t="s">
        <v>596</v>
      </c>
      <c r="F279" s="23" t="s">
        <v>596</v>
      </c>
      <c r="G279" s="23" t="s">
        <v>596</v>
      </c>
      <c r="H279" s="23" t="s">
        <v>596</v>
      </c>
      <c r="I279" s="23" t="s">
        <v>596</v>
      </c>
      <c r="J279" s="23" t="s">
        <v>596</v>
      </c>
      <c r="K279" s="23" t="s">
        <v>596</v>
      </c>
      <c r="L279" s="23" t="s">
        <v>596</v>
      </c>
      <c r="M279" s="23" t="s">
        <v>596</v>
      </c>
      <c r="N279" s="23" t="s">
        <v>596</v>
      </c>
    </row>
    <row r="280" spans="1:14" x14ac:dyDescent="0.2">
      <c r="A280" s="11" t="s">
        <v>617</v>
      </c>
      <c r="B280" s="43" t="s">
        <v>669</v>
      </c>
      <c r="C280" s="43" t="s">
        <v>670</v>
      </c>
      <c r="D280" s="43" t="s">
        <v>618</v>
      </c>
      <c r="E280" s="23">
        <v>0</v>
      </c>
      <c r="F280" s="23">
        <v>0</v>
      </c>
      <c r="G280" s="23">
        <v>0</v>
      </c>
      <c r="H280" s="23">
        <v>0</v>
      </c>
      <c r="I280" s="23" t="s">
        <v>596</v>
      </c>
      <c r="J280" s="23" t="s">
        <v>596</v>
      </c>
      <c r="K280" s="23" t="s">
        <v>596</v>
      </c>
      <c r="L280" s="23" t="s">
        <v>596</v>
      </c>
      <c r="M280" s="23" t="s">
        <v>596</v>
      </c>
      <c r="N280" s="23" t="s">
        <v>596</v>
      </c>
    </row>
    <row r="281" spans="1:14" x14ac:dyDescent="0.2">
      <c r="A281" s="11" t="s">
        <v>621</v>
      </c>
      <c r="B281" s="43" t="s">
        <v>669</v>
      </c>
      <c r="C281" s="43" t="s">
        <v>670</v>
      </c>
      <c r="D281" s="43" t="s">
        <v>622</v>
      </c>
      <c r="E281" s="23">
        <v>-56</v>
      </c>
      <c r="F281" s="23">
        <v>-79</v>
      </c>
      <c r="G281" s="23">
        <v>-65</v>
      </c>
      <c r="H281" s="23">
        <v>-43</v>
      </c>
      <c r="I281" s="23" t="s">
        <v>596</v>
      </c>
      <c r="J281" s="23" t="s">
        <v>596</v>
      </c>
      <c r="K281" s="23" t="s">
        <v>596</v>
      </c>
      <c r="L281" s="23" t="s">
        <v>596</v>
      </c>
      <c r="M281" s="23" t="s">
        <v>596</v>
      </c>
      <c r="N281" s="23" t="s">
        <v>596</v>
      </c>
    </row>
    <row r="282" spans="1:14" x14ac:dyDescent="0.2">
      <c r="A282" s="11" t="s">
        <v>623</v>
      </c>
      <c r="B282" s="43"/>
      <c r="C282" s="43"/>
      <c r="D282" s="43"/>
      <c r="E282" s="23"/>
      <c r="F282" s="23"/>
      <c r="G282" s="23"/>
      <c r="H282" s="23"/>
      <c r="I282" s="23"/>
      <c r="J282" s="23"/>
      <c r="K282" s="23"/>
      <c r="L282" s="23"/>
      <c r="M282" s="23"/>
      <c r="N282" s="23"/>
    </row>
    <row r="283" spans="1:14" x14ac:dyDescent="0.2">
      <c r="A283" s="11" t="s">
        <v>671</v>
      </c>
      <c r="B283" s="43" t="s">
        <v>672</v>
      </c>
      <c r="C283" s="43" t="s">
        <v>673</v>
      </c>
      <c r="D283" s="43"/>
      <c r="E283" s="23" t="s">
        <v>596</v>
      </c>
      <c r="F283" s="23" t="s">
        <v>596</v>
      </c>
      <c r="G283" s="23" t="s">
        <v>596</v>
      </c>
      <c r="H283" s="23" t="s">
        <v>596</v>
      </c>
      <c r="I283" s="23" t="s">
        <v>596</v>
      </c>
      <c r="J283" s="23" t="s">
        <v>596</v>
      </c>
      <c r="K283" s="23" t="s">
        <v>596</v>
      </c>
      <c r="L283" s="23" t="s">
        <v>596</v>
      </c>
      <c r="M283" s="23" t="s">
        <v>596</v>
      </c>
      <c r="N283" s="23" t="s">
        <v>596</v>
      </c>
    </row>
    <row r="284" spans="1:14" x14ac:dyDescent="0.2">
      <c r="A284" s="11" t="s">
        <v>597</v>
      </c>
      <c r="B284" s="43" t="s">
        <v>672</v>
      </c>
      <c r="C284" s="43" t="s">
        <v>673</v>
      </c>
      <c r="D284" s="43" t="s">
        <v>598</v>
      </c>
      <c r="E284" s="23" t="s">
        <v>596</v>
      </c>
      <c r="F284" s="23" t="s">
        <v>596</v>
      </c>
      <c r="G284" s="23" t="s">
        <v>596</v>
      </c>
      <c r="H284" s="23">
        <v>5123</v>
      </c>
      <c r="I284" s="23">
        <v>8134</v>
      </c>
      <c r="J284" s="23">
        <v>10200</v>
      </c>
      <c r="K284" s="23">
        <v>8360</v>
      </c>
      <c r="L284" s="23">
        <v>7299</v>
      </c>
      <c r="M284" s="23" t="s">
        <v>596</v>
      </c>
      <c r="N284" s="23" t="s">
        <v>596</v>
      </c>
    </row>
    <row r="285" spans="1:14" x14ac:dyDescent="0.2">
      <c r="A285" s="11" t="s">
        <v>599</v>
      </c>
      <c r="B285" s="43" t="s">
        <v>672</v>
      </c>
      <c r="C285" s="43" t="s">
        <v>673</v>
      </c>
      <c r="D285" s="43" t="s">
        <v>598</v>
      </c>
      <c r="E285" s="23" t="s">
        <v>596</v>
      </c>
      <c r="F285" s="23" t="s">
        <v>596</v>
      </c>
      <c r="G285" s="23" t="s">
        <v>596</v>
      </c>
      <c r="H285" s="23" t="s">
        <v>596</v>
      </c>
      <c r="I285" s="23" t="s">
        <v>596</v>
      </c>
      <c r="J285" s="23" t="s">
        <v>596</v>
      </c>
      <c r="K285" s="23" t="s">
        <v>596</v>
      </c>
      <c r="L285" s="23" t="s">
        <v>596</v>
      </c>
      <c r="M285" s="23" t="s">
        <v>596</v>
      </c>
      <c r="N285" s="23" t="s">
        <v>596</v>
      </c>
    </row>
    <row r="286" spans="1:14" x14ac:dyDescent="0.2">
      <c r="A286" s="11" t="s">
        <v>15</v>
      </c>
      <c r="B286" s="43" t="s">
        <v>672</v>
      </c>
      <c r="C286" s="43" t="s">
        <v>673</v>
      </c>
      <c r="D286" s="43" t="s">
        <v>600</v>
      </c>
      <c r="E286" s="23">
        <v>154</v>
      </c>
      <c r="F286" s="23">
        <v>161</v>
      </c>
      <c r="G286" s="23">
        <v>153</v>
      </c>
      <c r="H286" s="23">
        <v>266</v>
      </c>
      <c r="I286" s="23">
        <v>456</v>
      </c>
      <c r="J286" s="23">
        <v>306</v>
      </c>
      <c r="K286" s="23">
        <v>176</v>
      </c>
      <c r="L286" s="23">
        <v>251</v>
      </c>
      <c r="M286" s="23" t="s">
        <v>596</v>
      </c>
      <c r="N286" s="23" t="s">
        <v>596</v>
      </c>
    </row>
    <row r="287" spans="1:14" x14ac:dyDescent="0.2">
      <c r="A287" s="11" t="s">
        <v>599</v>
      </c>
      <c r="B287" s="43" t="s">
        <v>672</v>
      </c>
      <c r="C287" s="43" t="s">
        <v>673</v>
      </c>
      <c r="D287" s="43" t="s">
        <v>600</v>
      </c>
      <c r="E287" s="23" t="s">
        <v>596</v>
      </c>
      <c r="F287" s="23" t="s">
        <v>596</v>
      </c>
      <c r="G287" s="23" t="s">
        <v>596</v>
      </c>
      <c r="H287" s="23" t="s">
        <v>596</v>
      </c>
      <c r="I287" s="23" t="s">
        <v>596</v>
      </c>
      <c r="J287" s="23" t="s">
        <v>596</v>
      </c>
      <c r="K287" s="23" t="s">
        <v>596</v>
      </c>
      <c r="L287" s="23" t="s">
        <v>596</v>
      </c>
      <c r="M287" s="23" t="s">
        <v>596</v>
      </c>
      <c r="N287" s="23" t="s">
        <v>596</v>
      </c>
    </row>
    <row r="288" spans="1:14" x14ac:dyDescent="0.2">
      <c r="A288" s="11" t="s">
        <v>16</v>
      </c>
      <c r="B288" s="43" t="s">
        <v>672</v>
      </c>
      <c r="C288" s="43" t="s">
        <v>673</v>
      </c>
      <c r="D288" s="43" t="s">
        <v>601</v>
      </c>
      <c r="E288" s="23">
        <v>5</v>
      </c>
      <c r="F288" s="23">
        <v>0</v>
      </c>
      <c r="G288" s="23">
        <v>1</v>
      </c>
      <c r="H288" s="23">
        <v>252</v>
      </c>
      <c r="I288" s="23">
        <v>192</v>
      </c>
      <c r="J288" s="23">
        <v>564</v>
      </c>
      <c r="K288" s="23">
        <v>175</v>
      </c>
      <c r="L288" s="23">
        <v>85</v>
      </c>
      <c r="M288" s="23" t="s">
        <v>596</v>
      </c>
      <c r="N288" s="23" t="s">
        <v>596</v>
      </c>
    </row>
    <row r="289" spans="1:14" x14ac:dyDescent="0.2">
      <c r="A289" s="11" t="s">
        <v>599</v>
      </c>
      <c r="B289" s="43" t="s">
        <v>672</v>
      </c>
      <c r="C289" s="43" t="s">
        <v>673</v>
      </c>
      <c r="D289" s="43" t="s">
        <v>601</v>
      </c>
      <c r="E289" s="23" t="s">
        <v>596</v>
      </c>
      <c r="F289" s="23" t="s">
        <v>596</v>
      </c>
      <c r="G289" s="23" t="s">
        <v>596</v>
      </c>
      <c r="H289" s="23" t="s">
        <v>596</v>
      </c>
      <c r="I289" s="23" t="s">
        <v>596</v>
      </c>
      <c r="J289" s="23" t="s">
        <v>596</v>
      </c>
      <c r="K289" s="23" t="s">
        <v>596</v>
      </c>
      <c r="L289" s="23" t="s">
        <v>596</v>
      </c>
      <c r="M289" s="23" t="s">
        <v>596</v>
      </c>
      <c r="N289" s="23" t="s">
        <v>596</v>
      </c>
    </row>
    <row r="290" spans="1:14" x14ac:dyDescent="0.2">
      <c r="A290" s="11" t="s">
        <v>602</v>
      </c>
      <c r="B290" s="43" t="s">
        <v>672</v>
      </c>
      <c r="C290" s="43" t="s">
        <v>673</v>
      </c>
      <c r="D290" s="43" t="s">
        <v>603</v>
      </c>
      <c r="E290" s="23" t="s">
        <v>596</v>
      </c>
      <c r="F290" s="23" t="s">
        <v>596</v>
      </c>
      <c r="G290" s="23">
        <v>0</v>
      </c>
      <c r="H290" s="23">
        <v>0</v>
      </c>
      <c r="I290" s="23">
        <v>0</v>
      </c>
      <c r="J290" s="23">
        <v>0</v>
      </c>
      <c r="K290" s="23">
        <v>0</v>
      </c>
      <c r="L290" s="23">
        <v>0</v>
      </c>
      <c r="M290" s="23" t="s">
        <v>596</v>
      </c>
      <c r="N290" s="23" t="s">
        <v>596</v>
      </c>
    </row>
    <row r="291" spans="1:14" x14ac:dyDescent="0.2">
      <c r="A291" s="11" t="s">
        <v>599</v>
      </c>
      <c r="B291" s="43" t="s">
        <v>672</v>
      </c>
      <c r="C291" s="43" t="s">
        <v>673</v>
      </c>
      <c r="D291" s="43" t="s">
        <v>603</v>
      </c>
      <c r="E291" s="23" t="s">
        <v>596</v>
      </c>
      <c r="F291" s="23" t="s">
        <v>596</v>
      </c>
      <c r="G291" s="23" t="s">
        <v>596</v>
      </c>
      <c r="H291" s="23" t="s">
        <v>596</v>
      </c>
      <c r="I291" s="23" t="s">
        <v>596</v>
      </c>
      <c r="J291" s="23" t="s">
        <v>596</v>
      </c>
      <c r="K291" s="23" t="s">
        <v>596</v>
      </c>
      <c r="L291" s="23" t="s">
        <v>596</v>
      </c>
      <c r="M291" s="23" t="s">
        <v>596</v>
      </c>
      <c r="N291" s="23" t="s">
        <v>596</v>
      </c>
    </row>
    <row r="292" spans="1:14" x14ac:dyDescent="0.2">
      <c r="A292" s="11" t="s">
        <v>604</v>
      </c>
      <c r="B292" s="43" t="s">
        <v>672</v>
      </c>
      <c r="C292" s="43" t="s">
        <v>673</v>
      </c>
      <c r="D292" s="43" t="s">
        <v>605</v>
      </c>
      <c r="E292" s="23">
        <v>45</v>
      </c>
      <c r="F292" s="23">
        <v>19</v>
      </c>
      <c r="G292" s="23">
        <v>1</v>
      </c>
      <c r="H292" s="23">
        <v>0</v>
      </c>
      <c r="I292" s="23">
        <v>0</v>
      </c>
      <c r="J292" s="23">
        <v>0</v>
      </c>
      <c r="K292" s="23">
        <v>0</v>
      </c>
      <c r="L292" s="23">
        <v>0</v>
      </c>
      <c r="M292" s="23" t="s">
        <v>596</v>
      </c>
      <c r="N292" s="23" t="s">
        <v>596</v>
      </c>
    </row>
    <row r="293" spans="1:14" x14ac:dyDescent="0.2">
      <c r="A293" s="11" t="s">
        <v>599</v>
      </c>
      <c r="B293" s="43" t="s">
        <v>672</v>
      </c>
      <c r="C293" s="43" t="s">
        <v>673</v>
      </c>
      <c r="D293" s="43" t="s">
        <v>605</v>
      </c>
      <c r="E293" s="23" t="s">
        <v>596</v>
      </c>
      <c r="F293" s="23" t="s">
        <v>596</v>
      </c>
      <c r="G293" s="23" t="s">
        <v>596</v>
      </c>
      <c r="H293" s="23" t="s">
        <v>596</v>
      </c>
      <c r="I293" s="23" t="s">
        <v>596</v>
      </c>
      <c r="J293" s="23" t="s">
        <v>596</v>
      </c>
      <c r="K293" s="23" t="s">
        <v>596</v>
      </c>
      <c r="L293" s="23" t="s">
        <v>596</v>
      </c>
      <c r="M293" s="23" t="s">
        <v>596</v>
      </c>
      <c r="N293" s="23" t="s">
        <v>596</v>
      </c>
    </row>
    <row r="294" spans="1:14" x14ac:dyDescent="0.2">
      <c r="A294" s="11" t="s">
        <v>608</v>
      </c>
      <c r="B294" s="43"/>
      <c r="C294" s="43"/>
      <c r="D294" s="43"/>
      <c r="E294" s="23"/>
      <c r="F294" s="23"/>
      <c r="G294" s="23"/>
      <c r="H294" s="23"/>
      <c r="I294" s="23"/>
      <c r="J294" s="23"/>
      <c r="K294" s="23"/>
      <c r="L294" s="23"/>
      <c r="M294" s="23"/>
      <c r="N294" s="23"/>
    </row>
    <row r="295" spans="1:14" x14ac:dyDescent="0.2">
      <c r="A295" s="11" t="s">
        <v>609</v>
      </c>
      <c r="B295" s="43" t="s">
        <v>672</v>
      </c>
      <c r="C295" s="43" t="s">
        <v>673</v>
      </c>
      <c r="D295" s="43" t="s">
        <v>610</v>
      </c>
      <c r="E295" s="23" t="s">
        <v>596</v>
      </c>
      <c r="F295" s="23" t="s">
        <v>596</v>
      </c>
      <c r="G295" s="23" t="s">
        <v>596</v>
      </c>
      <c r="H295" s="23" t="s">
        <v>596</v>
      </c>
      <c r="I295" s="23" t="s">
        <v>596</v>
      </c>
      <c r="J295" s="23" t="s">
        <v>596</v>
      </c>
      <c r="K295" s="23" t="s">
        <v>596</v>
      </c>
      <c r="L295" s="23" t="s">
        <v>596</v>
      </c>
      <c r="M295" s="23" t="s">
        <v>596</v>
      </c>
      <c r="N295" s="23" t="s">
        <v>596</v>
      </c>
    </row>
    <row r="296" spans="1:14" x14ac:dyDescent="0.2">
      <c r="A296" s="11" t="s">
        <v>611</v>
      </c>
      <c r="B296" s="43" t="s">
        <v>672</v>
      </c>
      <c r="C296" s="43" t="s">
        <v>673</v>
      </c>
      <c r="D296" s="43" t="s">
        <v>612</v>
      </c>
      <c r="E296" s="23" t="s">
        <v>596</v>
      </c>
      <c r="F296" s="23" t="s">
        <v>596</v>
      </c>
      <c r="G296" s="23" t="s">
        <v>596</v>
      </c>
      <c r="H296" s="23" t="s">
        <v>596</v>
      </c>
      <c r="I296" s="23" t="s">
        <v>596</v>
      </c>
      <c r="J296" s="23" t="s">
        <v>596</v>
      </c>
      <c r="K296" s="23" t="s">
        <v>596</v>
      </c>
      <c r="L296" s="23" t="s">
        <v>596</v>
      </c>
      <c r="M296" s="23" t="s">
        <v>596</v>
      </c>
      <c r="N296" s="23" t="s">
        <v>596</v>
      </c>
    </row>
    <row r="297" spans="1:14" x14ac:dyDescent="0.2">
      <c r="A297" s="11" t="s">
        <v>613</v>
      </c>
      <c r="B297" s="43" t="s">
        <v>672</v>
      </c>
      <c r="C297" s="43" t="s">
        <v>673</v>
      </c>
      <c r="D297" s="43" t="s">
        <v>614</v>
      </c>
      <c r="E297" s="23" t="s">
        <v>596</v>
      </c>
      <c r="F297" s="23" t="s">
        <v>596</v>
      </c>
      <c r="G297" s="23" t="s">
        <v>596</v>
      </c>
      <c r="H297" s="23" t="s">
        <v>596</v>
      </c>
      <c r="I297" s="23" t="s">
        <v>596</v>
      </c>
      <c r="J297" s="23" t="s">
        <v>596</v>
      </c>
      <c r="K297" s="23" t="s">
        <v>596</v>
      </c>
      <c r="L297" s="23" t="s">
        <v>596</v>
      </c>
      <c r="M297" s="23" t="s">
        <v>596</v>
      </c>
      <c r="N297" s="23" t="s">
        <v>596</v>
      </c>
    </row>
    <row r="298" spans="1:14" x14ac:dyDescent="0.2">
      <c r="A298" s="11" t="s">
        <v>617</v>
      </c>
      <c r="B298" s="43" t="s">
        <v>672</v>
      </c>
      <c r="C298" s="43" t="s">
        <v>673</v>
      </c>
      <c r="D298" s="43" t="s">
        <v>618</v>
      </c>
      <c r="E298" s="23">
        <v>4</v>
      </c>
      <c r="F298" s="23">
        <v>2</v>
      </c>
      <c r="G298" s="23">
        <v>28</v>
      </c>
      <c r="H298" s="23">
        <v>2</v>
      </c>
      <c r="I298" s="23" t="s">
        <v>596</v>
      </c>
      <c r="J298" s="23" t="s">
        <v>596</v>
      </c>
      <c r="K298" s="23" t="s">
        <v>596</v>
      </c>
      <c r="L298" s="23" t="s">
        <v>596</v>
      </c>
      <c r="M298" s="23" t="s">
        <v>596</v>
      </c>
      <c r="N298" s="23" t="s">
        <v>596</v>
      </c>
    </row>
    <row r="299" spans="1:14" x14ac:dyDescent="0.2">
      <c r="A299" s="11" t="s">
        <v>621</v>
      </c>
      <c r="B299" s="43" t="s">
        <v>672</v>
      </c>
      <c r="C299" s="43" t="s">
        <v>673</v>
      </c>
      <c r="D299" s="43" t="s">
        <v>622</v>
      </c>
      <c r="E299" s="23">
        <v>4323</v>
      </c>
      <c r="F299" s="23">
        <v>4641</v>
      </c>
      <c r="G299" s="23">
        <v>4784</v>
      </c>
      <c r="H299" s="23">
        <v>5183</v>
      </c>
      <c r="I299" s="23" t="s">
        <v>596</v>
      </c>
      <c r="J299" s="23" t="s">
        <v>596</v>
      </c>
      <c r="K299" s="23" t="s">
        <v>596</v>
      </c>
      <c r="L299" s="23" t="s">
        <v>596</v>
      </c>
      <c r="M299" s="23" t="s">
        <v>596</v>
      </c>
      <c r="N299" s="23" t="s">
        <v>596</v>
      </c>
    </row>
    <row r="300" spans="1:14" x14ac:dyDescent="0.2">
      <c r="A300" s="11" t="s">
        <v>623</v>
      </c>
      <c r="B300" s="43"/>
      <c r="C300" s="43"/>
      <c r="D300" s="43"/>
      <c r="E300" s="23"/>
      <c r="F300" s="23"/>
      <c r="G300" s="23"/>
      <c r="H300" s="23"/>
      <c r="I300" s="23"/>
      <c r="J300" s="23"/>
      <c r="K300" s="23"/>
      <c r="L300" s="23"/>
      <c r="M300" s="23"/>
      <c r="N300" s="23"/>
    </row>
    <row r="301" spans="1:14" x14ac:dyDescent="0.2">
      <c r="A301" s="11" t="s">
        <v>674</v>
      </c>
      <c r="B301" s="43" t="s">
        <v>675</v>
      </c>
      <c r="C301" s="43" t="s">
        <v>676</v>
      </c>
      <c r="D301" s="43"/>
      <c r="E301" s="23" t="s">
        <v>596</v>
      </c>
      <c r="F301" s="23" t="s">
        <v>596</v>
      </c>
      <c r="G301" s="23" t="s">
        <v>596</v>
      </c>
      <c r="H301" s="23" t="s">
        <v>596</v>
      </c>
      <c r="I301" s="23" t="s">
        <v>596</v>
      </c>
      <c r="J301" s="23" t="s">
        <v>596</v>
      </c>
      <c r="K301" s="23" t="s">
        <v>596</v>
      </c>
      <c r="L301" s="23" t="s">
        <v>596</v>
      </c>
      <c r="M301" s="23" t="s">
        <v>596</v>
      </c>
      <c r="N301" s="23" t="s">
        <v>596</v>
      </c>
    </row>
    <row r="302" spans="1:14" x14ac:dyDescent="0.2">
      <c r="A302" s="11" t="s">
        <v>597</v>
      </c>
      <c r="B302" s="43" t="s">
        <v>675</v>
      </c>
      <c r="C302" s="43" t="s">
        <v>676</v>
      </c>
      <c r="D302" s="43" t="s">
        <v>598</v>
      </c>
      <c r="E302" s="23" t="s">
        <v>596</v>
      </c>
      <c r="F302" s="23" t="s">
        <v>596</v>
      </c>
      <c r="G302" s="23" t="s">
        <v>596</v>
      </c>
      <c r="H302" s="23">
        <v>202</v>
      </c>
      <c r="I302" s="23">
        <v>236</v>
      </c>
      <c r="J302" s="23">
        <v>312</v>
      </c>
      <c r="K302" s="23">
        <v>551</v>
      </c>
      <c r="L302" s="23">
        <v>763</v>
      </c>
      <c r="M302" s="23" t="s">
        <v>596</v>
      </c>
      <c r="N302" s="23" t="s">
        <v>596</v>
      </c>
    </row>
    <row r="303" spans="1:14" x14ac:dyDescent="0.2">
      <c r="A303" s="11" t="s">
        <v>599</v>
      </c>
      <c r="B303" s="43" t="s">
        <v>675</v>
      </c>
      <c r="C303" s="43" t="s">
        <v>676</v>
      </c>
      <c r="D303" s="43" t="s">
        <v>598</v>
      </c>
      <c r="E303" s="23" t="s">
        <v>596</v>
      </c>
      <c r="F303" s="23" t="s">
        <v>596</v>
      </c>
      <c r="G303" s="23" t="s">
        <v>596</v>
      </c>
      <c r="H303" s="23" t="s">
        <v>596</v>
      </c>
      <c r="I303" s="23" t="s">
        <v>596</v>
      </c>
      <c r="J303" s="23" t="s">
        <v>596</v>
      </c>
      <c r="K303" s="23" t="s">
        <v>596</v>
      </c>
      <c r="L303" s="23" t="s">
        <v>596</v>
      </c>
      <c r="M303" s="23" t="s">
        <v>596</v>
      </c>
      <c r="N303" s="23" t="s">
        <v>596</v>
      </c>
    </row>
    <row r="304" spans="1:14" x14ac:dyDescent="0.2">
      <c r="A304" s="11" t="s">
        <v>15</v>
      </c>
      <c r="B304" s="43" t="s">
        <v>675</v>
      </c>
      <c r="C304" s="43" t="s">
        <v>676</v>
      </c>
      <c r="D304" s="43" t="s">
        <v>600</v>
      </c>
      <c r="E304" s="23">
        <v>136</v>
      </c>
      <c r="F304" s="23">
        <v>129</v>
      </c>
      <c r="G304" s="23">
        <v>149</v>
      </c>
      <c r="H304" s="23">
        <v>106</v>
      </c>
      <c r="I304" s="23">
        <v>92</v>
      </c>
      <c r="J304" s="23">
        <v>169</v>
      </c>
      <c r="K304" s="23">
        <v>429</v>
      </c>
      <c r="L304" s="23">
        <v>340</v>
      </c>
      <c r="M304" s="23" t="s">
        <v>596</v>
      </c>
      <c r="N304" s="23" t="s">
        <v>596</v>
      </c>
    </row>
    <row r="305" spans="1:14" x14ac:dyDescent="0.2">
      <c r="A305" s="11" t="s">
        <v>599</v>
      </c>
      <c r="B305" s="43" t="s">
        <v>675</v>
      </c>
      <c r="C305" s="43" t="s">
        <v>676</v>
      </c>
      <c r="D305" s="43" t="s">
        <v>600</v>
      </c>
      <c r="E305" s="23" t="s">
        <v>596</v>
      </c>
      <c r="F305" s="23" t="s">
        <v>596</v>
      </c>
      <c r="G305" s="23" t="s">
        <v>596</v>
      </c>
      <c r="H305" s="23" t="s">
        <v>596</v>
      </c>
      <c r="I305" s="23" t="s">
        <v>596</v>
      </c>
      <c r="J305" s="23" t="s">
        <v>596</v>
      </c>
      <c r="K305" s="23" t="s">
        <v>596</v>
      </c>
      <c r="L305" s="23" t="s">
        <v>596</v>
      </c>
      <c r="M305" s="23" t="s">
        <v>596</v>
      </c>
      <c r="N305" s="23" t="s">
        <v>596</v>
      </c>
    </row>
    <row r="306" spans="1:14" x14ac:dyDescent="0.2">
      <c r="A306" s="11" t="s">
        <v>16</v>
      </c>
      <c r="B306" s="43" t="s">
        <v>675</v>
      </c>
      <c r="C306" s="43" t="s">
        <v>676</v>
      </c>
      <c r="D306" s="43" t="s">
        <v>601</v>
      </c>
      <c r="E306" s="23">
        <v>45</v>
      </c>
      <c r="F306" s="23">
        <v>23</v>
      </c>
      <c r="G306" s="23">
        <v>22</v>
      </c>
      <c r="H306" s="23">
        <v>22</v>
      </c>
      <c r="I306" s="23">
        <v>28</v>
      </c>
      <c r="J306" s="23">
        <v>30</v>
      </c>
      <c r="K306" s="23">
        <v>45</v>
      </c>
      <c r="L306" s="23">
        <v>44</v>
      </c>
      <c r="M306" s="23" t="s">
        <v>596</v>
      </c>
      <c r="N306" s="23" t="s">
        <v>596</v>
      </c>
    </row>
    <row r="307" spans="1:14" x14ac:dyDescent="0.2">
      <c r="A307" s="11" t="s">
        <v>599</v>
      </c>
      <c r="B307" s="43" t="s">
        <v>675</v>
      </c>
      <c r="C307" s="43" t="s">
        <v>676</v>
      </c>
      <c r="D307" s="43" t="s">
        <v>601</v>
      </c>
      <c r="E307" s="23" t="s">
        <v>596</v>
      </c>
      <c r="F307" s="23" t="s">
        <v>596</v>
      </c>
      <c r="G307" s="23" t="s">
        <v>596</v>
      </c>
      <c r="H307" s="23" t="s">
        <v>596</v>
      </c>
      <c r="I307" s="23" t="s">
        <v>596</v>
      </c>
      <c r="J307" s="23" t="s">
        <v>596</v>
      </c>
      <c r="K307" s="23" t="s">
        <v>596</v>
      </c>
      <c r="L307" s="23" t="s">
        <v>596</v>
      </c>
      <c r="M307" s="23" t="s">
        <v>596</v>
      </c>
      <c r="N307" s="23" t="s">
        <v>596</v>
      </c>
    </row>
    <row r="308" spans="1:14" x14ac:dyDescent="0.2">
      <c r="A308" s="11" t="s">
        <v>602</v>
      </c>
      <c r="B308" s="43" t="s">
        <v>675</v>
      </c>
      <c r="C308" s="43" t="s">
        <v>676</v>
      </c>
      <c r="D308" s="43" t="s">
        <v>603</v>
      </c>
      <c r="E308" s="23" t="s">
        <v>596</v>
      </c>
      <c r="F308" s="23" t="s">
        <v>596</v>
      </c>
      <c r="G308" s="23" t="s">
        <v>596</v>
      </c>
      <c r="H308" s="23">
        <v>22</v>
      </c>
      <c r="I308" s="23">
        <v>43</v>
      </c>
      <c r="J308" s="23">
        <v>44</v>
      </c>
      <c r="K308" s="23">
        <v>97</v>
      </c>
      <c r="L308" s="23">
        <v>229</v>
      </c>
      <c r="M308" s="23" t="s">
        <v>596</v>
      </c>
      <c r="N308" s="23" t="s">
        <v>596</v>
      </c>
    </row>
    <row r="309" spans="1:14" x14ac:dyDescent="0.2">
      <c r="A309" s="11" t="s">
        <v>599</v>
      </c>
      <c r="B309" s="43" t="s">
        <v>675</v>
      </c>
      <c r="C309" s="43" t="s">
        <v>676</v>
      </c>
      <c r="D309" s="43" t="s">
        <v>603</v>
      </c>
      <c r="E309" s="23" t="s">
        <v>596</v>
      </c>
      <c r="F309" s="23" t="s">
        <v>596</v>
      </c>
      <c r="G309" s="23" t="s">
        <v>596</v>
      </c>
      <c r="H309" s="23" t="s">
        <v>596</v>
      </c>
      <c r="I309" s="23" t="s">
        <v>596</v>
      </c>
      <c r="J309" s="23" t="s">
        <v>596</v>
      </c>
      <c r="K309" s="23" t="s">
        <v>596</v>
      </c>
      <c r="L309" s="23" t="s">
        <v>596</v>
      </c>
      <c r="M309" s="23" t="s">
        <v>596</v>
      </c>
      <c r="N309" s="23" t="s">
        <v>596</v>
      </c>
    </row>
    <row r="310" spans="1:14" x14ac:dyDescent="0.2">
      <c r="A310" s="11" t="s">
        <v>604</v>
      </c>
      <c r="B310" s="43" t="s">
        <v>675</v>
      </c>
      <c r="C310" s="43" t="s">
        <v>676</v>
      </c>
      <c r="D310" s="43" t="s">
        <v>605</v>
      </c>
      <c r="E310" s="23">
        <v>139</v>
      </c>
      <c r="F310" s="23">
        <v>110</v>
      </c>
      <c r="G310" s="23">
        <v>118</v>
      </c>
      <c r="H310" s="23">
        <v>13</v>
      </c>
      <c r="I310" s="23">
        <v>0</v>
      </c>
      <c r="J310" s="23">
        <v>0</v>
      </c>
      <c r="K310" s="23">
        <v>0</v>
      </c>
      <c r="L310" s="23">
        <v>0</v>
      </c>
      <c r="M310" s="23" t="s">
        <v>596</v>
      </c>
      <c r="N310" s="23" t="s">
        <v>596</v>
      </c>
    </row>
    <row r="311" spans="1:14" x14ac:dyDescent="0.2">
      <c r="A311" s="11" t="s">
        <v>599</v>
      </c>
      <c r="B311" s="43" t="s">
        <v>675</v>
      </c>
      <c r="C311" s="43" t="s">
        <v>676</v>
      </c>
      <c r="D311" s="43" t="s">
        <v>605</v>
      </c>
      <c r="E311" s="23" t="s">
        <v>596</v>
      </c>
      <c r="F311" s="23" t="s">
        <v>596</v>
      </c>
      <c r="G311" s="23" t="s">
        <v>596</v>
      </c>
      <c r="H311" s="23" t="s">
        <v>596</v>
      </c>
      <c r="I311" s="23" t="s">
        <v>596</v>
      </c>
      <c r="J311" s="23" t="s">
        <v>596</v>
      </c>
      <c r="K311" s="23" t="s">
        <v>596</v>
      </c>
      <c r="L311" s="23" t="s">
        <v>596</v>
      </c>
      <c r="M311" s="23" t="s">
        <v>596</v>
      </c>
      <c r="N311" s="23" t="s">
        <v>596</v>
      </c>
    </row>
    <row r="312" spans="1:14" x14ac:dyDescent="0.2">
      <c r="A312" s="11" t="s">
        <v>608</v>
      </c>
      <c r="B312" s="43"/>
      <c r="C312" s="43"/>
      <c r="D312" s="43"/>
      <c r="E312" s="23"/>
      <c r="F312" s="23"/>
      <c r="G312" s="23"/>
      <c r="H312" s="23"/>
      <c r="I312" s="23"/>
      <c r="J312" s="23"/>
      <c r="K312" s="23"/>
      <c r="L312" s="23"/>
      <c r="M312" s="23"/>
      <c r="N312" s="23"/>
    </row>
    <row r="313" spans="1:14" x14ac:dyDescent="0.2">
      <c r="A313" s="11" t="s">
        <v>609</v>
      </c>
      <c r="B313" s="43" t="s">
        <v>675</v>
      </c>
      <c r="C313" s="43" t="s">
        <v>676</v>
      </c>
      <c r="D313" s="43" t="s">
        <v>610</v>
      </c>
      <c r="E313" s="23" t="s">
        <v>596</v>
      </c>
      <c r="F313" s="23" t="s">
        <v>596</v>
      </c>
      <c r="G313" s="23" t="s">
        <v>596</v>
      </c>
      <c r="H313" s="23" t="s">
        <v>596</v>
      </c>
      <c r="I313" s="23" t="s">
        <v>596</v>
      </c>
      <c r="J313" s="23" t="s">
        <v>596</v>
      </c>
      <c r="K313" s="23" t="s">
        <v>596</v>
      </c>
      <c r="L313" s="23" t="s">
        <v>596</v>
      </c>
      <c r="M313" s="23" t="s">
        <v>596</v>
      </c>
      <c r="N313" s="23" t="s">
        <v>596</v>
      </c>
    </row>
    <row r="314" spans="1:14" x14ac:dyDescent="0.2">
      <c r="A314" s="11" t="s">
        <v>611</v>
      </c>
      <c r="B314" s="43" t="s">
        <v>675</v>
      </c>
      <c r="C314" s="43" t="s">
        <v>676</v>
      </c>
      <c r="D314" s="43" t="s">
        <v>612</v>
      </c>
      <c r="E314" s="23">
        <v>15</v>
      </c>
      <c r="F314" s="23">
        <v>7</v>
      </c>
      <c r="G314" s="23">
        <v>18</v>
      </c>
      <c r="H314" s="23" t="s">
        <v>596</v>
      </c>
      <c r="I314" s="23" t="s">
        <v>596</v>
      </c>
      <c r="J314" s="23" t="s">
        <v>596</v>
      </c>
      <c r="K314" s="23" t="s">
        <v>596</v>
      </c>
      <c r="L314" s="23" t="s">
        <v>596</v>
      </c>
      <c r="M314" s="23" t="s">
        <v>596</v>
      </c>
      <c r="N314" s="23" t="s">
        <v>596</v>
      </c>
    </row>
    <row r="315" spans="1:14" x14ac:dyDescent="0.2">
      <c r="A315" s="11" t="s">
        <v>613</v>
      </c>
      <c r="B315" s="43" t="s">
        <v>675</v>
      </c>
      <c r="C315" s="43" t="s">
        <v>676</v>
      </c>
      <c r="D315" s="43" t="s">
        <v>614</v>
      </c>
      <c r="E315" s="23" t="s">
        <v>596</v>
      </c>
      <c r="F315" s="23" t="s">
        <v>596</v>
      </c>
      <c r="G315" s="23" t="s">
        <v>596</v>
      </c>
      <c r="H315" s="23" t="s">
        <v>596</v>
      </c>
      <c r="I315" s="23" t="s">
        <v>596</v>
      </c>
      <c r="J315" s="23" t="s">
        <v>596</v>
      </c>
      <c r="K315" s="23" t="s">
        <v>596</v>
      </c>
      <c r="L315" s="23" t="s">
        <v>596</v>
      </c>
      <c r="M315" s="23" t="s">
        <v>596</v>
      </c>
      <c r="N315" s="23" t="s">
        <v>596</v>
      </c>
    </row>
    <row r="316" spans="1:14" x14ac:dyDescent="0.2">
      <c r="A316" s="11" t="s">
        <v>617</v>
      </c>
      <c r="B316" s="43" t="s">
        <v>675</v>
      </c>
      <c r="C316" s="43" t="s">
        <v>676</v>
      </c>
      <c r="D316" s="43" t="s">
        <v>618</v>
      </c>
      <c r="E316" s="23">
        <v>9</v>
      </c>
      <c r="F316" s="23">
        <v>5</v>
      </c>
      <c r="G316" s="23">
        <v>2</v>
      </c>
      <c r="H316" s="23">
        <v>8</v>
      </c>
      <c r="I316" s="23" t="s">
        <v>596</v>
      </c>
      <c r="J316" s="23" t="s">
        <v>596</v>
      </c>
      <c r="K316" s="23" t="s">
        <v>596</v>
      </c>
      <c r="L316" s="23" t="s">
        <v>596</v>
      </c>
      <c r="M316" s="23" t="s">
        <v>596</v>
      </c>
      <c r="N316" s="23" t="s">
        <v>596</v>
      </c>
    </row>
    <row r="317" spans="1:14" x14ac:dyDescent="0.2">
      <c r="A317" s="11" t="s">
        <v>621</v>
      </c>
      <c r="B317" s="43" t="s">
        <v>675</v>
      </c>
      <c r="C317" s="43" t="s">
        <v>676</v>
      </c>
      <c r="D317" s="43" t="s">
        <v>622</v>
      </c>
      <c r="E317" s="23">
        <v>318</v>
      </c>
      <c r="F317" s="23">
        <v>219</v>
      </c>
      <c r="G317" s="23">
        <v>215</v>
      </c>
      <c r="H317" s="23">
        <v>201</v>
      </c>
      <c r="I317" s="23" t="s">
        <v>596</v>
      </c>
      <c r="J317" s="23" t="s">
        <v>596</v>
      </c>
      <c r="K317" s="23" t="s">
        <v>596</v>
      </c>
      <c r="L317" s="23" t="s">
        <v>596</v>
      </c>
      <c r="M317" s="23" t="s">
        <v>596</v>
      </c>
      <c r="N317" s="23" t="s">
        <v>596</v>
      </c>
    </row>
    <row r="318" spans="1:14" x14ac:dyDescent="0.2">
      <c r="A318" s="11" t="s">
        <v>623</v>
      </c>
      <c r="B318" s="43"/>
      <c r="C318" s="43"/>
      <c r="D318" s="43"/>
      <c r="E318" s="23"/>
      <c r="F318" s="23"/>
      <c r="G318" s="23"/>
      <c r="H318" s="23"/>
      <c r="I318" s="23"/>
      <c r="J318" s="23"/>
      <c r="K318" s="23"/>
      <c r="L318" s="23"/>
      <c r="M318" s="23"/>
      <c r="N318" s="23"/>
    </row>
    <row r="319" spans="1:14" x14ac:dyDescent="0.2">
      <c r="A319" s="11" t="s">
        <v>677</v>
      </c>
      <c r="B319" s="43" t="s">
        <v>678</v>
      </c>
      <c r="C319" s="43" t="s">
        <v>679</v>
      </c>
      <c r="D319" s="43"/>
      <c r="E319" s="23">
        <v>671</v>
      </c>
      <c r="F319" s="23">
        <v>877</v>
      </c>
      <c r="G319" s="23">
        <v>1123</v>
      </c>
      <c r="H319" s="23">
        <v>1759</v>
      </c>
      <c r="I319" s="23">
        <v>2530</v>
      </c>
      <c r="J319" s="23">
        <v>2855</v>
      </c>
      <c r="K319" s="23">
        <v>3031</v>
      </c>
      <c r="L319" s="23">
        <v>2017</v>
      </c>
      <c r="M319" s="23" t="s">
        <v>596</v>
      </c>
      <c r="N319" s="23" t="s">
        <v>596</v>
      </c>
    </row>
    <row r="320" spans="1:14" x14ac:dyDescent="0.2">
      <c r="A320" s="11" t="s">
        <v>597</v>
      </c>
      <c r="B320" s="43" t="s">
        <v>678</v>
      </c>
      <c r="C320" s="43" t="s">
        <v>679</v>
      </c>
      <c r="D320" s="43" t="s">
        <v>598</v>
      </c>
      <c r="E320" s="23" t="s">
        <v>596</v>
      </c>
      <c r="F320" s="23" t="s">
        <v>596</v>
      </c>
      <c r="G320" s="23" t="s">
        <v>596</v>
      </c>
      <c r="H320" s="23">
        <v>1742</v>
      </c>
      <c r="I320" s="23">
        <v>2131</v>
      </c>
      <c r="J320" s="23">
        <v>2134</v>
      </c>
      <c r="K320" s="23">
        <v>2297</v>
      </c>
      <c r="L320" s="23">
        <v>1515</v>
      </c>
      <c r="M320" s="23">
        <v>1273.860437</v>
      </c>
      <c r="N320" s="23">
        <v>1385.8190597600003</v>
      </c>
    </row>
    <row r="321" spans="1:14" x14ac:dyDescent="0.2">
      <c r="A321" s="11" t="s">
        <v>599</v>
      </c>
      <c r="B321" s="43" t="s">
        <v>678</v>
      </c>
      <c r="C321" s="43" t="s">
        <v>679</v>
      </c>
      <c r="D321" s="43" t="s">
        <v>598</v>
      </c>
      <c r="E321" s="23" t="s">
        <v>596</v>
      </c>
      <c r="F321" s="23" t="s">
        <v>596</v>
      </c>
      <c r="G321" s="23" t="s">
        <v>596</v>
      </c>
      <c r="H321" s="23">
        <v>99.033541785105172</v>
      </c>
      <c r="I321" s="23">
        <v>84.229249011857704</v>
      </c>
      <c r="J321" s="23">
        <v>74.746059544658493</v>
      </c>
      <c r="K321" s="23">
        <v>75.783569778950834</v>
      </c>
      <c r="L321" s="23">
        <v>75.111551809618248</v>
      </c>
      <c r="M321" s="23" t="s">
        <v>596</v>
      </c>
      <c r="N321" s="23" t="s">
        <v>596</v>
      </c>
    </row>
    <row r="322" spans="1:14" x14ac:dyDescent="0.2">
      <c r="A322" s="11" t="s">
        <v>627</v>
      </c>
      <c r="B322" s="43" t="s">
        <v>678</v>
      </c>
      <c r="C322" s="43" t="s">
        <v>679</v>
      </c>
      <c r="D322" s="43" t="s">
        <v>628</v>
      </c>
      <c r="E322" s="23">
        <v>216</v>
      </c>
      <c r="F322" s="23">
        <v>584</v>
      </c>
      <c r="G322" s="23">
        <v>549</v>
      </c>
      <c r="H322" s="23">
        <v>1051</v>
      </c>
      <c r="I322" s="23" t="s">
        <v>596</v>
      </c>
      <c r="J322" s="23" t="s">
        <v>596</v>
      </c>
      <c r="K322" s="23" t="s">
        <v>596</v>
      </c>
      <c r="L322" s="23" t="s">
        <v>596</v>
      </c>
      <c r="M322" s="23" t="s">
        <v>596</v>
      </c>
      <c r="N322" s="23" t="s">
        <v>596</v>
      </c>
    </row>
    <row r="323" spans="1:14" x14ac:dyDescent="0.2">
      <c r="A323" s="11" t="s">
        <v>629</v>
      </c>
      <c r="B323" s="43" t="s">
        <v>678</v>
      </c>
      <c r="C323" s="43" t="s">
        <v>679</v>
      </c>
      <c r="D323" s="43" t="s">
        <v>628</v>
      </c>
      <c r="E323" s="23">
        <v>32.190760059612522</v>
      </c>
      <c r="F323" s="23">
        <v>66.590649942987454</v>
      </c>
      <c r="G323" s="23">
        <v>48.886910062333037</v>
      </c>
      <c r="H323" s="23">
        <v>59.749857873791925</v>
      </c>
      <c r="I323" s="23" t="s">
        <v>596</v>
      </c>
      <c r="J323" s="23" t="s">
        <v>596</v>
      </c>
      <c r="K323" s="23" t="s">
        <v>596</v>
      </c>
      <c r="L323" s="23" t="s">
        <v>596</v>
      </c>
      <c r="M323" s="23" t="s">
        <v>596</v>
      </c>
      <c r="N323" s="23" t="s">
        <v>596</v>
      </c>
    </row>
    <row r="324" spans="1:14" x14ac:dyDescent="0.2">
      <c r="A324" s="11" t="s">
        <v>630</v>
      </c>
      <c r="B324" s="43" t="s">
        <v>678</v>
      </c>
      <c r="C324" s="43" t="s">
        <v>679</v>
      </c>
      <c r="D324" s="43" t="s">
        <v>631</v>
      </c>
      <c r="E324" s="23">
        <v>116</v>
      </c>
      <c r="F324" s="23">
        <v>125</v>
      </c>
      <c r="G324" s="23">
        <v>298</v>
      </c>
      <c r="H324" s="23">
        <v>613</v>
      </c>
      <c r="I324" s="23" t="s">
        <v>596</v>
      </c>
      <c r="J324" s="23" t="s">
        <v>596</v>
      </c>
      <c r="K324" s="23" t="s">
        <v>596</v>
      </c>
      <c r="L324" s="23" t="s">
        <v>596</v>
      </c>
      <c r="M324" s="23" t="s">
        <v>596</v>
      </c>
      <c r="N324" s="23" t="s">
        <v>596</v>
      </c>
    </row>
    <row r="325" spans="1:14" x14ac:dyDescent="0.2">
      <c r="A325" s="11" t="s">
        <v>629</v>
      </c>
      <c r="B325" s="43" t="s">
        <v>678</v>
      </c>
      <c r="C325" s="43" t="s">
        <v>679</v>
      </c>
      <c r="D325" s="43" t="s">
        <v>631</v>
      </c>
      <c r="E325" s="23">
        <v>17.287630402384501</v>
      </c>
      <c r="F325" s="23">
        <v>14.253135689851767</v>
      </c>
      <c r="G325" s="23">
        <v>26.536064113980409</v>
      </c>
      <c r="H325" s="23">
        <v>34.849346219442864</v>
      </c>
      <c r="I325" s="23" t="s">
        <v>596</v>
      </c>
      <c r="J325" s="23" t="s">
        <v>596</v>
      </c>
      <c r="K325" s="23" t="s">
        <v>596</v>
      </c>
      <c r="L325" s="23" t="s">
        <v>596</v>
      </c>
      <c r="M325" s="23" t="s">
        <v>596</v>
      </c>
      <c r="N325" s="23" t="s">
        <v>596</v>
      </c>
    </row>
    <row r="326" spans="1:14" x14ac:dyDescent="0.2">
      <c r="A326" s="11" t="s">
        <v>632</v>
      </c>
      <c r="B326" s="43" t="s">
        <v>678</v>
      </c>
      <c r="C326" s="43" t="s">
        <v>679</v>
      </c>
      <c r="D326" s="43" t="s">
        <v>633</v>
      </c>
      <c r="E326" s="23" t="s">
        <v>596</v>
      </c>
      <c r="F326" s="23" t="s">
        <v>596</v>
      </c>
      <c r="G326" s="23" t="s">
        <v>596</v>
      </c>
      <c r="H326" s="23">
        <v>1304</v>
      </c>
      <c r="I326" s="23">
        <v>1434</v>
      </c>
      <c r="J326" s="23">
        <v>1573</v>
      </c>
      <c r="K326" s="23">
        <v>1947</v>
      </c>
      <c r="L326" s="23">
        <v>1208</v>
      </c>
      <c r="M326" s="23">
        <v>930.16</v>
      </c>
      <c r="N326" s="23">
        <v>976.66800000000001</v>
      </c>
    </row>
    <row r="327" spans="1:14" x14ac:dyDescent="0.2">
      <c r="A327" s="11" t="s">
        <v>629</v>
      </c>
      <c r="B327" s="43" t="s">
        <v>678</v>
      </c>
      <c r="C327" s="43" t="s">
        <v>679</v>
      </c>
      <c r="D327" s="43" t="s">
        <v>633</v>
      </c>
      <c r="E327" s="23" t="s">
        <v>596</v>
      </c>
      <c r="F327" s="23" t="s">
        <v>596</v>
      </c>
      <c r="G327" s="23" t="s">
        <v>596</v>
      </c>
      <c r="H327" s="23">
        <v>74.133030130756111</v>
      </c>
      <c r="I327" s="23">
        <v>56.679841897233203</v>
      </c>
      <c r="J327" s="23">
        <v>55.096322241681264</v>
      </c>
      <c r="K327" s="23">
        <v>64.236225668096338</v>
      </c>
      <c r="L327" s="23">
        <v>59.890927119484381</v>
      </c>
      <c r="M327" s="23" t="s">
        <v>596</v>
      </c>
      <c r="N327" s="23" t="s">
        <v>596</v>
      </c>
    </row>
    <row r="328" spans="1:14" x14ac:dyDescent="0.2">
      <c r="A328" s="11" t="s">
        <v>634</v>
      </c>
      <c r="B328" s="43" t="s">
        <v>678</v>
      </c>
      <c r="C328" s="43" t="s">
        <v>679</v>
      </c>
      <c r="D328" s="43" t="s">
        <v>635</v>
      </c>
      <c r="E328" s="23" t="s">
        <v>596</v>
      </c>
      <c r="F328" s="23" t="s">
        <v>596</v>
      </c>
      <c r="G328" s="23" t="s">
        <v>596</v>
      </c>
      <c r="H328" s="23">
        <v>438</v>
      </c>
      <c r="I328" s="23">
        <v>697</v>
      </c>
      <c r="J328" s="23">
        <v>561</v>
      </c>
      <c r="K328" s="23">
        <v>350</v>
      </c>
      <c r="L328" s="23">
        <v>307</v>
      </c>
      <c r="M328" s="23">
        <v>297.78999999999996</v>
      </c>
      <c r="N328" s="23">
        <v>303.74579999999997</v>
      </c>
    </row>
    <row r="329" spans="1:14" x14ac:dyDescent="0.2">
      <c r="A329" s="11" t="s">
        <v>629</v>
      </c>
      <c r="B329" s="43" t="s">
        <v>678</v>
      </c>
      <c r="C329" s="43" t="s">
        <v>679</v>
      </c>
      <c r="D329" s="43" t="s">
        <v>635</v>
      </c>
      <c r="E329" s="23" t="s">
        <v>596</v>
      </c>
      <c r="F329" s="23" t="s">
        <v>596</v>
      </c>
      <c r="G329" s="23" t="s">
        <v>596</v>
      </c>
      <c r="H329" s="23">
        <v>24.900511654349064</v>
      </c>
      <c r="I329" s="23">
        <v>27.549407114624508</v>
      </c>
      <c r="J329" s="23">
        <v>19.649737302977233</v>
      </c>
      <c r="K329" s="23">
        <v>11.547344110854503</v>
      </c>
      <c r="L329" s="23">
        <v>15.220624690133862</v>
      </c>
      <c r="M329" s="23" t="s">
        <v>596</v>
      </c>
      <c r="N329" s="23" t="s">
        <v>596</v>
      </c>
    </row>
    <row r="330" spans="1:14" x14ac:dyDescent="0.2">
      <c r="A330" s="11" t="s">
        <v>15</v>
      </c>
      <c r="B330" s="43" t="s">
        <v>678</v>
      </c>
      <c r="C330" s="43" t="s">
        <v>679</v>
      </c>
      <c r="D330" s="43" t="s">
        <v>600</v>
      </c>
      <c r="E330" s="23" t="s">
        <v>596</v>
      </c>
      <c r="F330" s="23" t="s">
        <v>596</v>
      </c>
      <c r="G330" s="23">
        <v>250</v>
      </c>
      <c r="H330" s="23">
        <v>294</v>
      </c>
      <c r="I330" s="23">
        <v>534</v>
      </c>
      <c r="J330" s="23">
        <v>811</v>
      </c>
      <c r="K330" s="23">
        <v>883</v>
      </c>
      <c r="L330" s="23">
        <v>739</v>
      </c>
      <c r="M330" s="23">
        <v>584.81743028240726</v>
      </c>
      <c r="N330" s="23">
        <v>629.40802093228172</v>
      </c>
    </row>
    <row r="331" spans="1:14" x14ac:dyDescent="0.2">
      <c r="A331" s="11" t="s">
        <v>599</v>
      </c>
      <c r="B331" s="43" t="s">
        <v>678</v>
      </c>
      <c r="C331" s="43" t="s">
        <v>679</v>
      </c>
      <c r="D331" s="43" t="s">
        <v>600</v>
      </c>
      <c r="E331" s="23" t="s">
        <v>596</v>
      </c>
      <c r="F331" s="23" t="s">
        <v>596</v>
      </c>
      <c r="G331" s="23">
        <v>22.261798753339271</v>
      </c>
      <c r="H331" s="23">
        <v>16.714042069357589</v>
      </c>
      <c r="I331" s="23">
        <v>21.106719367588934</v>
      </c>
      <c r="J331" s="23">
        <v>28.406304728546409</v>
      </c>
      <c r="K331" s="23">
        <v>29.132299571098649</v>
      </c>
      <c r="L331" s="23">
        <v>36.638572136836885</v>
      </c>
      <c r="M331" s="23" t="s">
        <v>596</v>
      </c>
      <c r="N331" s="23" t="s">
        <v>596</v>
      </c>
    </row>
    <row r="332" spans="1:14" x14ac:dyDescent="0.2">
      <c r="A332" s="11" t="s">
        <v>16</v>
      </c>
      <c r="B332" s="43" t="s">
        <v>678</v>
      </c>
      <c r="C332" s="43" t="s">
        <v>679</v>
      </c>
      <c r="D332" s="43" t="s">
        <v>601</v>
      </c>
      <c r="E332" s="23" t="s">
        <v>596</v>
      </c>
      <c r="F332" s="23" t="s">
        <v>596</v>
      </c>
      <c r="G332" s="23">
        <v>93</v>
      </c>
      <c r="H332" s="23">
        <v>98</v>
      </c>
      <c r="I332" s="23">
        <v>86</v>
      </c>
      <c r="J332" s="23">
        <v>167</v>
      </c>
      <c r="K332" s="23">
        <v>85</v>
      </c>
      <c r="L332" s="23">
        <v>93</v>
      </c>
      <c r="M332" s="23">
        <v>102.42513484490743</v>
      </c>
      <c r="N332" s="23">
        <v>107.31159488773963</v>
      </c>
    </row>
    <row r="333" spans="1:14" x14ac:dyDescent="0.2">
      <c r="A333" s="11" t="s">
        <v>599</v>
      </c>
      <c r="B333" s="43" t="s">
        <v>678</v>
      </c>
      <c r="C333" s="43" t="s">
        <v>679</v>
      </c>
      <c r="D333" s="43" t="s">
        <v>601</v>
      </c>
      <c r="E333" s="23" t="s">
        <v>596</v>
      </c>
      <c r="F333" s="23" t="s">
        <v>596</v>
      </c>
      <c r="G333" s="23">
        <v>8.2813891362422076</v>
      </c>
      <c r="H333" s="23">
        <v>5.57134735645253</v>
      </c>
      <c r="I333" s="23">
        <v>3.3992094861660078</v>
      </c>
      <c r="J333" s="23">
        <v>5.8493870402802104</v>
      </c>
      <c r="K333" s="23">
        <v>2.8043549983503793</v>
      </c>
      <c r="L333" s="23">
        <v>4.6108081308874569</v>
      </c>
      <c r="M333" s="23" t="s">
        <v>596</v>
      </c>
      <c r="N333" s="23" t="s">
        <v>596</v>
      </c>
    </row>
    <row r="334" spans="1:14" x14ac:dyDescent="0.2">
      <c r="A334" s="11" t="s">
        <v>602</v>
      </c>
      <c r="B334" s="43" t="s">
        <v>678</v>
      </c>
      <c r="C334" s="43" t="s">
        <v>679</v>
      </c>
      <c r="D334" s="43" t="s">
        <v>603</v>
      </c>
      <c r="E334" s="23" t="s">
        <v>596</v>
      </c>
      <c r="F334" s="23" t="s">
        <v>596</v>
      </c>
      <c r="G334" s="23">
        <v>-187</v>
      </c>
      <c r="H334" s="23">
        <v>-288</v>
      </c>
      <c r="I334" s="23">
        <v>-333</v>
      </c>
      <c r="J334" s="23">
        <v>-362</v>
      </c>
      <c r="K334" s="23">
        <v>-398</v>
      </c>
      <c r="L334" s="23">
        <v>-350</v>
      </c>
      <c r="M334" s="23">
        <v>-315.17128132364434</v>
      </c>
      <c r="N334" s="23">
        <v>-403.93368900724772</v>
      </c>
    </row>
    <row r="335" spans="1:14" x14ac:dyDescent="0.2">
      <c r="A335" s="11" t="s">
        <v>599</v>
      </c>
      <c r="B335" s="43" t="s">
        <v>678</v>
      </c>
      <c r="C335" s="43" t="s">
        <v>679</v>
      </c>
      <c r="D335" s="43" t="s">
        <v>603</v>
      </c>
      <c r="E335" s="23" t="s">
        <v>596</v>
      </c>
      <c r="F335" s="23" t="s">
        <v>596</v>
      </c>
      <c r="G335" s="23">
        <v>-16.651825467497773</v>
      </c>
      <c r="H335" s="23">
        <v>-16.372939169982946</v>
      </c>
      <c r="I335" s="23">
        <v>-13.162055335968379</v>
      </c>
      <c r="J335" s="23">
        <v>-12.679509632224168</v>
      </c>
      <c r="K335" s="23">
        <v>-13.130979874628835</v>
      </c>
      <c r="L335" s="23">
        <v>-17.352503718393653</v>
      </c>
      <c r="M335" s="23" t="s">
        <v>596</v>
      </c>
      <c r="N335" s="23" t="s">
        <v>596</v>
      </c>
    </row>
    <row r="336" spans="1:14" x14ac:dyDescent="0.2">
      <c r="A336" s="11" t="s">
        <v>604</v>
      </c>
      <c r="B336" s="43" t="s">
        <v>678</v>
      </c>
      <c r="C336" s="43" t="s">
        <v>679</v>
      </c>
      <c r="D336" s="43" t="s">
        <v>605</v>
      </c>
      <c r="E336" s="23">
        <v>3</v>
      </c>
      <c r="F336" s="23">
        <v>-105</v>
      </c>
      <c r="G336" s="23">
        <v>93</v>
      </c>
      <c r="H336" s="23">
        <v>-87</v>
      </c>
      <c r="I336" s="23">
        <v>112</v>
      </c>
      <c r="J336" s="23">
        <v>105</v>
      </c>
      <c r="K336" s="23">
        <v>164</v>
      </c>
      <c r="L336" s="23">
        <v>20</v>
      </c>
      <c r="M336" s="23" t="s">
        <v>596</v>
      </c>
      <c r="N336" s="23" t="s">
        <v>596</v>
      </c>
    </row>
    <row r="337" spans="1:14" x14ac:dyDescent="0.2">
      <c r="A337" s="11" t="s">
        <v>599</v>
      </c>
      <c r="B337" s="43" t="s">
        <v>678</v>
      </c>
      <c r="C337" s="43" t="s">
        <v>679</v>
      </c>
      <c r="D337" s="43" t="s">
        <v>605</v>
      </c>
      <c r="E337" s="23">
        <v>0.44709388971684055</v>
      </c>
      <c r="F337" s="23">
        <v>-11.972633979475484</v>
      </c>
      <c r="G337" s="23">
        <v>8.2813891362422076</v>
      </c>
      <c r="H337" s="23">
        <v>-4.9459920409323477</v>
      </c>
      <c r="I337" s="23">
        <v>4.4268774703557314</v>
      </c>
      <c r="J337" s="23">
        <v>3.6777583187390541</v>
      </c>
      <c r="K337" s="23">
        <v>5.410755526228967</v>
      </c>
      <c r="L337" s="23">
        <v>0.99157164105106599</v>
      </c>
      <c r="M337" s="23" t="s">
        <v>596</v>
      </c>
      <c r="N337" s="23" t="s">
        <v>596</v>
      </c>
    </row>
    <row r="338" spans="1:14" x14ac:dyDescent="0.2">
      <c r="A338" s="11" t="s">
        <v>608</v>
      </c>
      <c r="B338" s="43"/>
      <c r="C338" s="43"/>
      <c r="D338" s="43"/>
      <c r="E338" s="23"/>
      <c r="F338" s="23"/>
      <c r="G338" s="23"/>
      <c r="H338" s="23"/>
      <c r="I338" s="23"/>
      <c r="J338" s="23"/>
      <c r="K338" s="23"/>
      <c r="L338" s="23"/>
      <c r="M338" s="23"/>
      <c r="N338" s="23"/>
    </row>
    <row r="339" spans="1:14" x14ac:dyDescent="0.2">
      <c r="A339" s="11" t="s">
        <v>611</v>
      </c>
      <c r="B339" s="43" t="s">
        <v>678</v>
      </c>
      <c r="C339" s="43" t="s">
        <v>679</v>
      </c>
      <c r="D339" s="43" t="s">
        <v>612</v>
      </c>
      <c r="E339" s="23">
        <v>223</v>
      </c>
      <c r="F339" s="23">
        <v>235</v>
      </c>
      <c r="G339" s="23">
        <v>69</v>
      </c>
      <c r="H339" s="23" t="s">
        <v>596</v>
      </c>
      <c r="I339" s="23" t="s">
        <v>596</v>
      </c>
      <c r="J339" s="23" t="s">
        <v>596</v>
      </c>
      <c r="K339" s="23" t="s">
        <v>596</v>
      </c>
      <c r="L339" s="23" t="s">
        <v>596</v>
      </c>
      <c r="M339" s="23" t="s">
        <v>596</v>
      </c>
      <c r="N339" s="23" t="s">
        <v>596</v>
      </c>
    </row>
    <row r="340" spans="1:14" x14ac:dyDescent="0.2">
      <c r="A340" s="11" t="s">
        <v>613</v>
      </c>
      <c r="B340" s="43" t="s">
        <v>678</v>
      </c>
      <c r="C340" s="43" t="s">
        <v>679</v>
      </c>
      <c r="D340" s="43" t="s">
        <v>614</v>
      </c>
      <c r="E340" s="23" t="s">
        <v>596</v>
      </c>
      <c r="F340" s="23" t="s">
        <v>596</v>
      </c>
      <c r="G340" s="23" t="s">
        <v>596</v>
      </c>
      <c r="H340" s="23" t="s">
        <v>596</v>
      </c>
      <c r="I340" s="23" t="s">
        <v>596</v>
      </c>
      <c r="J340" s="23" t="s">
        <v>596</v>
      </c>
      <c r="K340" s="23" t="s">
        <v>596</v>
      </c>
      <c r="L340" s="23" t="s">
        <v>596</v>
      </c>
      <c r="M340" s="23" t="s">
        <v>596</v>
      </c>
      <c r="N340" s="23" t="s">
        <v>596</v>
      </c>
    </row>
    <row r="341" spans="1:14" x14ac:dyDescent="0.2">
      <c r="A341" s="11" t="s">
        <v>617</v>
      </c>
      <c r="B341" s="43" t="s">
        <v>678</v>
      </c>
      <c r="C341" s="43" t="s">
        <v>679</v>
      </c>
      <c r="D341" s="43" t="s">
        <v>618</v>
      </c>
      <c r="E341" s="23">
        <v>19</v>
      </c>
      <c r="F341" s="23">
        <v>42</v>
      </c>
      <c r="G341" s="23">
        <v>62</v>
      </c>
      <c r="H341" s="23">
        <v>85</v>
      </c>
      <c r="I341" s="23" t="s">
        <v>596</v>
      </c>
      <c r="J341" s="23" t="s">
        <v>596</v>
      </c>
      <c r="K341" s="23" t="s">
        <v>596</v>
      </c>
      <c r="L341" s="23" t="s">
        <v>596</v>
      </c>
      <c r="M341" s="23" t="s">
        <v>596</v>
      </c>
      <c r="N341" s="23" t="s">
        <v>596</v>
      </c>
    </row>
    <row r="342" spans="1:14" x14ac:dyDescent="0.2">
      <c r="A342" s="11" t="s">
        <v>621</v>
      </c>
      <c r="B342" s="43" t="s">
        <v>678</v>
      </c>
      <c r="C342" s="43" t="s">
        <v>679</v>
      </c>
      <c r="D342" s="43" t="s">
        <v>622</v>
      </c>
      <c r="E342" s="23">
        <v>332</v>
      </c>
      <c r="F342" s="23">
        <v>709</v>
      </c>
      <c r="G342" s="23">
        <v>847</v>
      </c>
      <c r="H342" s="23">
        <v>1664</v>
      </c>
      <c r="I342" s="23" t="s">
        <v>596</v>
      </c>
      <c r="J342" s="23" t="s">
        <v>596</v>
      </c>
      <c r="K342" s="23" t="s">
        <v>596</v>
      </c>
      <c r="L342" s="23" t="s">
        <v>596</v>
      </c>
      <c r="M342" s="23" t="s">
        <v>596</v>
      </c>
      <c r="N342" s="23" t="s">
        <v>596</v>
      </c>
    </row>
    <row r="343" spans="1:14" x14ac:dyDescent="0.2">
      <c r="A343" s="11" t="s">
        <v>623</v>
      </c>
      <c r="B343" s="43"/>
      <c r="C343" s="43"/>
      <c r="D343" s="43"/>
      <c r="E343" s="23"/>
      <c r="F343" s="23"/>
      <c r="G343" s="23"/>
      <c r="H343" s="23"/>
      <c r="I343" s="23"/>
      <c r="J343" s="23"/>
      <c r="K343" s="23"/>
      <c r="L343" s="23"/>
      <c r="M343" s="23"/>
      <c r="N343" s="23"/>
    </row>
    <row r="344" spans="1:14" x14ac:dyDescent="0.2">
      <c r="A344" s="11" t="s">
        <v>680</v>
      </c>
      <c r="B344" s="43" t="s">
        <v>681</v>
      </c>
      <c r="C344" s="43" t="s">
        <v>682</v>
      </c>
      <c r="D344" s="43"/>
      <c r="E344" s="23">
        <v>5074</v>
      </c>
      <c r="F344" s="23">
        <v>5871</v>
      </c>
      <c r="G344" s="23">
        <v>5038</v>
      </c>
      <c r="H344" s="23">
        <v>7172</v>
      </c>
      <c r="I344" s="23">
        <v>8431</v>
      </c>
      <c r="J344" s="23">
        <v>8408</v>
      </c>
      <c r="K344" s="23">
        <v>7105</v>
      </c>
      <c r="L344" s="23">
        <v>6491</v>
      </c>
      <c r="M344" s="23" t="s">
        <v>596</v>
      </c>
      <c r="N344" s="23" t="s">
        <v>596</v>
      </c>
    </row>
    <row r="345" spans="1:14" x14ac:dyDescent="0.2">
      <c r="A345" s="11" t="s">
        <v>597</v>
      </c>
      <c r="B345" s="43" t="s">
        <v>681</v>
      </c>
      <c r="C345" s="43" t="s">
        <v>682</v>
      </c>
      <c r="D345" s="43" t="s">
        <v>598</v>
      </c>
      <c r="E345" s="23" t="s">
        <v>596</v>
      </c>
      <c r="F345" s="23" t="s">
        <v>596</v>
      </c>
      <c r="G345" s="23" t="s">
        <v>596</v>
      </c>
      <c r="H345" s="23">
        <v>6019</v>
      </c>
      <c r="I345" s="23">
        <v>6800</v>
      </c>
      <c r="J345" s="23">
        <v>6756</v>
      </c>
      <c r="K345" s="23">
        <v>5830</v>
      </c>
      <c r="L345" s="23">
        <v>5090</v>
      </c>
      <c r="M345" s="23" t="s">
        <v>596</v>
      </c>
      <c r="N345" s="23" t="s">
        <v>596</v>
      </c>
    </row>
    <row r="346" spans="1:14" x14ac:dyDescent="0.2">
      <c r="A346" s="11" t="s">
        <v>599</v>
      </c>
      <c r="B346" s="43" t="s">
        <v>681</v>
      </c>
      <c r="C346" s="43" t="s">
        <v>682</v>
      </c>
      <c r="D346" s="43" t="s">
        <v>598</v>
      </c>
      <c r="E346" s="23" t="s">
        <v>596</v>
      </c>
      <c r="F346" s="23" t="s">
        <v>596</v>
      </c>
      <c r="G346" s="23" t="s">
        <v>596</v>
      </c>
      <c r="H346" s="23">
        <v>83.923591745677641</v>
      </c>
      <c r="I346" s="23">
        <v>80.654726604198785</v>
      </c>
      <c r="J346" s="23">
        <v>80.352045670789721</v>
      </c>
      <c r="K346" s="23">
        <v>82.054890921885999</v>
      </c>
      <c r="L346" s="23">
        <v>78.41626867971037</v>
      </c>
      <c r="M346" s="23" t="s">
        <v>596</v>
      </c>
      <c r="N346" s="23" t="s">
        <v>596</v>
      </c>
    </row>
    <row r="347" spans="1:14" x14ac:dyDescent="0.2">
      <c r="A347" s="11" t="s">
        <v>15</v>
      </c>
      <c r="B347" s="43" t="s">
        <v>681</v>
      </c>
      <c r="C347" s="43" t="s">
        <v>682</v>
      </c>
      <c r="D347" s="43" t="s">
        <v>600</v>
      </c>
      <c r="E347" s="23">
        <v>458</v>
      </c>
      <c r="F347" s="23">
        <v>742</v>
      </c>
      <c r="G347" s="23">
        <v>770</v>
      </c>
      <c r="H347" s="23">
        <v>885</v>
      </c>
      <c r="I347" s="23">
        <v>1310</v>
      </c>
      <c r="J347" s="23">
        <v>1316</v>
      </c>
      <c r="K347" s="23">
        <v>1096</v>
      </c>
      <c r="L347" s="23">
        <v>1188</v>
      </c>
      <c r="M347" s="23" t="s">
        <v>596</v>
      </c>
      <c r="N347" s="23" t="s">
        <v>596</v>
      </c>
    </row>
    <row r="348" spans="1:14" x14ac:dyDescent="0.2">
      <c r="A348" s="11" t="s">
        <v>599</v>
      </c>
      <c r="B348" s="43" t="s">
        <v>681</v>
      </c>
      <c r="C348" s="43" t="s">
        <v>682</v>
      </c>
      <c r="D348" s="43" t="s">
        <v>600</v>
      </c>
      <c r="E348" s="23">
        <v>9.0264091446590466</v>
      </c>
      <c r="F348" s="23">
        <v>12.63839209674672</v>
      </c>
      <c r="G348" s="23">
        <v>15.283842794759826</v>
      </c>
      <c r="H348" s="23">
        <v>12.339654210819855</v>
      </c>
      <c r="I348" s="23">
        <v>15.537895860514768</v>
      </c>
      <c r="J348" s="23">
        <v>15.651760228353949</v>
      </c>
      <c r="K348" s="23">
        <v>15.425756509500351</v>
      </c>
      <c r="L348" s="23">
        <v>18.302264674164228</v>
      </c>
      <c r="M348" s="23" t="s">
        <v>596</v>
      </c>
      <c r="N348" s="23" t="s">
        <v>596</v>
      </c>
    </row>
    <row r="349" spans="1:14" x14ac:dyDescent="0.2">
      <c r="A349" s="11" t="s">
        <v>16</v>
      </c>
      <c r="B349" s="43" t="s">
        <v>681</v>
      </c>
      <c r="C349" s="43" t="s">
        <v>682</v>
      </c>
      <c r="D349" s="43" t="s">
        <v>601</v>
      </c>
      <c r="E349" s="23">
        <v>196</v>
      </c>
      <c r="F349" s="23">
        <v>220</v>
      </c>
      <c r="G349" s="23">
        <v>194</v>
      </c>
      <c r="H349" s="23">
        <v>268</v>
      </c>
      <c r="I349" s="23">
        <v>319</v>
      </c>
      <c r="J349" s="23">
        <v>332</v>
      </c>
      <c r="K349" s="23">
        <v>175</v>
      </c>
      <c r="L349" s="23">
        <v>209</v>
      </c>
      <c r="M349" s="23" t="s">
        <v>596</v>
      </c>
      <c r="N349" s="23" t="s">
        <v>596</v>
      </c>
    </row>
    <row r="350" spans="1:14" x14ac:dyDescent="0.2">
      <c r="A350" s="11" t="s">
        <v>599</v>
      </c>
      <c r="B350" s="43" t="s">
        <v>681</v>
      </c>
      <c r="C350" s="43" t="s">
        <v>682</v>
      </c>
      <c r="D350" s="43" t="s">
        <v>601</v>
      </c>
      <c r="E350" s="23">
        <v>3.8628301143082382</v>
      </c>
      <c r="F350" s="23">
        <v>3.7472321580650654</v>
      </c>
      <c r="G350" s="23">
        <v>3.8507344184200081</v>
      </c>
      <c r="H350" s="23">
        <v>3.7367540435025099</v>
      </c>
      <c r="I350" s="23">
        <v>3.7836555568734433</v>
      </c>
      <c r="J350" s="23">
        <v>3.9486203615604185</v>
      </c>
      <c r="K350" s="23">
        <v>2.4630541871921183</v>
      </c>
      <c r="L350" s="23">
        <v>3.2198428593437067</v>
      </c>
      <c r="M350" s="23" t="s">
        <v>596</v>
      </c>
      <c r="N350" s="23" t="s">
        <v>596</v>
      </c>
    </row>
    <row r="351" spans="1:14" x14ac:dyDescent="0.2">
      <c r="A351" s="11" t="s">
        <v>602</v>
      </c>
      <c r="B351" s="43" t="s">
        <v>681</v>
      </c>
      <c r="C351" s="43" t="s">
        <v>682</v>
      </c>
      <c r="D351" s="43" t="s">
        <v>603</v>
      </c>
      <c r="E351" s="23" t="s">
        <v>596</v>
      </c>
      <c r="F351" s="23" t="s">
        <v>596</v>
      </c>
      <c r="G351" s="23" t="s">
        <v>596</v>
      </c>
      <c r="H351" s="23" t="s">
        <v>596</v>
      </c>
      <c r="I351" s="23">
        <v>2</v>
      </c>
      <c r="J351" s="23">
        <v>4</v>
      </c>
      <c r="K351" s="23">
        <v>4</v>
      </c>
      <c r="L351" s="23">
        <v>4</v>
      </c>
      <c r="M351" s="23" t="s">
        <v>596</v>
      </c>
      <c r="N351" s="23" t="s">
        <v>596</v>
      </c>
    </row>
    <row r="352" spans="1:14" x14ac:dyDescent="0.2">
      <c r="A352" s="11" t="s">
        <v>599</v>
      </c>
      <c r="B352" s="43" t="s">
        <v>681</v>
      </c>
      <c r="C352" s="43" t="s">
        <v>682</v>
      </c>
      <c r="D352" s="43" t="s">
        <v>603</v>
      </c>
      <c r="E352" s="23" t="s">
        <v>596</v>
      </c>
      <c r="F352" s="23" t="s">
        <v>596</v>
      </c>
      <c r="G352" s="23" t="s">
        <v>596</v>
      </c>
      <c r="H352" s="23" t="s">
        <v>596</v>
      </c>
      <c r="I352" s="23">
        <v>2.3721978412999643E-2</v>
      </c>
      <c r="J352" s="23">
        <v>4.7573739295908656E-2</v>
      </c>
      <c r="K352" s="23">
        <v>5.6298381421534129E-2</v>
      </c>
      <c r="L352" s="23">
        <v>6.1623786781697734E-2</v>
      </c>
      <c r="M352" s="23" t="s">
        <v>596</v>
      </c>
      <c r="N352" s="23" t="s">
        <v>596</v>
      </c>
    </row>
    <row r="353" spans="1:14" x14ac:dyDescent="0.2">
      <c r="A353" s="11" t="s">
        <v>604</v>
      </c>
      <c r="B353" s="43" t="s">
        <v>681</v>
      </c>
      <c r="C353" s="43" t="s">
        <v>682</v>
      </c>
      <c r="D353" s="43" t="s">
        <v>605</v>
      </c>
      <c r="E353" s="23">
        <v>333</v>
      </c>
      <c r="F353" s="23">
        <v>280</v>
      </c>
      <c r="G353" s="23">
        <v>6</v>
      </c>
      <c r="H353" s="23">
        <v>0</v>
      </c>
      <c r="I353" s="23" t="s">
        <v>596</v>
      </c>
      <c r="J353" s="23" t="s">
        <v>596</v>
      </c>
      <c r="K353" s="23" t="s">
        <v>596</v>
      </c>
      <c r="L353" s="23" t="s">
        <v>596</v>
      </c>
      <c r="M353" s="23" t="s">
        <v>596</v>
      </c>
      <c r="N353" s="23" t="s">
        <v>596</v>
      </c>
    </row>
    <row r="354" spans="1:14" x14ac:dyDescent="0.2">
      <c r="A354" s="11" t="s">
        <v>599</v>
      </c>
      <c r="B354" s="43" t="s">
        <v>681</v>
      </c>
      <c r="C354" s="43" t="s">
        <v>682</v>
      </c>
      <c r="D354" s="43" t="s">
        <v>605</v>
      </c>
      <c r="E354" s="23">
        <v>6.5628695309420575</v>
      </c>
      <c r="F354" s="23">
        <v>4.7692045648100834</v>
      </c>
      <c r="G354" s="23">
        <v>0.11909487892020643</v>
      </c>
      <c r="H354" s="23">
        <v>0</v>
      </c>
      <c r="I354" s="23" t="s">
        <v>596</v>
      </c>
      <c r="J354" s="23" t="s">
        <v>596</v>
      </c>
      <c r="K354" s="23" t="s">
        <v>596</v>
      </c>
      <c r="L354" s="23" t="s">
        <v>596</v>
      </c>
      <c r="M354" s="23" t="s">
        <v>596</v>
      </c>
      <c r="N354" s="23" t="s">
        <v>596</v>
      </c>
    </row>
    <row r="355" spans="1:14" x14ac:dyDescent="0.2">
      <c r="A355" s="11" t="s">
        <v>608</v>
      </c>
      <c r="B355" s="43"/>
      <c r="C355" s="43"/>
      <c r="D355" s="43"/>
      <c r="E355" s="23"/>
      <c r="F355" s="23"/>
      <c r="G355" s="23"/>
      <c r="H355" s="23"/>
      <c r="I355" s="23"/>
      <c r="J355" s="23"/>
      <c r="K355" s="23"/>
      <c r="L355" s="23"/>
      <c r="M355" s="23"/>
      <c r="N355" s="23"/>
    </row>
    <row r="356" spans="1:14" x14ac:dyDescent="0.2">
      <c r="A356" s="11" t="s">
        <v>609</v>
      </c>
      <c r="B356" s="43" t="s">
        <v>681</v>
      </c>
      <c r="C356" s="43" t="s">
        <v>682</v>
      </c>
      <c r="D356" s="43" t="s">
        <v>610</v>
      </c>
      <c r="E356" s="23" t="s">
        <v>596</v>
      </c>
      <c r="F356" s="23" t="s">
        <v>596</v>
      </c>
      <c r="G356" s="23" t="s">
        <v>596</v>
      </c>
      <c r="H356" s="23" t="s">
        <v>596</v>
      </c>
      <c r="I356" s="23" t="s">
        <v>596</v>
      </c>
      <c r="J356" s="23" t="s">
        <v>596</v>
      </c>
      <c r="K356" s="23" t="s">
        <v>596</v>
      </c>
      <c r="L356" s="23" t="s">
        <v>596</v>
      </c>
      <c r="M356" s="23" t="s">
        <v>596</v>
      </c>
      <c r="N356" s="23" t="s">
        <v>596</v>
      </c>
    </row>
    <row r="357" spans="1:14" x14ac:dyDescent="0.2">
      <c r="A357" s="11" t="s">
        <v>613</v>
      </c>
      <c r="B357" s="43" t="s">
        <v>681</v>
      </c>
      <c r="C357" s="43" t="s">
        <v>682</v>
      </c>
      <c r="D357" s="43" t="s">
        <v>614</v>
      </c>
      <c r="E357" s="23" t="s">
        <v>596</v>
      </c>
      <c r="F357" s="23" t="s">
        <v>596</v>
      </c>
      <c r="G357" s="23" t="s">
        <v>596</v>
      </c>
      <c r="H357" s="23" t="s">
        <v>596</v>
      </c>
      <c r="I357" s="23" t="s">
        <v>596</v>
      </c>
      <c r="J357" s="23" t="s">
        <v>596</v>
      </c>
      <c r="K357" s="23" t="s">
        <v>596</v>
      </c>
      <c r="L357" s="23" t="s">
        <v>596</v>
      </c>
      <c r="M357" s="23" t="s">
        <v>596</v>
      </c>
      <c r="N357" s="23" t="s">
        <v>596</v>
      </c>
    </row>
    <row r="358" spans="1:14" x14ac:dyDescent="0.2">
      <c r="A358" s="11" t="s">
        <v>617</v>
      </c>
      <c r="B358" s="43" t="s">
        <v>681</v>
      </c>
      <c r="C358" s="43" t="s">
        <v>682</v>
      </c>
      <c r="D358" s="43" t="s">
        <v>618</v>
      </c>
      <c r="E358" s="23">
        <v>65</v>
      </c>
      <c r="F358" s="23">
        <v>78</v>
      </c>
      <c r="G358" s="23">
        <v>66</v>
      </c>
      <c r="H358" s="23">
        <v>74</v>
      </c>
      <c r="I358" s="23" t="s">
        <v>596</v>
      </c>
      <c r="J358" s="23" t="s">
        <v>596</v>
      </c>
      <c r="K358" s="23" t="s">
        <v>596</v>
      </c>
      <c r="L358" s="23" t="s">
        <v>596</v>
      </c>
      <c r="M358" s="23" t="s">
        <v>596</v>
      </c>
      <c r="N358" s="23" t="s">
        <v>596</v>
      </c>
    </row>
    <row r="359" spans="1:14" x14ac:dyDescent="0.2">
      <c r="A359" s="11" t="s">
        <v>621</v>
      </c>
      <c r="B359" s="43" t="s">
        <v>681</v>
      </c>
      <c r="C359" s="43" t="s">
        <v>682</v>
      </c>
      <c r="D359" s="43" t="s">
        <v>622</v>
      </c>
      <c r="E359" s="23">
        <v>4022</v>
      </c>
      <c r="F359" s="23">
        <v>4551</v>
      </c>
      <c r="G359" s="23">
        <v>4002</v>
      </c>
      <c r="H359" s="23">
        <v>5984</v>
      </c>
      <c r="I359" s="23" t="s">
        <v>596</v>
      </c>
      <c r="J359" s="23" t="s">
        <v>596</v>
      </c>
      <c r="K359" s="23" t="s">
        <v>596</v>
      </c>
      <c r="L359" s="23" t="s">
        <v>596</v>
      </c>
      <c r="M359" s="23" t="s">
        <v>596</v>
      </c>
      <c r="N359" s="23" t="s">
        <v>596</v>
      </c>
    </row>
    <row r="360" spans="1:14" x14ac:dyDescent="0.2">
      <c r="A360" s="11" t="s">
        <v>623</v>
      </c>
      <c r="B360" s="43"/>
      <c r="C360" s="43"/>
      <c r="D360" s="43"/>
      <c r="E360" s="23"/>
      <c r="F360" s="23"/>
      <c r="G360" s="23"/>
      <c r="H360" s="23"/>
      <c r="I360" s="23"/>
      <c r="J360" s="23"/>
      <c r="K360" s="23"/>
      <c r="L360" s="23"/>
      <c r="M360" s="23"/>
      <c r="N360" s="23"/>
    </row>
    <row r="361" spans="1:14" x14ac:dyDescent="0.2">
      <c r="A361" s="11" t="s">
        <v>683</v>
      </c>
      <c r="B361" s="43" t="s">
        <v>684</v>
      </c>
      <c r="C361" s="43" t="s">
        <v>685</v>
      </c>
      <c r="D361" s="43"/>
      <c r="E361" s="23">
        <v>515</v>
      </c>
      <c r="F361" s="23">
        <v>727</v>
      </c>
      <c r="G361" s="23">
        <v>611</v>
      </c>
      <c r="H361" s="23">
        <v>586</v>
      </c>
      <c r="I361" s="23">
        <v>484</v>
      </c>
      <c r="J361" s="23">
        <v>470</v>
      </c>
      <c r="K361" s="23">
        <v>489</v>
      </c>
      <c r="L361" s="23">
        <v>453</v>
      </c>
      <c r="M361" s="23" t="s">
        <v>596</v>
      </c>
      <c r="N361" s="23" t="s">
        <v>596</v>
      </c>
    </row>
    <row r="362" spans="1:14" x14ac:dyDescent="0.2">
      <c r="A362" s="11" t="s">
        <v>597</v>
      </c>
      <c r="B362" s="43" t="s">
        <v>684</v>
      </c>
      <c r="C362" s="43" t="s">
        <v>685</v>
      </c>
      <c r="D362" s="43" t="s">
        <v>598</v>
      </c>
      <c r="E362" s="23" t="s">
        <v>596</v>
      </c>
      <c r="F362" s="23" t="s">
        <v>596</v>
      </c>
      <c r="G362" s="23" t="s">
        <v>596</v>
      </c>
      <c r="H362" s="23" t="s">
        <v>596</v>
      </c>
      <c r="I362" s="23">
        <v>208</v>
      </c>
      <c r="J362" s="23">
        <v>201</v>
      </c>
      <c r="K362" s="23">
        <v>209</v>
      </c>
      <c r="L362" s="23">
        <v>192</v>
      </c>
      <c r="M362" s="23" t="s">
        <v>596</v>
      </c>
      <c r="N362" s="23" t="s">
        <v>596</v>
      </c>
    </row>
    <row r="363" spans="1:14" x14ac:dyDescent="0.2">
      <c r="A363" s="11" t="s">
        <v>599</v>
      </c>
      <c r="B363" s="43" t="s">
        <v>684</v>
      </c>
      <c r="C363" s="43" t="s">
        <v>685</v>
      </c>
      <c r="D363" s="43" t="s">
        <v>598</v>
      </c>
      <c r="E363" s="23" t="s">
        <v>596</v>
      </c>
      <c r="F363" s="23" t="s">
        <v>596</v>
      </c>
      <c r="G363" s="23" t="s">
        <v>596</v>
      </c>
      <c r="H363" s="23" t="s">
        <v>596</v>
      </c>
      <c r="I363" s="23">
        <v>42.97520661157025</v>
      </c>
      <c r="J363" s="23">
        <v>42.765957446808514</v>
      </c>
      <c r="K363" s="23">
        <v>42.740286298568506</v>
      </c>
      <c r="L363" s="23">
        <v>42.384105960264904</v>
      </c>
      <c r="M363" s="23" t="s">
        <v>596</v>
      </c>
      <c r="N363" s="23" t="s">
        <v>596</v>
      </c>
    </row>
    <row r="364" spans="1:14" x14ac:dyDescent="0.2">
      <c r="A364" s="11" t="s">
        <v>15</v>
      </c>
      <c r="B364" s="43" t="s">
        <v>684</v>
      </c>
      <c r="C364" s="43" t="s">
        <v>685</v>
      </c>
      <c r="D364" s="43" t="s">
        <v>600</v>
      </c>
      <c r="E364" s="23">
        <v>94</v>
      </c>
      <c r="F364" s="23">
        <v>318</v>
      </c>
      <c r="G364" s="23">
        <v>326</v>
      </c>
      <c r="H364" s="23">
        <v>211</v>
      </c>
      <c r="I364" s="23">
        <v>198</v>
      </c>
      <c r="J364" s="23">
        <v>187</v>
      </c>
      <c r="K364" s="23">
        <v>194</v>
      </c>
      <c r="L364" s="23">
        <v>188</v>
      </c>
      <c r="M364" s="23" t="s">
        <v>596</v>
      </c>
      <c r="N364" s="23" t="s">
        <v>596</v>
      </c>
    </row>
    <row r="365" spans="1:14" x14ac:dyDescent="0.2">
      <c r="A365" s="11" t="s">
        <v>599</v>
      </c>
      <c r="B365" s="43" t="s">
        <v>684</v>
      </c>
      <c r="C365" s="43" t="s">
        <v>685</v>
      </c>
      <c r="D365" s="43" t="s">
        <v>600</v>
      </c>
      <c r="E365" s="23">
        <v>18.252427184466018</v>
      </c>
      <c r="F365" s="23">
        <v>43.741403026134797</v>
      </c>
      <c r="G365" s="23">
        <v>53.355155482815057</v>
      </c>
      <c r="H365" s="23">
        <v>36.00682593856655</v>
      </c>
      <c r="I365" s="23">
        <v>40.909090909090907</v>
      </c>
      <c r="J365" s="23">
        <v>39.787234042553195</v>
      </c>
      <c r="K365" s="23">
        <v>39.672801635991817</v>
      </c>
      <c r="L365" s="23">
        <v>41.501103752759384</v>
      </c>
      <c r="M365" s="23" t="s">
        <v>596</v>
      </c>
      <c r="N365" s="23" t="s">
        <v>596</v>
      </c>
    </row>
    <row r="366" spans="1:14" x14ac:dyDescent="0.2">
      <c r="A366" s="11" t="s">
        <v>16</v>
      </c>
      <c r="B366" s="43" t="s">
        <v>684</v>
      </c>
      <c r="C366" s="43" t="s">
        <v>685</v>
      </c>
      <c r="D366" s="43" t="s">
        <v>601</v>
      </c>
      <c r="E366" s="23">
        <v>169</v>
      </c>
      <c r="F366" s="23">
        <v>175</v>
      </c>
      <c r="G366" s="23">
        <v>156</v>
      </c>
      <c r="H366" s="23">
        <v>153</v>
      </c>
      <c r="I366" s="23">
        <v>78</v>
      </c>
      <c r="J366" s="23">
        <v>82</v>
      </c>
      <c r="K366" s="23">
        <v>86</v>
      </c>
      <c r="L366" s="23">
        <v>73</v>
      </c>
      <c r="M366" s="23" t="s">
        <v>596</v>
      </c>
      <c r="N366" s="23" t="s">
        <v>596</v>
      </c>
    </row>
    <row r="367" spans="1:14" x14ac:dyDescent="0.2">
      <c r="A367" s="11" t="s">
        <v>599</v>
      </c>
      <c r="B367" s="43" t="s">
        <v>684</v>
      </c>
      <c r="C367" s="43" t="s">
        <v>685</v>
      </c>
      <c r="D367" s="43" t="s">
        <v>601</v>
      </c>
      <c r="E367" s="23">
        <v>32.815533980582522</v>
      </c>
      <c r="F367" s="23">
        <v>24.071526822558461</v>
      </c>
      <c r="G367" s="23">
        <v>25.531914893617021</v>
      </c>
      <c r="H367" s="23">
        <v>26.109215017064848</v>
      </c>
      <c r="I367" s="23">
        <v>16.115702479338843</v>
      </c>
      <c r="J367" s="23">
        <v>17.446808510638299</v>
      </c>
      <c r="K367" s="23">
        <v>17.586912065439673</v>
      </c>
      <c r="L367" s="23">
        <v>16.114790286975719</v>
      </c>
      <c r="M367" s="23" t="s">
        <v>596</v>
      </c>
      <c r="N367" s="23" t="s">
        <v>596</v>
      </c>
    </row>
    <row r="368" spans="1:14" x14ac:dyDescent="0.2">
      <c r="A368" s="11" t="s">
        <v>604</v>
      </c>
      <c r="B368" s="43" t="s">
        <v>684</v>
      </c>
      <c r="C368" s="43" t="s">
        <v>685</v>
      </c>
      <c r="D368" s="43" t="s">
        <v>605</v>
      </c>
      <c r="E368" s="23">
        <v>0</v>
      </c>
      <c r="F368" s="23">
        <v>0</v>
      </c>
      <c r="G368" s="23">
        <v>0</v>
      </c>
      <c r="H368" s="23">
        <v>0</v>
      </c>
      <c r="I368" s="23">
        <v>0</v>
      </c>
      <c r="J368" s="23">
        <v>0</v>
      </c>
      <c r="K368" s="23">
        <v>0</v>
      </c>
      <c r="L368" s="23">
        <v>0</v>
      </c>
      <c r="M368" s="23" t="s">
        <v>596</v>
      </c>
      <c r="N368" s="23" t="s">
        <v>596</v>
      </c>
    </row>
    <row r="369" spans="1:14" x14ac:dyDescent="0.2">
      <c r="A369" s="11" t="s">
        <v>599</v>
      </c>
      <c r="B369" s="43" t="s">
        <v>684</v>
      </c>
      <c r="C369" s="43" t="s">
        <v>685</v>
      </c>
      <c r="D369" s="43" t="s">
        <v>605</v>
      </c>
      <c r="E369" s="23">
        <v>0</v>
      </c>
      <c r="F369" s="23">
        <v>0</v>
      </c>
      <c r="G369" s="23">
        <v>0</v>
      </c>
      <c r="H369" s="23">
        <v>0</v>
      </c>
      <c r="I369" s="23">
        <v>0</v>
      </c>
      <c r="J369" s="23">
        <v>0</v>
      </c>
      <c r="K369" s="23">
        <v>0</v>
      </c>
      <c r="L369" s="23">
        <v>0</v>
      </c>
      <c r="M369" s="23" t="s">
        <v>596</v>
      </c>
      <c r="N369" s="23" t="s">
        <v>596</v>
      </c>
    </row>
    <row r="370" spans="1:14" x14ac:dyDescent="0.2">
      <c r="A370" s="11" t="s">
        <v>608</v>
      </c>
      <c r="B370" s="43"/>
      <c r="C370" s="43"/>
      <c r="D370" s="43"/>
      <c r="E370" s="23"/>
      <c r="F370" s="23"/>
      <c r="G370" s="23"/>
      <c r="H370" s="23"/>
      <c r="I370" s="23"/>
      <c r="J370" s="23"/>
      <c r="K370" s="23"/>
      <c r="L370" s="23"/>
      <c r="M370" s="23"/>
      <c r="N370" s="23"/>
    </row>
    <row r="371" spans="1:14" x14ac:dyDescent="0.2">
      <c r="A371" s="11" t="s">
        <v>609</v>
      </c>
      <c r="B371" s="43" t="s">
        <v>684</v>
      </c>
      <c r="C371" s="43" t="s">
        <v>685</v>
      </c>
      <c r="D371" s="43" t="s">
        <v>610</v>
      </c>
      <c r="E371" s="23" t="s">
        <v>596</v>
      </c>
      <c r="F371" s="23" t="s">
        <v>596</v>
      </c>
      <c r="G371" s="23" t="s">
        <v>596</v>
      </c>
      <c r="H371" s="23" t="s">
        <v>596</v>
      </c>
      <c r="I371" s="23" t="s">
        <v>596</v>
      </c>
      <c r="J371" s="23" t="s">
        <v>596</v>
      </c>
      <c r="K371" s="23" t="s">
        <v>596</v>
      </c>
      <c r="L371" s="23" t="s">
        <v>596</v>
      </c>
      <c r="M371" s="23" t="s">
        <v>596</v>
      </c>
      <c r="N371" s="23" t="s">
        <v>596</v>
      </c>
    </row>
    <row r="372" spans="1:14" x14ac:dyDescent="0.2">
      <c r="A372" s="11" t="s">
        <v>611</v>
      </c>
      <c r="B372" s="43" t="s">
        <v>684</v>
      </c>
      <c r="C372" s="43" t="s">
        <v>685</v>
      </c>
      <c r="D372" s="43" t="s">
        <v>612</v>
      </c>
      <c r="E372" s="23" t="s">
        <v>596</v>
      </c>
      <c r="F372" s="23" t="s">
        <v>596</v>
      </c>
      <c r="G372" s="23" t="s">
        <v>596</v>
      </c>
      <c r="H372" s="23" t="s">
        <v>596</v>
      </c>
      <c r="I372" s="23" t="s">
        <v>596</v>
      </c>
      <c r="J372" s="23" t="s">
        <v>596</v>
      </c>
      <c r="K372" s="23" t="s">
        <v>596</v>
      </c>
      <c r="L372" s="23" t="s">
        <v>596</v>
      </c>
      <c r="M372" s="23" t="s">
        <v>596</v>
      </c>
      <c r="N372" s="23" t="s">
        <v>596</v>
      </c>
    </row>
    <row r="373" spans="1:14" x14ac:dyDescent="0.2">
      <c r="A373" s="11" t="s">
        <v>617</v>
      </c>
      <c r="B373" s="43" t="s">
        <v>684</v>
      </c>
      <c r="C373" s="43" t="s">
        <v>685</v>
      </c>
      <c r="D373" s="43" t="s">
        <v>618</v>
      </c>
      <c r="E373" s="23">
        <v>1</v>
      </c>
      <c r="F373" s="23">
        <v>1</v>
      </c>
      <c r="G373" s="23">
        <v>1</v>
      </c>
      <c r="H373" s="23">
        <v>1</v>
      </c>
      <c r="I373" s="23" t="s">
        <v>596</v>
      </c>
      <c r="J373" s="23" t="s">
        <v>596</v>
      </c>
      <c r="K373" s="23" t="s">
        <v>596</v>
      </c>
      <c r="L373" s="23" t="s">
        <v>596</v>
      </c>
      <c r="M373" s="23" t="s">
        <v>596</v>
      </c>
      <c r="N373" s="23" t="s">
        <v>596</v>
      </c>
    </row>
    <row r="374" spans="1:14" x14ac:dyDescent="0.2">
      <c r="A374" s="11" t="s">
        <v>621</v>
      </c>
      <c r="B374" s="43" t="s">
        <v>684</v>
      </c>
      <c r="C374" s="43" t="s">
        <v>685</v>
      </c>
      <c r="D374" s="43" t="s">
        <v>622</v>
      </c>
      <c r="E374" s="23">
        <v>251</v>
      </c>
      <c r="F374" s="23">
        <v>233</v>
      </c>
      <c r="G374" s="23">
        <v>223</v>
      </c>
      <c r="H374" s="23">
        <v>221</v>
      </c>
      <c r="I374" s="23" t="s">
        <v>596</v>
      </c>
      <c r="J374" s="23" t="s">
        <v>596</v>
      </c>
      <c r="K374" s="23" t="s">
        <v>596</v>
      </c>
      <c r="L374" s="23" t="s">
        <v>596</v>
      </c>
      <c r="M374" s="23" t="s">
        <v>596</v>
      </c>
      <c r="N374" s="23" t="s">
        <v>596</v>
      </c>
    </row>
    <row r="375" spans="1:14" x14ac:dyDescent="0.2">
      <c r="A375" s="11" t="s">
        <v>623</v>
      </c>
      <c r="B375" s="43"/>
      <c r="C375" s="43"/>
      <c r="D375" s="43"/>
      <c r="E375" s="23"/>
      <c r="F375" s="23"/>
      <c r="G375" s="23"/>
      <c r="H375" s="23"/>
      <c r="I375" s="23"/>
      <c r="J375" s="23"/>
      <c r="K375" s="23"/>
      <c r="L375" s="23"/>
      <c r="M375" s="23"/>
      <c r="N375" s="23"/>
    </row>
    <row r="376" spans="1:14" x14ac:dyDescent="0.2">
      <c r="A376" s="11" t="s">
        <v>686</v>
      </c>
      <c r="B376" s="43" t="s">
        <v>687</v>
      </c>
      <c r="C376" s="43" t="s">
        <v>688</v>
      </c>
      <c r="D376" s="43"/>
      <c r="E376" s="23">
        <v>461</v>
      </c>
      <c r="F376" s="23">
        <v>451</v>
      </c>
      <c r="G376" s="23">
        <v>827</v>
      </c>
      <c r="H376" s="23">
        <v>631</v>
      </c>
      <c r="I376" s="23">
        <v>764</v>
      </c>
      <c r="J376" s="23">
        <v>1012</v>
      </c>
      <c r="K376" s="23">
        <v>1280</v>
      </c>
      <c r="L376" s="23">
        <v>779</v>
      </c>
      <c r="M376" s="23">
        <v>829</v>
      </c>
      <c r="N376" s="23">
        <v>879</v>
      </c>
    </row>
    <row r="377" spans="1:14" x14ac:dyDescent="0.2">
      <c r="A377" s="11" t="s">
        <v>597</v>
      </c>
      <c r="B377" s="43" t="s">
        <v>687</v>
      </c>
      <c r="C377" s="43" t="s">
        <v>688</v>
      </c>
      <c r="D377" s="43" t="s">
        <v>598</v>
      </c>
      <c r="E377" s="23" t="s">
        <v>596</v>
      </c>
      <c r="F377" s="23" t="s">
        <v>596</v>
      </c>
      <c r="G377" s="23" t="s">
        <v>596</v>
      </c>
      <c r="H377" s="23" t="s">
        <v>596</v>
      </c>
      <c r="I377" s="23" t="s">
        <v>596</v>
      </c>
      <c r="J377" s="23" t="s">
        <v>596</v>
      </c>
      <c r="K377" s="23">
        <v>1</v>
      </c>
      <c r="L377" s="23">
        <v>-56</v>
      </c>
      <c r="M377" s="23" t="s">
        <v>596</v>
      </c>
      <c r="N377" s="23" t="s">
        <v>596</v>
      </c>
    </row>
    <row r="378" spans="1:14" x14ac:dyDescent="0.2">
      <c r="A378" s="11" t="s">
        <v>599</v>
      </c>
      <c r="B378" s="43" t="s">
        <v>687</v>
      </c>
      <c r="C378" s="43" t="s">
        <v>688</v>
      </c>
      <c r="D378" s="43" t="s">
        <v>598</v>
      </c>
      <c r="E378" s="23" t="s">
        <v>596</v>
      </c>
      <c r="F378" s="23" t="s">
        <v>596</v>
      </c>
      <c r="G378" s="23" t="s">
        <v>596</v>
      </c>
      <c r="H378" s="23" t="s">
        <v>596</v>
      </c>
      <c r="I378" s="23" t="s">
        <v>596</v>
      </c>
      <c r="J378" s="23" t="s">
        <v>596</v>
      </c>
      <c r="K378" s="23">
        <v>7.8125E-2</v>
      </c>
      <c r="L378" s="23">
        <v>-7.1887034659820284</v>
      </c>
      <c r="M378" s="23" t="s">
        <v>596</v>
      </c>
      <c r="N378" s="23" t="s">
        <v>596</v>
      </c>
    </row>
    <row r="379" spans="1:14" x14ac:dyDescent="0.2">
      <c r="A379" s="11" t="s">
        <v>15</v>
      </c>
      <c r="B379" s="43" t="s">
        <v>687</v>
      </c>
      <c r="C379" s="43" t="s">
        <v>688</v>
      </c>
      <c r="D379" s="43" t="s">
        <v>600</v>
      </c>
      <c r="E379" s="23">
        <v>0</v>
      </c>
      <c r="F379" s="23">
        <v>0</v>
      </c>
      <c r="G379" s="23">
        <v>0</v>
      </c>
      <c r="H379" s="23">
        <v>47</v>
      </c>
      <c r="I379" s="23">
        <v>56</v>
      </c>
      <c r="J379" s="23">
        <v>67</v>
      </c>
      <c r="K379" s="23">
        <v>0</v>
      </c>
      <c r="L379" s="23" t="s">
        <v>596</v>
      </c>
      <c r="M379" s="23" t="s">
        <v>596</v>
      </c>
      <c r="N379" s="23" t="s">
        <v>596</v>
      </c>
    </row>
    <row r="380" spans="1:14" x14ac:dyDescent="0.2">
      <c r="A380" s="11" t="s">
        <v>599</v>
      </c>
      <c r="B380" s="43" t="s">
        <v>687</v>
      </c>
      <c r="C380" s="43" t="s">
        <v>688</v>
      </c>
      <c r="D380" s="43" t="s">
        <v>600</v>
      </c>
      <c r="E380" s="23">
        <v>0</v>
      </c>
      <c r="F380" s="23">
        <v>0</v>
      </c>
      <c r="G380" s="23">
        <v>0</v>
      </c>
      <c r="H380" s="23">
        <v>7.4484944532488111</v>
      </c>
      <c r="I380" s="23">
        <v>7.329842931937173</v>
      </c>
      <c r="J380" s="23">
        <v>6.6205533596837949</v>
      </c>
      <c r="K380" s="23">
        <v>0</v>
      </c>
      <c r="L380" s="23" t="s">
        <v>596</v>
      </c>
      <c r="M380" s="23" t="s">
        <v>596</v>
      </c>
      <c r="N380" s="23" t="s">
        <v>596</v>
      </c>
    </row>
    <row r="381" spans="1:14" x14ac:dyDescent="0.2">
      <c r="A381" s="11" t="s">
        <v>16</v>
      </c>
      <c r="B381" s="43" t="s">
        <v>687</v>
      </c>
      <c r="C381" s="43" t="s">
        <v>688</v>
      </c>
      <c r="D381" s="43" t="s">
        <v>601</v>
      </c>
      <c r="E381" s="23">
        <v>0</v>
      </c>
      <c r="F381" s="23">
        <v>0</v>
      </c>
      <c r="G381" s="23">
        <v>13</v>
      </c>
      <c r="H381" s="23">
        <v>47</v>
      </c>
      <c r="I381" s="23">
        <v>56</v>
      </c>
      <c r="J381" s="23">
        <v>67</v>
      </c>
      <c r="K381" s="23">
        <v>-1</v>
      </c>
      <c r="L381" s="23">
        <v>0</v>
      </c>
      <c r="M381" s="23" t="s">
        <v>596</v>
      </c>
      <c r="N381" s="23" t="s">
        <v>596</v>
      </c>
    </row>
    <row r="382" spans="1:14" x14ac:dyDescent="0.2">
      <c r="A382" s="11" t="s">
        <v>599</v>
      </c>
      <c r="B382" s="43" t="s">
        <v>687</v>
      </c>
      <c r="C382" s="43" t="s">
        <v>688</v>
      </c>
      <c r="D382" s="43" t="s">
        <v>601</v>
      </c>
      <c r="E382" s="23">
        <v>0</v>
      </c>
      <c r="F382" s="23">
        <v>0</v>
      </c>
      <c r="G382" s="23">
        <v>1.5719467956469166</v>
      </c>
      <c r="H382" s="23">
        <v>7.4484944532488111</v>
      </c>
      <c r="I382" s="23">
        <v>7.329842931937173</v>
      </c>
      <c r="J382" s="23">
        <v>6.6205533596837949</v>
      </c>
      <c r="K382" s="23">
        <v>-7.8125E-2</v>
      </c>
      <c r="L382" s="23">
        <v>0</v>
      </c>
      <c r="M382" s="23" t="s">
        <v>596</v>
      </c>
      <c r="N382" s="23" t="s">
        <v>596</v>
      </c>
    </row>
    <row r="383" spans="1:14" x14ac:dyDescent="0.2">
      <c r="A383" s="11" t="s">
        <v>602</v>
      </c>
      <c r="B383" s="43" t="s">
        <v>687</v>
      </c>
      <c r="C383" s="43" t="s">
        <v>688</v>
      </c>
      <c r="D383" s="43" t="s">
        <v>603</v>
      </c>
      <c r="E383" s="23" t="s">
        <v>596</v>
      </c>
      <c r="F383" s="23" t="s">
        <v>596</v>
      </c>
      <c r="G383" s="23" t="s">
        <v>596</v>
      </c>
      <c r="H383" s="23" t="s">
        <v>596</v>
      </c>
      <c r="I383" s="23" t="s">
        <v>596</v>
      </c>
      <c r="J383" s="23" t="s">
        <v>596</v>
      </c>
      <c r="K383" s="23">
        <v>17</v>
      </c>
      <c r="L383" s="23">
        <v>1</v>
      </c>
      <c r="M383" s="23" t="s">
        <v>596</v>
      </c>
      <c r="N383" s="23" t="s">
        <v>596</v>
      </c>
    </row>
    <row r="384" spans="1:14" x14ac:dyDescent="0.2">
      <c r="A384" s="11" t="s">
        <v>599</v>
      </c>
      <c r="B384" s="43" t="s">
        <v>687</v>
      </c>
      <c r="C384" s="43" t="s">
        <v>688</v>
      </c>
      <c r="D384" s="43" t="s">
        <v>603</v>
      </c>
      <c r="E384" s="23" t="s">
        <v>596</v>
      </c>
      <c r="F384" s="23" t="s">
        <v>596</v>
      </c>
      <c r="G384" s="23" t="s">
        <v>596</v>
      </c>
      <c r="H384" s="23" t="s">
        <v>596</v>
      </c>
      <c r="I384" s="23" t="s">
        <v>596</v>
      </c>
      <c r="J384" s="23" t="s">
        <v>596</v>
      </c>
      <c r="K384" s="23">
        <v>1.328125</v>
      </c>
      <c r="L384" s="23">
        <v>0.12836970474967907</v>
      </c>
      <c r="M384" s="23" t="s">
        <v>596</v>
      </c>
      <c r="N384" s="23" t="s">
        <v>596</v>
      </c>
    </row>
    <row r="385" spans="1:14" x14ac:dyDescent="0.2">
      <c r="A385" s="11" t="s">
        <v>604</v>
      </c>
      <c r="B385" s="43" t="s">
        <v>687</v>
      </c>
      <c r="C385" s="43" t="s">
        <v>688</v>
      </c>
      <c r="D385" s="43" t="s">
        <v>605</v>
      </c>
      <c r="E385" s="23">
        <v>50</v>
      </c>
      <c r="F385" s="23">
        <v>45</v>
      </c>
      <c r="G385" s="23">
        <v>357</v>
      </c>
      <c r="H385" s="23">
        <v>1.47</v>
      </c>
      <c r="I385" s="23">
        <v>1.77</v>
      </c>
      <c r="J385" s="23">
        <v>1.75</v>
      </c>
      <c r="K385" s="23">
        <v>157</v>
      </c>
      <c r="L385" s="23">
        <v>18</v>
      </c>
      <c r="M385" s="23" t="s">
        <v>596</v>
      </c>
      <c r="N385" s="23" t="s">
        <v>596</v>
      </c>
    </row>
    <row r="386" spans="1:14" x14ac:dyDescent="0.2">
      <c r="A386" s="11" t="s">
        <v>599</v>
      </c>
      <c r="B386" s="43" t="s">
        <v>687</v>
      </c>
      <c r="C386" s="43" t="s">
        <v>688</v>
      </c>
      <c r="D386" s="43" t="s">
        <v>605</v>
      </c>
      <c r="E386" s="23">
        <v>10.845986984815617</v>
      </c>
      <c r="F386" s="23">
        <v>9.9778270509977833</v>
      </c>
      <c r="G386" s="23">
        <v>43.168077388149939</v>
      </c>
      <c r="H386" s="23">
        <v>0.23296354992076071</v>
      </c>
      <c r="I386" s="23">
        <v>0.23167539267015708</v>
      </c>
      <c r="J386" s="23">
        <v>0.17292490118577075</v>
      </c>
      <c r="K386" s="23">
        <v>12.265625</v>
      </c>
      <c r="L386" s="23">
        <v>2.3106546854942231</v>
      </c>
      <c r="M386" s="23" t="s">
        <v>596</v>
      </c>
      <c r="N386" s="23" t="s">
        <v>596</v>
      </c>
    </row>
    <row r="387" spans="1:14" x14ac:dyDescent="0.2">
      <c r="A387" s="11" t="s">
        <v>608</v>
      </c>
      <c r="B387" s="43"/>
      <c r="C387" s="43"/>
      <c r="D387" s="43"/>
      <c r="E387" s="23"/>
      <c r="F387" s="23"/>
      <c r="G387" s="23"/>
      <c r="H387" s="23"/>
      <c r="I387" s="23"/>
      <c r="J387" s="23"/>
      <c r="K387" s="23"/>
      <c r="L387" s="23"/>
      <c r="M387" s="23"/>
      <c r="N387" s="23"/>
    </row>
    <row r="388" spans="1:14" x14ac:dyDescent="0.2">
      <c r="A388" s="11" t="s">
        <v>609</v>
      </c>
      <c r="B388" s="43" t="s">
        <v>687</v>
      </c>
      <c r="C388" s="43" t="s">
        <v>688</v>
      </c>
      <c r="D388" s="43" t="s">
        <v>610</v>
      </c>
      <c r="E388" s="23" t="s">
        <v>596</v>
      </c>
      <c r="F388" s="23" t="s">
        <v>596</v>
      </c>
      <c r="G388" s="23" t="s">
        <v>596</v>
      </c>
      <c r="H388" s="23" t="s">
        <v>596</v>
      </c>
      <c r="I388" s="23" t="s">
        <v>596</v>
      </c>
      <c r="J388" s="23" t="s">
        <v>596</v>
      </c>
      <c r="K388" s="23" t="s">
        <v>596</v>
      </c>
      <c r="L388" s="23" t="s">
        <v>596</v>
      </c>
      <c r="M388" s="23" t="s">
        <v>596</v>
      </c>
      <c r="N388" s="23" t="s">
        <v>596</v>
      </c>
    </row>
    <row r="389" spans="1:14" x14ac:dyDescent="0.2">
      <c r="A389" s="11" t="s">
        <v>611</v>
      </c>
      <c r="B389" s="43" t="s">
        <v>687</v>
      </c>
      <c r="C389" s="43" t="s">
        <v>688</v>
      </c>
      <c r="D389" s="43" t="s">
        <v>612</v>
      </c>
      <c r="E389" s="23">
        <v>0</v>
      </c>
      <c r="F389" s="23">
        <v>0</v>
      </c>
      <c r="G389" s="23">
        <v>0</v>
      </c>
      <c r="H389" s="23" t="s">
        <v>596</v>
      </c>
      <c r="I389" s="23" t="s">
        <v>596</v>
      </c>
      <c r="J389" s="23" t="s">
        <v>596</v>
      </c>
      <c r="K389" s="23" t="s">
        <v>596</v>
      </c>
      <c r="L389" s="23" t="s">
        <v>596</v>
      </c>
      <c r="M389" s="23" t="s">
        <v>596</v>
      </c>
      <c r="N389" s="23" t="s">
        <v>596</v>
      </c>
    </row>
    <row r="390" spans="1:14" x14ac:dyDescent="0.2">
      <c r="A390" s="11" t="s">
        <v>613</v>
      </c>
      <c r="B390" s="43" t="s">
        <v>687</v>
      </c>
      <c r="C390" s="43" t="s">
        <v>688</v>
      </c>
      <c r="D390" s="43" t="s">
        <v>614</v>
      </c>
      <c r="E390" s="23" t="s">
        <v>596</v>
      </c>
      <c r="F390" s="23" t="s">
        <v>596</v>
      </c>
      <c r="G390" s="23" t="s">
        <v>596</v>
      </c>
      <c r="H390" s="23" t="s">
        <v>596</v>
      </c>
      <c r="I390" s="23" t="s">
        <v>596</v>
      </c>
      <c r="J390" s="23" t="s">
        <v>596</v>
      </c>
      <c r="K390" s="23" t="s">
        <v>596</v>
      </c>
      <c r="L390" s="23" t="s">
        <v>596</v>
      </c>
      <c r="M390" s="23" t="s">
        <v>596</v>
      </c>
      <c r="N390" s="23" t="s">
        <v>596</v>
      </c>
    </row>
    <row r="391" spans="1:14" x14ac:dyDescent="0.2">
      <c r="A391" s="11" t="s">
        <v>617</v>
      </c>
      <c r="B391" s="43" t="s">
        <v>687</v>
      </c>
      <c r="C391" s="43" t="s">
        <v>688</v>
      </c>
      <c r="D391" s="43" t="s">
        <v>618</v>
      </c>
      <c r="E391" s="23">
        <v>0</v>
      </c>
      <c r="F391" s="23">
        <v>0</v>
      </c>
      <c r="G391" s="23">
        <v>0</v>
      </c>
      <c r="H391" s="23" t="s">
        <v>596</v>
      </c>
      <c r="I391" s="23" t="s">
        <v>596</v>
      </c>
      <c r="J391" s="23" t="s">
        <v>596</v>
      </c>
      <c r="K391" s="23" t="s">
        <v>596</v>
      </c>
      <c r="L391" s="23" t="s">
        <v>596</v>
      </c>
      <c r="M391" s="23" t="s">
        <v>596</v>
      </c>
      <c r="N391" s="23" t="s">
        <v>596</v>
      </c>
    </row>
    <row r="392" spans="1:14" x14ac:dyDescent="0.2">
      <c r="A392" s="11" t="s">
        <v>621</v>
      </c>
      <c r="B392" s="43" t="s">
        <v>687</v>
      </c>
      <c r="C392" s="43" t="s">
        <v>688</v>
      </c>
      <c r="D392" s="43" t="s">
        <v>622</v>
      </c>
      <c r="E392" s="23">
        <v>411</v>
      </c>
      <c r="F392" s="23">
        <v>406</v>
      </c>
      <c r="G392" s="23">
        <v>457</v>
      </c>
      <c r="H392" s="23" t="s">
        <v>596</v>
      </c>
      <c r="I392" s="23" t="s">
        <v>596</v>
      </c>
      <c r="J392" s="23" t="s">
        <v>596</v>
      </c>
      <c r="K392" s="23" t="s">
        <v>596</v>
      </c>
      <c r="L392" s="23" t="s">
        <v>596</v>
      </c>
      <c r="M392" s="23" t="s">
        <v>596</v>
      </c>
      <c r="N392" s="23" t="s">
        <v>596</v>
      </c>
    </row>
    <row r="393" spans="1:14" x14ac:dyDescent="0.2">
      <c r="A393" s="11" t="s">
        <v>623</v>
      </c>
      <c r="B393" s="43"/>
      <c r="C393" s="43"/>
      <c r="D393" s="43"/>
      <c r="E393" s="23"/>
      <c r="F393" s="23"/>
      <c r="G393" s="23"/>
      <c r="H393" s="23"/>
      <c r="I393" s="23"/>
      <c r="J393" s="23"/>
      <c r="K393" s="23"/>
      <c r="L393" s="23"/>
      <c r="M393" s="23"/>
      <c r="N393" s="23"/>
    </row>
    <row r="394" spans="1:14" x14ac:dyDescent="0.2">
      <c r="A394" s="11" t="s">
        <v>689</v>
      </c>
      <c r="B394" s="43" t="s">
        <v>690</v>
      </c>
      <c r="C394" s="43" t="s">
        <v>691</v>
      </c>
      <c r="D394" s="43"/>
      <c r="E394" s="23">
        <v>18871</v>
      </c>
      <c r="F394" s="23">
        <v>19425</v>
      </c>
      <c r="G394" s="23">
        <v>18317</v>
      </c>
      <c r="H394" s="23">
        <v>23655</v>
      </c>
      <c r="I394" s="23">
        <v>23819</v>
      </c>
      <c r="J394" s="23">
        <v>24580</v>
      </c>
      <c r="K394" s="23">
        <v>25372</v>
      </c>
      <c r="L394" s="23">
        <v>24899</v>
      </c>
      <c r="M394" s="23">
        <v>26051.91152350734</v>
      </c>
      <c r="N394" s="23">
        <v>26703.590605113717</v>
      </c>
    </row>
    <row r="395" spans="1:14" x14ac:dyDescent="0.2">
      <c r="A395" s="11" t="s">
        <v>597</v>
      </c>
      <c r="B395" s="43" t="s">
        <v>690</v>
      </c>
      <c r="C395" s="43" t="s">
        <v>691</v>
      </c>
      <c r="D395" s="43" t="s">
        <v>598</v>
      </c>
      <c r="E395" s="23" t="s">
        <v>596</v>
      </c>
      <c r="F395" s="23" t="s">
        <v>596</v>
      </c>
      <c r="G395" s="23" t="s">
        <v>596</v>
      </c>
      <c r="H395" s="23">
        <v>17453</v>
      </c>
      <c r="I395" s="23">
        <v>15989</v>
      </c>
      <c r="J395" s="23">
        <v>16486</v>
      </c>
      <c r="K395" s="23">
        <v>16000</v>
      </c>
      <c r="L395" s="23">
        <v>14961</v>
      </c>
      <c r="M395" s="23" t="s">
        <v>596</v>
      </c>
      <c r="N395" s="23" t="s">
        <v>596</v>
      </c>
    </row>
    <row r="396" spans="1:14" x14ac:dyDescent="0.2">
      <c r="A396" s="11" t="s">
        <v>599</v>
      </c>
      <c r="B396" s="43" t="s">
        <v>690</v>
      </c>
      <c r="C396" s="43" t="s">
        <v>691</v>
      </c>
      <c r="D396" s="43" t="s">
        <v>598</v>
      </c>
      <c r="E396" s="23" t="s">
        <v>596</v>
      </c>
      <c r="F396" s="23" t="s">
        <v>596</v>
      </c>
      <c r="G396" s="23" t="s">
        <v>596</v>
      </c>
      <c r="H396" s="23">
        <v>73.781441555696475</v>
      </c>
      <c r="I396" s="23">
        <v>67.127083420798527</v>
      </c>
      <c r="J396" s="23">
        <v>67.070789259560613</v>
      </c>
      <c r="K396" s="23">
        <v>63.061642755793791</v>
      </c>
      <c r="L396" s="23">
        <v>60.086750471906505</v>
      </c>
      <c r="M396" s="23" t="s">
        <v>596</v>
      </c>
      <c r="N396" s="23" t="s">
        <v>596</v>
      </c>
    </row>
    <row r="397" spans="1:14" x14ac:dyDescent="0.2">
      <c r="A397" s="11" t="s">
        <v>15</v>
      </c>
      <c r="B397" s="43" t="s">
        <v>690</v>
      </c>
      <c r="C397" s="43" t="s">
        <v>691</v>
      </c>
      <c r="D397" s="43" t="s">
        <v>600</v>
      </c>
      <c r="E397" s="23">
        <v>2610</v>
      </c>
      <c r="F397" s="23">
        <v>3940</v>
      </c>
      <c r="G397" s="23">
        <v>3773</v>
      </c>
      <c r="H397" s="23">
        <v>3629</v>
      </c>
      <c r="I397" s="23">
        <v>4152</v>
      </c>
      <c r="J397" s="23">
        <v>3886</v>
      </c>
      <c r="K397" s="23">
        <v>3969</v>
      </c>
      <c r="L397" s="23">
        <v>4145</v>
      </c>
      <c r="M397" s="23" t="s">
        <v>596</v>
      </c>
      <c r="N397" s="23" t="s">
        <v>596</v>
      </c>
    </row>
    <row r="398" spans="1:14" x14ac:dyDescent="0.2">
      <c r="A398" s="11" t="s">
        <v>599</v>
      </c>
      <c r="B398" s="43" t="s">
        <v>690</v>
      </c>
      <c r="C398" s="43" t="s">
        <v>691</v>
      </c>
      <c r="D398" s="43" t="s">
        <v>600</v>
      </c>
      <c r="E398" s="23">
        <v>13.83074558846908</v>
      </c>
      <c r="F398" s="23">
        <v>20.283140283140284</v>
      </c>
      <c r="G398" s="23">
        <v>20.598351258393841</v>
      </c>
      <c r="H398" s="23">
        <v>15.34136546184739</v>
      </c>
      <c r="I398" s="23">
        <v>17.431462278013349</v>
      </c>
      <c r="J398" s="23">
        <v>15.809601301871441</v>
      </c>
      <c r="K398" s="23">
        <v>15.643228756109096</v>
      </c>
      <c r="L398" s="23">
        <v>16.647254909835738</v>
      </c>
      <c r="M398" s="23" t="s">
        <v>596</v>
      </c>
      <c r="N398" s="23" t="s">
        <v>596</v>
      </c>
    </row>
    <row r="399" spans="1:14" x14ac:dyDescent="0.2">
      <c r="A399" s="11" t="s">
        <v>16</v>
      </c>
      <c r="B399" s="43" t="s">
        <v>690</v>
      </c>
      <c r="C399" s="43" t="s">
        <v>691</v>
      </c>
      <c r="D399" s="43" t="s">
        <v>601</v>
      </c>
      <c r="E399" s="23">
        <v>1460</v>
      </c>
      <c r="F399" s="23">
        <v>1448</v>
      </c>
      <c r="G399" s="23">
        <v>1396</v>
      </c>
      <c r="H399" s="23">
        <v>1256</v>
      </c>
      <c r="I399" s="23">
        <v>1323</v>
      </c>
      <c r="J399" s="23">
        <v>1195</v>
      </c>
      <c r="K399" s="23">
        <v>984</v>
      </c>
      <c r="L399" s="23">
        <v>914</v>
      </c>
      <c r="M399" s="23" t="s">
        <v>596</v>
      </c>
      <c r="N399" s="23" t="s">
        <v>596</v>
      </c>
    </row>
    <row r="400" spans="1:14" x14ac:dyDescent="0.2">
      <c r="A400" s="11" t="s">
        <v>599</v>
      </c>
      <c r="B400" s="43" t="s">
        <v>690</v>
      </c>
      <c r="C400" s="43" t="s">
        <v>691</v>
      </c>
      <c r="D400" s="43" t="s">
        <v>601</v>
      </c>
      <c r="E400" s="23">
        <v>7.7367389115574161</v>
      </c>
      <c r="F400" s="23">
        <v>7.4543114543114539</v>
      </c>
      <c r="G400" s="23">
        <v>7.621335371512802</v>
      </c>
      <c r="H400" s="23">
        <v>5.3096596913971679</v>
      </c>
      <c r="I400" s="23">
        <v>5.5543893530374913</v>
      </c>
      <c r="J400" s="23">
        <v>4.8616761594792512</v>
      </c>
      <c r="K400" s="23">
        <v>3.8782910294813182</v>
      </c>
      <c r="L400" s="23">
        <v>3.6708301538214387</v>
      </c>
      <c r="M400" s="23" t="s">
        <v>596</v>
      </c>
      <c r="N400" s="23" t="s">
        <v>596</v>
      </c>
    </row>
    <row r="401" spans="1:14" x14ac:dyDescent="0.2">
      <c r="A401" s="11" t="s">
        <v>602</v>
      </c>
      <c r="B401" s="43" t="s">
        <v>690</v>
      </c>
      <c r="C401" s="43" t="s">
        <v>691</v>
      </c>
      <c r="D401" s="43" t="s">
        <v>603</v>
      </c>
      <c r="E401" s="23" t="s">
        <v>596</v>
      </c>
      <c r="F401" s="23" t="s">
        <v>596</v>
      </c>
      <c r="G401" s="23">
        <v>697</v>
      </c>
      <c r="H401" s="23">
        <v>1157</v>
      </c>
      <c r="I401" s="23">
        <v>2144</v>
      </c>
      <c r="J401" s="23">
        <v>2679</v>
      </c>
      <c r="K401" s="23">
        <v>3948</v>
      </c>
      <c r="L401" s="23">
        <v>4749</v>
      </c>
      <c r="M401" s="23" t="s">
        <v>596</v>
      </c>
      <c r="N401" s="23" t="s">
        <v>596</v>
      </c>
    </row>
    <row r="402" spans="1:14" x14ac:dyDescent="0.2">
      <c r="A402" s="11" t="s">
        <v>599</v>
      </c>
      <c r="B402" s="43" t="s">
        <v>690</v>
      </c>
      <c r="C402" s="43" t="s">
        <v>691</v>
      </c>
      <c r="D402" s="43" t="s">
        <v>603</v>
      </c>
      <c r="E402" s="23" t="s">
        <v>596</v>
      </c>
      <c r="F402" s="23" t="s">
        <v>596</v>
      </c>
      <c r="G402" s="23">
        <v>3.8052082764644863</v>
      </c>
      <c r="H402" s="23">
        <v>4.8911435214542376</v>
      </c>
      <c r="I402" s="23">
        <v>9.0012175154288592</v>
      </c>
      <c r="J402" s="23">
        <v>10.899104963384866</v>
      </c>
      <c r="K402" s="23">
        <v>15.560460349992118</v>
      </c>
      <c r="L402" s="23">
        <v>19.07305514277682</v>
      </c>
      <c r="M402" s="23" t="s">
        <v>596</v>
      </c>
      <c r="N402" s="23" t="s">
        <v>596</v>
      </c>
    </row>
    <row r="403" spans="1:14" x14ac:dyDescent="0.2">
      <c r="A403" s="11" t="s">
        <v>604</v>
      </c>
      <c r="B403" s="43" t="s">
        <v>690</v>
      </c>
      <c r="C403" s="43" t="s">
        <v>691</v>
      </c>
      <c r="D403" s="43" t="s">
        <v>605</v>
      </c>
      <c r="E403" s="23">
        <v>2195</v>
      </c>
      <c r="F403" s="23">
        <v>1681</v>
      </c>
      <c r="G403" s="23">
        <v>452</v>
      </c>
      <c r="H403" s="23">
        <v>160</v>
      </c>
      <c r="I403" s="23">
        <v>211</v>
      </c>
      <c r="J403" s="23">
        <v>334</v>
      </c>
      <c r="K403" s="23">
        <v>471</v>
      </c>
      <c r="L403" s="23">
        <v>130</v>
      </c>
      <c r="M403" s="23" t="s">
        <v>596</v>
      </c>
      <c r="N403" s="23" t="s">
        <v>596</v>
      </c>
    </row>
    <row r="404" spans="1:14" x14ac:dyDescent="0.2">
      <c r="A404" s="11" t="s">
        <v>599</v>
      </c>
      <c r="B404" s="43" t="s">
        <v>690</v>
      </c>
      <c r="C404" s="43" t="s">
        <v>691</v>
      </c>
      <c r="D404" s="43" t="s">
        <v>605</v>
      </c>
      <c r="E404" s="23">
        <v>11.631604048540089</v>
      </c>
      <c r="F404" s="23">
        <v>8.653796653796654</v>
      </c>
      <c r="G404" s="23">
        <v>2.4676529999454058</v>
      </c>
      <c r="H404" s="23">
        <v>0.67638976960473474</v>
      </c>
      <c r="I404" s="23">
        <v>0.88584743272177668</v>
      </c>
      <c r="J404" s="23">
        <v>1.3588283157038243</v>
      </c>
      <c r="K404" s="23">
        <v>1.8563771086236796</v>
      </c>
      <c r="L404" s="23">
        <v>0.52210932165950441</v>
      </c>
      <c r="M404" s="23" t="s">
        <v>596</v>
      </c>
      <c r="N404" s="23" t="s">
        <v>596</v>
      </c>
    </row>
    <row r="405" spans="1:14" x14ac:dyDescent="0.2">
      <c r="A405" s="11" t="s">
        <v>608</v>
      </c>
      <c r="B405" s="43"/>
      <c r="C405" s="43"/>
      <c r="D405" s="43"/>
      <c r="E405" s="23"/>
      <c r="F405" s="23"/>
      <c r="G405" s="23"/>
      <c r="H405" s="23"/>
      <c r="I405" s="23"/>
      <c r="J405" s="23"/>
      <c r="K405" s="23"/>
      <c r="L405" s="23"/>
      <c r="M405" s="23"/>
      <c r="N405" s="23"/>
    </row>
    <row r="406" spans="1:14" x14ac:dyDescent="0.2">
      <c r="A406" s="11" t="s">
        <v>609</v>
      </c>
      <c r="B406" s="43" t="s">
        <v>690</v>
      </c>
      <c r="C406" s="43" t="s">
        <v>691</v>
      </c>
      <c r="D406" s="43" t="s">
        <v>610</v>
      </c>
      <c r="E406" s="23" t="s">
        <v>596</v>
      </c>
      <c r="F406" s="23" t="s">
        <v>596</v>
      </c>
      <c r="G406" s="23" t="s">
        <v>596</v>
      </c>
      <c r="H406" s="23" t="s">
        <v>596</v>
      </c>
      <c r="I406" s="23" t="s">
        <v>596</v>
      </c>
      <c r="J406" s="23" t="s">
        <v>596</v>
      </c>
      <c r="K406" s="23" t="s">
        <v>596</v>
      </c>
      <c r="L406" s="23" t="s">
        <v>596</v>
      </c>
      <c r="M406" s="23" t="s">
        <v>596</v>
      </c>
      <c r="N406" s="23" t="s">
        <v>596</v>
      </c>
    </row>
    <row r="407" spans="1:14" x14ac:dyDescent="0.2">
      <c r="A407" s="11" t="s">
        <v>611</v>
      </c>
      <c r="B407" s="43" t="s">
        <v>690</v>
      </c>
      <c r="C407" s="43" t="s">
        <v>691</v>
      </c>
      <c r="D407" s="43" t="s">
        <v>612</v>
      </c>
      <c r="E407" s="23">
        <v>182</v>
      </c>
      <c r="F407" s="23">
        <v>161</v>
      </c>
      <c r="G407" s="23">
        <v>250</v>
      </c>
      <c r="H407" s="23" t="s">
        <v>596</v>
      </c>
      <c r="I407" s="23" t="s">
        <v>596</v>
      </c>
      <c r="J407" s="23" t="s">
        <v>596</v>
      </c>
      <c r="K407" s="23" t="s">
        <v>596</v>
      </c>
      <c r="L407" s="23" t="s">
        <v>596</v>
      </c>
      <c r="M407" s="23" t="s">
        <v>596</v>
      </c>
      <c r="N407" s="23" t="s">
        <v>596</v>
      </c>
    </row>
    <row r="408" spans="1:14" x14ac:dyDescent="0.2">
      <c r="A408" s="11" t="s">
        <v>613</v>
      </c>
      <c r="B408" s="43" t="s">
        <v>690</v>
      </c>
      <c r="C408" s="43" t="s">
        <v>691</v>
      </c>
      <c r="D408" s="43" t="s">
        <v>614</v>
      </c>
      <c r="E408" s="23" t="s">
        <v>596</v>
      </c>
      <c r="F408" s="23" t="s">
        <v>596</v>
      </c>
      <c r="G408" s="23" t="s">
        <v>596</v>
      </c>
      <c r="H408" s="23" t="s">
        <v>596</v>
      </c>
      <c r="I408" s="23" t="s">
        <v>596</v>
      </c>
      <c r="J408" s="23" t="s">
        <v>596</v>
      </c>
      <c r="K408" s="23" t="s">
        <v>596</v>
      </c>
      <c r="L408" s="23" t="s">
        <v>596</v>
      </c>
      <c r="M408" s="23" t="s">
        <v>596</v>
      </c>
      <c r="N408" s="23" t="s">
        <v>596</v>
      </c>
    </row>
    <row r="409" spans="1:14" x14ac:dyDescent="0.2">
      <c r="A409" s="11" t="s">
        <v>617</v>
      </c>
      <c r="B409" s="43" t="s">
        <v>690</v>
      </c>
      <c r="C409" s="43" t="s">
        <v>691</v>
      </c>
      <c r="D409" s="43" t="s">
        <v>618</v>
      </c>
      <c r="E409" s="23">
        <v>330</v>
      </c>
      <c r="F409" s="23">
        <v>330</v>
      </c>
      <c r="G409" s="23">
        <v>333</v>
      </c>
      <c r="H409" s="23">
        <v>267</v>
      </c>
      <c r="I409" s="23" t="s">
        <v>596</v>
      </c>
      <c r="J409" s="23" t="s">
        <v>596</v>
      </c>
      <c r="K409" s="23" t="s">
        <v>596</v>
      </c>
      <c r="L409" s="23" t="s">
        <v>596</v>
      </c>
      <c r="M409" s="23" t="s">
        <v>596</v>
      </c>
      <c r="N409" s="23" t="s">
        <v>596</v>
      </c>
    </row>
    <row r="410" spans="1:14" x14ac:dyDescent="0.2">
      <c r="A410" s="11" t="s">
        <v>621</v>
      </c>
      <c r="B410" s="43" t="s">
        <v>690</v>
      </c>
      <c r="C410" s="43" t="s">
        <v>691</v>
      </c>
      <c r="D410" s="43" t="s">
        <v>622</v>
      </c>
      <c r="E410" s="23">
        <v>12094</v>
      </c>
      <c r="F410" s="23">
        <v>11865</v>
      </c>
      <c r="G410" s="23">
        <v>11666</v>
      </c>
      <c r="H410" s="23">
        <v>17303</v>
      </c>
      <c r="I410" s="23" t="s">
        <v>596</v>
      </c>
      <c r="J410" s="23" t="s">
        <v>596</v>
      </c>
      <c r="K410" s="23" t="s">
        <v>596</v>
      </c>
      <c r="L410" s="23" t="s">
        <v>596</v>
      </c>
      <c r="M410" s="23" t="s">
        <v>596</v>
      </c>
      <c r="N410" s="23" t="s">
        <v>596</v>
      </c>
    </row>
    <row r="411" spans="1:14" x14ac:dyDescent="0.2">
      <c r="A411" s="11" t="s">
        <v>623</v>
      </c>
      <c r="B411" s="43"/>
      <c r="C411" s="43"/>
      <c r="D411" s="43"/>
      <c r="E411" s="23"/>
      <c r="F411" s="23"/>
      <c r="G411" s="23"/>
      <c r="H411" s="23"/>
      <c r="I411" s="23"/>
      <c r="J411" s="23"/>
      <c r="K411" s="23"/>
      <c r="L411" s="23"/>
      <c r="M411" s="23"/>
      <c r="N411" s="23"/>
    </row>
    <row r="412" spans="1:14" x14ac:dyDescent="0.2">
      <c r="A412" s="11" t="s">
        <v>692</v>
      </c>
      <c r="B412" s="43" t="s">
        <v>693</v>
      </c>
      <c r="C412" s="43" t="s">
        <v>694</v>
      </c>
      <c r="D412" s="43"/>
      <c r="E412" s="23">
        <v>31000</v>
      </c>
      <c r="F412" s="23">
        <v>31000</v>
      </c>
      <c r="G412" s="23">
        <v>24000</v>
      </c>
      <c r="H412" s="23">
        <v>23000</v>
      </c>
      <c r="I412" s="23">
        <v>22000</v>
      </c>
      <c r="J412" s="23">
        <v>23000</v>
      </c>
      <c r="K412" s="23">
        <v>23000</v>
      </c>
      <c r="L412" s="23">
        <v>23000</v>
      </c>
      <c r="M412" s="23" t="s">
        <v>596</v>
      </c>
      <c r="N412" s="23" t="s">
        <v>596</v>
      </c>
    </row>
    <row r="413" spans="1:14" x14ac:dyDescent="0.2">
      <c r="A413" s="11" t="s">
        <v>15</v>
      </c>
      <c r="B413" s="43" t="s">
        <v>693</v>
      </c>
      <c r="C413" s="43" t="s">
        <v>694</v>
      </c>
      <c r="D413" s="43" t="s">
        <v>600</v>
      </c>
      <c r="E413" s="23" t="s">
        <v>596</v>
      </c>
      <c r="F413" s="23" t="s">
        <v>596</v>
      </c>
      <c r="G413" s="23" t="s">
        <v>596</v>
      </c>
      <c r="H413" s="23" t="s">
        <v>596</v>
      </c>
      <c r="I413" s="23" t="s">
        <v>596</v>
      </c>
      <c r="J413" s="23" t="s">
        <v>596</v>
      </c>
      <c r="K413" s="23" t="s">
        <v>596</v>
      </c>
      <c r="L413" s="23" t="s">
        <v>596</v>
      </c>
      <c r="M413" s="23" t="s">
        <v>596</v>
      </c>
      <c r="N413" s="23" t="s">
        <v>596</v>
      </c>
    </row>
    <row r="414" spans="1:14" x14ac:dyDescent="0.2">
      <c r="A414" s="11" t="s">
        <v>599</v>
      </c>
      <c r="B414" s="43" t="s">
        <v>693</v>
      </c>
      <c r="C414" s="43" t="s">
        <v>694</v>
      </c>
      <c r="D414" s="43" t="s">
        <v>600</v>
      </c>
      <c r="E414" s="23" t="s">
        <v>596</v>
      </c>
      <c r="F414" s="23" t="s">
        <v>596</v>
      </c>
      <c r="G414" s="23" t="s">
        <v>596</v>
      </c>
      <c r="H414" s="23" t="s">
        <v>596</v>
      </c>
      <c r="I414" s="23" t="s">
        <v>596</v>
      </c>
      <c r="J414" s="23" t="s">
        <v>596</v>
      </c>
      <c r="K414" s="23" t="s">
        <v>596</v>
      </c>
      <c r="L414" s="23" t="s">
        <v>596</v>
      </c>
      <c r="M414" s="23" t="s">
        <v>596</v>
      </c>
      <c r="N414" s="23" t="s">
        <v>596</v>
      </c>
    </row>
    <row r="415" spans="1:14" x14ac:dyDescent="0.2">
      <c r="A415" s="11" t="s">
        <v>608</v>
      </c>
      <c r="B415" s="43"/>
      <c r="C415" s="43"/>
      <c r="D415" s="43"/>
      <c r="E415" s="23"/>
      <c r="F415" s="23"/>
      <c r="G415" s="23"/>
      <c r="H415" s="23"/>
      <c r="I415" s="23"/>
      <c r="J415" s="23"/>
      <c r="K415" s="23"/>
      <c r="L415" s="23"/>
      <c r="M415" s="23"/>
      <c r="N415" s="23"/>
    </row>
    <row r="416" spans="1:14" x14ac:dyDescent="0.2">
      <c r="A416" s="11" t="s">
        <v>609</v>
      </c>
      <c r="B416" s="43" t="s">
        <v>693</v>
      </c>
      <c r="C416" s="43" t="s">
        <v>694</v>
      </c>
      <c r="D416" s="43" t="s">
        <v>610</v>
      </c>
      <c r="E416" s="23" t="s">
        <v>596</v>
      </c>
      <c r="F416" s="23" t="s">
        <v>596</v>
      </c>
      <c r="G416" s="23" t="s">
        <v>596</v>
      </c>
      <c r="H416" s="23" t="s">
        <v>596</v>
      </c>
      <c r="I416" s="23" t="s">
        <v>596</v>
      </c>
      <c r="J416" s="23" t="s">
        <v>596</v>
      </c>
      <c r="K416" s="23" t="s">
        <v>596</v>
      </c>
      <c r="L416" s="23" t="s">
        <v>596</v>
      </c>
      <c r="M416" s="23" t="s">
        <v>596</v>
      </c>
      <c r="N416" s="23" t="s">
        <v>596</v>
      </c>
    </row>
    <row r="417" spans="1:14" x14ac:dyDescent="0.2">
      <c r="A417" s="11" t="s">
        <v>613</v>
      </c>
      <c r="B417" s="43" t="s">
        <v>693</v>
      </c>
      <c r="C417" s="43" t="s">
        <v>694</v>
      </c>
      <c r="D417" s="43" t="s">
        <v>614</v>
      </c>
      <c r="E417" s="23" t="s">
        <v>596</v>
      </c>
      <c r="F417" s="23" t="s">
        <v>596</v>
      </c>
      <c r="G417" s="23" t="s">
        <v>596</v>
      </c>
      <c r="H417" s="23" t="s">
        <v>596</v>
      </c>
      <c r="I417" s="23" t="s">
        <v>596</v>
      </c>
      <c r="J417" s="23" t="s">
        <v>596</v>
      </c>
      <c r="K417" s="23" t="s">
        <v>596</v>
      </c>
      <c r="L417" s="23" t="s">
        <v>596</v>
      </c>
      <c r="M417" s="23" t="s">
        <v>596</v>
      </c>
      <c r="N417" s="23" t="s">
        <v>596</v>
      </c>
    </row>
    <row r="418" spans="1:14" x14ac:dyDescent="0.2">
      <c r="A418" s="11" t="s">
        <v>617</v>
      </c>
      <c r="B418" s="43" t="s">
        <v>693</v>
      </c>
      <c r="C418" s="43" t="s">
        <v>694</v>
      </c>
      <c r="D418" s="43" t="s">
        <v>618</v>
      </c>
      <c r="E418" s="23" t="s">
        <v>596</v>
      </c>
      <c r="F418" s="23" t="s">
        <v>596</v>
      </c>
      <c r="G418" s="23" t="s">
        <v>596</v>
      </c>
      <c r="H418" s="23" t="s">
        <v>596</v>
      </c>
      <c r="I418" s="23" t="s">
        <v>596</v>
      </c>
      <c r="J418" s="23" t="s">
        <v>596</v>
      </c>
      <c r="K418" s="23" t="s">
        <v>596</v>
      </c>
      <c r="L418" s="23" t="s">
        <v>596</v>
      </c>
      <c r="M418" s="23" t="s">
        <v>596</v>
      </c>
      <c r="N418" s="23" t="s">
        <v>596</v>
      </c>
    </row>
    <row r="419" spans="1:14" x14ac:dyDescent="0.2">
      <c r="A419" s="25" t="s">
        <v>205</v>
      </c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DCF MODEL</vt:lpstr>
      <vt:lpstr>WACC</vt:lpstr>
      <vt:lpstr>Sensitivity and comparable </vt:lpstr>
      <vt:lpstr>Income Statement</vt:lpstr>
      <vt:lpstr>Balance Sheet</vt:lpstr>
      <vt:lpstr>Ratios</vt:lpstr>
      <vt:lpstr>ESG</vt:lpstr>
      <vt:lpstr>CF Statement</vt:lpstr>
      <vt:lpstr>Segments</vt:lpstr>
      <vt:lpstr>tgr</vt:lpstr>
      <vt:lpstr>wacc</vt:lpstr>
    </vt:vector>
  </TitlesOfParts>
  <Manager/>
  <Company>Company Name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blpuk</dc:creator>
  <cp:keywords/>
  <dc:description/>
  <cp:lastModifiedBy>Shatakshi Hemant Bansode</cp:lastModifiedBy>
  <cp:revision/>
  <dcterms:created xsi:type="dcterms:W3CDTF">2025-04-07T12:53:17Z</dcterms:created>
  <dcterms:modified xsi:type="dcterms:W3CDTF">2025-07-01T10:02:12Z</dcterms:modified>
  <cp:category/>
  <cp:contentStatus/>
</cp:coreProperties>
</file>