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en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N15" i="1"/>
  <c r="M15" i="1"/>
  <c r="J11" i="1"/>
  <c r="J12" i="1"/>
  <c r="E26" i="1"/>
  <c r="D26" i="1"/>
  <c r="E24" i="1" s="1"/>
  <c r="E22" i="1"/>
  <c r="B28" i="1"/>
  <c r="B24" i="1"/>
  <c r="G18" i="1" l="1"/>
  <c r="R12" i="1"/>
  <c r="R11" i="1"/>
  <c r="O12" i="1"/>
  <c r="O11" i="1"/>
  <c r="D6" i="1"/>
  <c r="H6" i="1"/>
  <c r="B11" i="1" s="1"/>
  <c r="B18" i="1" l="1"/>
  <c r="E18" i="1" s="1"/>
  <c r="F11" i="1"/>
  <c r="K11" i="1" s="1"/>
  <c r="L11" i="1" s="1"/>
  <c r="N11" i="1" s="1"/>
  <c r="B12" i="1"/>
  <c r="F12" i="1" s="1"/>
  <c r="S11" i="1"/>
  <c r="K12" i="1" l="1"/>
  <c r="L12" i="1" s="1"/>
  <c r="N12" i="1" s="1"/>
  <c r="S12" i="1" s="1"/>
</calcChain>
</file>

<file path=xl/sharedStrings.xml><?xml version="1.0" encoding="utf-8"?>
<sst xmlns="http://schemas.openxmlformats.org/spreadsheetml/2006/main" count="94" uniqueCount="68">
  <si>
    <t>Average</t>
  </si>
  <si>
    <t>Amp-hour</t>
  </si>
  <si>
    <t>Autonomy</t>
  </si>
  <si>
    <t>Discharge</t>
  </si>
  <si>
    <t>Battery</t>
  </si>
  <si>
    <t>Capacity</t>
  </si>
  <si>
    <t># Batt.</t>
  </si>
  <si>
    <t>in</t>
  </si>
  <si>
    <t>Parallel</t>
  </si>
  <si>
    <t>DC</t>
  </si>
  <si>
    <t>System</t>
  </si>
  <si>
    <t>Voltage</t>
  </si>
  <si>
    <t xml:space="preserve">Total # </t>
  </si>
  <si>
    <t>Batteries</t>
  </si>
  <si>
    <t>AC Daily</t>
  </si>
  <si>
    <t>Load</t>
  </si>
  <si>
    <t xml:space="preserve">Inverter </t>
  </si>
  <si>
    <t>Efficiency</t>
  </si>
  <si>
    <t>DC Daily</t>
  </si>
  <si>
    <t>per day</t>
  </si>
  <si>
    <t>Days of</t>
  </si>
  <si>
    <t>Limit (DOD)</t>
  </si>
  <si>
    <t>Load (kWh)</t>
  </si>
  <si>
    <t>Hours of</t>
  </si>
  <si>
    <t>Operation</t>
  </si>
  <si>
    <t>Power (kW)</t>
  </si>
  <si>
    <t>(6 hr days)</t>
  </si>
  <si>
    <t xml:space="preserve">in </t>
  </si>
  <si>
    <t>Series</t>
  </si>
  <si>
    <t>Price per</t>
  </si>
  <si>
    <t>Total</t>
  </si>
  <si>
    <t>Cost</t>
  </si>
  <si>
    <t xml:space="preserve">Discharge </t>
  </si>
  <si>
    <t>Rate</t>
  </si>
  <si>
    <t>LiFePO4</t>
  </si>
  <si>
    <t>Cycle</t>
  </si>
  <si>
    <t>Life</t>
  </si>
  <si>
    <t>AGM</t>
  </si>
  <si>
    <t>Cycles</t>
  </si>
  <si>
    <t>per Year</t>
  </si>
  <si>
    <t>Life-</t>
  </si>
  <si>
    <t>time</t>
  </si>
  <si>
    <t>Replace-</t>
  </si>
  <si>
    <t>ment</t>
  </si>
  <si>
    <t>Cost/Yr</t>
  </si>
  <si>
    <t>BATTERIES</t>
  </si>
  <si>
    <t>ARRAY</t>
  </si>
  <si>
    <t>Peak Sun</t>
  </si>
  <si>
    <t>Hours/Day</t>
  </si>
  <si>
    <t>LFP-G100</t>
  </si>
  <si>
    <t>UB4D (UPG)</t>
  </si>
  <si>
    <t>Peak Amps</t>
  </si>
  <si>
    <t>Peak</t>
  </si>
  <si>
    <t>Amps/</t>
  </si>
  <si>
    <t>Module</t>
  </si>
  <si>
    <t>Panel</t>
  </si>
  <si>
    <t>AA Portable Power</t>
  </si>
  <si>
    <t>Inverter Power Out</t>
  </si>
  <si>
    <t>Inverter Power In</t>
  </si>
  <si>
    <t>DC Current In</t>
  </si>
  <si>
    <t>DC Voltage</t>
  </si>
  <si>
    <t>Batt in Series</t>
  </si>
  <si>
    <t>Discharge Rate (3Hr)</t>
  </si>
  <si>
    <t>Batt. Cap (Ah)</t>
  </si>
  <si>
    <t>Batt in Parallel</t>
  </si>
  <si>
    <t>Depth of D/C</t>
  </si>
  <si>
    <t>Total Batts</t>
  </si>
  <si>
    <t>Li-ion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</si>
</sst>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Battery Cost Comparison</a:t>
            </a:r>
          </a:p>
          <a:p>
            <a:pPr>
              <a:defRPr/>
            </a:pPr>
            <a:r>
              <a:rPr lang="en-US"/>
              <a:t>(at 250 cycles per year)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LiFePO4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Sheet1!$M$15:$M$39</c:f>
              <c:numCache>
                <c:formatCode>General</c:formatCode>
                <c:ptCount val="25"/>
                <c:pt idx="0">
                  <c:v>106392</c:v>
                </c:pt>
                <c:pt idx="1">
                  <c:v>115258</c:v>
                </c:pt>
                <c:pt idx="2">
                  <c:v>124124</c:v>
                </c:pt>
                <c:pt idx="3">
                  <c:v>132990</c:v>
                </c:pt>
                <c:pt idx="4">
                  <c:v>141856</c:v>
                </c:pt>
                <c:pt idx="5">
                  <c:v>150722</c:v>
                </c:pt>
                <c:pt idx="6">
                  <c:v>159588</c:v>
                </c:pt>
                <c:pt idx="7">
                  <c:v>168454</c:v>
                </c:pt>
                <c:pt idx="8">
                  <c:v>177320</c:v>
                </c:pt>
                <c:pt idx="9">
                  <c:v>186186</c:v>
                </c:pt>
                <c:pt idx="10">
                  <c:v>195052</c:v>
                </c:pt>
                <c:pt idx="11">
                  <c:v>203918</c:v>
                </c:pt>
                <c:pt idx="12">
                  <c:v>212784</c:v>
                </c:pt>
                <c:pt idx="13">
                  <c:v>221650</c:v>
                </c:pt>
                <c:pt idx="14">
                  <c:v>230516</c:v>
                </c:pt>
                <c:pt idx="15">
                  <c:v>239382</c:v>
                </c:pt>
                <c:pt idx="16">
                  <c:v>248248</c:v>
                </c:pt>
                <c:pt idx="17">
                  <c:v>257114</c:v>
                </c:pt>
                <c:pt idx="18">
                  <c:v>265980</c:v>
                </c:pt>
                <c:pt idx="19">
                  <c:v>274846</c:v>
                </c:pt>
                <c:pt idx="20">
                  <c:v>283712</c:v>
                </c:pt>
                <c:pt idx="21">
                  <c:v>292578</c:v>
                </c:pt>
                <c:pt idx="22">
                  <c:v>301444</c:v>
                </c:pt>
                <c:pt idx="23">
                  <c:v>310310</c:v>
                </c:pt>
                <c:pt idx="24">
                  <c:v>319176</c:v>
                </c:pt>
              </c:numCache>
            </c:numRef>
          </c:val>
          <c:smooth val="0"/>
        </c:ser>
        <c:ser>
          <c:idx val="1"/>
          <c:order val="1"/>
          <c:tx>
            <c:v>AGM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Sheet1!$N$15:$N$39</c:f>
              <c:numCache>
                <c:formatCode>General</c:formatCode>
                <c:ptCount val="25"/>
                <c:pt idx="0">
                  <c:v>57120</c:v>
                </c:pt>
                <c:pt idx="1">
                  <c:v>85680</c:v>
                </c:pt>
                <c:pt idx="2">
                  <c:v>114240</c:v>
                </c:pt>
                <c:pt idx="3">
                  <c:v>142800</c:v>
                </c:pt>
                <c:pt idx="4">
                  <c:v>171360</c:v>
                </c:pt>
                <c:pt idx="5">
                  <c:v>199920</c:v>
                </c:pt>
                <c:pt idx="6">
                  <c:v>228480</c:v>
                </c:pt>
                <c:pt idx="7">
                  <c:v>257040</c:v>
                </c:pt>
                <c:pt idx="8">
                  <c:v>285600</c:v>
                </c:pt>
                <c:pt idx="9">
                  <c:v>314160</c:v>
                </c:pt>
                <c:pt idx="10">
                  <c:v>342720</c:v>
                </c:pt>
                <c:pt idx="11">
                  <c:v>371280</c:v>
                </c:pt>
                <c:pt idx="12">
                  <c:v>399840</c:v>
                </c:pt>
                <c:pt idx="13">
                  <c:v>428400</c:v>
                </c:pt>
                <c:pt idx="14">
                  <c:v>456960</c:v>
                </c:pt>
                <c:pt idx="15">
                  <c:v>485520</c:v>
                </c:pt>
                <c:pt idx="16">
                  <c:v>514080</c:v>
                </c:pt>
                <c:pt idx="17">
                  <c:v>542640</c:v>
                </c:pt>
                <c:pt idx="18">
                  <c:v>571200</c:v>
                </c:pt>
                <c:pt idx="19">
                  <c:v>599760</c:v>
                </c:pt>
                <c:pt idx="20">
                  <c:v>628320</c:v>
                </c:pt>
                <c:pt idx="21">
                  <c:v>656880</c:v>
                </c:pt>
                <c:pt idx="22">
                  <c:v>685440</c:v>
                </c:pt>
                <c:pt idx="23">
                  <c:v>714000</c:v>
                </c:pt>
                <c:pt idx="24">
                  <c:v>742560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27200"/>
        <c:axId val="366527592"/>
      </c:lineChart>
      <c:catAx>
        <c:axId val="36652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7592"/>
        <c:crosses val="autoZero"/>
        <c:auto val="1"/>
        <c:lblAlgn val="ctr"/>
        <c:lblOffset val="100"/>
        <c:noMultiLvlLbl val="0"/>
      </c:catAx>
      <c:valAx>
        <c:axId val="36652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</a:t>
                </a:r>
                <a:r>
                  <a:rPr lang="en-US" baseline="0"/>
                  <a:t> Battery </a:t>
                </a:r>
                <a:r>
                  <a:rPr lang="en-US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102870</xdr:colOff>
      <xdr:row>15</xdr:row>
      <xdr:rowOff>87630</xdr:rowOff>
    </xdr:from>
    <xdr:to>
      <xdr:col>21</xdr:col>
      <xdr:colOff>407670</xdr:colOff>
      <xdr:row>30</xdr:row>
      <xdr:rowOff>87630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5"/>
  <sheetViews>
    <sheetView tabSelected="1" topLeftCell="N12" workbookViewId="0">
      <selection activeCell="R37" sqref="R37"/>
    </sheetView>
  </sheetViews>
  <sheetFormatPr defaultRowHeight="14.4" x14ac:dyDescent="0.3"/>
  <cols>
    <col min="2" max="2" width="10.44140625" bestFit="1" customWidth="1"/>
    <col min="3" max="3" width="10.21875" bestFit="1" customWidth="1"/>
    <col min="4" max="4" width="17.77734375" bestFit="1" customWidth="1"/>
    <col min="5" max="5" width="9.6640625" bestFit="1" customWidth="1"/>
    <col min="7" max="7" width="9.77734375" bestFit="1" customWidth="1"/>
    <col min="15" max="15" width="8.88671875" style="1"/>
  </cols>
  <sheetData>
    <row r="3" spans="1:21" x14ac:dyDescent="0.3">
      <c r="D3" t="s">
        <v>0</v>
      </c>
      <c r="F3" t="s">
        <v>0</v>
      </c>
      <c r="G3" t="s">
        <v>9</v>
      </c>
      <c r="H3" t="s">
        <v>0</v>
      </c>
    </row>
    <row r="4" spans="1:21" x14ac:dyDescent="0.3">
      <c r="B4" t="s">
        <v>15</v>
      </c>
      <c r="C4" t="s">
        <v>23</v>
      </c>
      <c r="D4" t="s">
        <v>14</v>
      </c>
      <c r="E4" t="s">
        <v>16</v>
      </c>
      <c r="F4" t="s">
        <v>18</v>
      </c>
      <c r="G4" t="s">
        <v>10</v>
      </c>
      <c r="H4" t="s">
        <v>1</v>
      </c>
    </row>
    <row r="5" spans="1:21" x14ac:dyDescent="0.3">
      <c r="B5" t="s">
        <v>25</v>
      </c>
      <c r="C5" t="s">
        <v>24</v>
      </c>
      <c r="D5" t="s">
        <v>22</v>
      </c>
      <c r="E5" t="s">
        <v>17</v>
      </c>
      <c r="F5" t="s">
        <v>15</v>
      </c>
      <c r="G5" t="s">
        <v>11</v>
      </c>
      <c r="H5" t="s">
        <v>19</v>
      </c>
      <c r="I5" t="s">
        <v>26</v>
      </c>
    </row>
    <row r="6" spans="1:21" x14ac:dyDescent="0.3">
      <c r="B6">
        <v>50</v>
      </c>
      <c r="C6">
        <v>6</v>
      </c>
      <c r="D6">
        <f>B6*C6</f>
        <v>300</v>
      </c>
      <c r="E6">
        <v>0.96</v>
      </c>
      <c r="F6">
        <v>0</v>
      </c>
      <c r="G6">
        <v>499.2</v>
      </c>
      <c r="H6" s="2">
        <f>(D6*1000/E6+F6)/G6</f>
        <v>626.00160256410254</v>
      </c>
    </row>
    <row r="7" spans="1:21" x14ac:dyDescent="0.3">
      <c r="A7" t="s">
        <v>45</v>
      </c>
    </row>
    <row r="8" spans="1:21" x14ac:dyDescent="0.3">
      <c r="B8" t="s">
        <v>0</v>
      </c>
      <c r="C8" t="s">
        <v>26</v>
      </c>
      <c r="E8" t="s">
        <v>4</v>
      </c>
      <c r="F8" t="s">
        <v>6</v>
      </c>
      <c r="H8" t="s">
        <v>9</v>
      </c>
      <c r="J8" t="s">
        <v>6</v>
      </c>
      <c r="K8" t="s">
        <v>6</v>
      </c>
      <c r="S8" t="s">
        <v>42</v>
      </c>
    </row>
    <row r="9" spans="1:21" x14ac:dyDescent="0.3">
      <c r="B9" t="s">
        <v>1</v>
      </c>
      <c r="C9" t="s">
        <v>20</v>
      </c>
      <c r="D9" t="s">
        <v>3</v>
      </c>
      <c r="E9" t="s">
        <v>1</v>
      </c>
      <c r="F9" t="s">
        <v>7</v>
      </c>
      <c r="H9" t="s">
        <v>10</v>
      </c>
      <c r="I9" t="s">
        <v>4</v>
      </c>
      <c r="J9" t="s">
        <v>27</v>
      </c>
      <c r="K9" t="s">
        <v>7</v>
      </c>
      <c r="L9" t="s">
        <v>12</v>
      </c>
      <c r="M9" t="s">
        <v>29</v>
      </c>
      <c r="N9" t="s">
        <v>30</v>
      </c>
      <c r="O9" s="1" t="s">
        <v>32</v>
      </c>
      <c r="P9" t="s">
        <v>35</v>
      </c>
      <c r="Q9" t="s">
        <v>38</v>
      </c>
      <c r="R9" t="s">
        <v>40</v>
      </c>
      <c r="S9" t="s">
        <v>43</v>
      </c>
    </row>
    <row r="10" spans="1:21" x14ac:dyDescent="0.3">
      <c r="B10" t="s">
        <v>19</v>
      </c>
      <c r="C10" t="s">
        <v>2</v>
      </c>
      <c r="D10" t="s">
        <v>21</v>
      </c>
      <c r="E10" t="s">
        <v>5</v>
      </c>
      <c r="F10" t="s">
        <v>8</v>
      </c>
      <c r="H10" t="s">
        <v>11</v>
      </c>
      <c r="I10" t="s">
        <v>11</v>
      </c>
      <c r="J10" t="s">
        <v>28</v>
      </c>
      <c r="K10" t="s">
        <v>8</v>
      </c>
      <c r="L10" t="s">
        <v>13</v>
      </c>
      <c r="M10" t="s">
        <v>4</v>
      </c>
      <c r="N10" t="s">
        <v>31</v>
      </c>
      <c r="O10" s="1" t="s">
        <v>33</v>
      </c>
      <c r="P10" t="s">
        <v>36</v>
      </c>
      <c r="Q10" t="s">
        <v>39</v>
      </c>
      <c r="R10" t="s">
        <v>41</v>
      </c>
      <c r="S10" t="s">
        <v>44</v>
      </c>
    </row>
    <row r="11" spans="1:21" x14ac:dyDescent="0.3">
      <c r="A11" t="s">
        <v>34</v>
      </c>
      <c r="B11" s="2">
        <f>H6</f>
        <v>626.00160256410254</v>
      </c>
      <c r="C11">
        <v>0.5</v>
      </c>
      <c r="D11">
        <v>0.8</v>
      </c>
      <c r="E11">
        <v>100</v>
      </c>
      <c r="F11">
        <f>ROUNDUP(B11*C11/D11/E11,0)</f>
        <v>4</v>
      </c>
      <c r="H11">
        <v>499.2</v>
      </c>
      <c r="I11">
        <v>3.2</v>
      </c>
      <c r="J11">
        <f>ROUNDUP(H11/I11,0)</f>
        <v>156</v>
      </c>
      <c r="K11">
        <f>F11</f>
        <v>4</v>
      </c>
      <c r="L11">
        <f>J11*K11</f>
        <v>624</v>
      </c>
      <c r="M11">
        <v>170.5</v>
      </c>
      <c r="N11">
        <f>L11*M11</f>
        <v>106392</v>
      </c>
      <c r="O11" s="1">
        <f>D11*E11/(6*C11)</f>
        <v>26.666666666666668</v>
      </c>
      <c r="P11">
        <v>3000</v>
      </c>
      <c r="Q11">
        <v>250</v>
      </c>
      <c r="R11">
        <f>P11/Q11</f>
        <v>12</v>
      </c>
      <c r="S11">
        <f>N11/R11</f>
        <v>8866</v>
      </c>
      <c r="T11" t="s">
        <v>49</v>
      </c>
      <c r="U11" t="s">
        <v>56</v>
      </c>
    </row>
    <row r="12" spans="1:21" x14ac:dyDescent="0.3">
      <c r="A12" t="s">
        <v>37</v>
      </c>
      <c r="B12" s="2">
        <f>H6</f>
        <v>626.00160256410254</v>
      </c>
      <c r="C12">
        <v>0.5</v>
      </c>
      <c r="D12">
        <v>0.5</v>
      </c>
      <c r="E12">
        <v>170</v>
      </c>
      <c r="F12">
        <f>ROUNDUP(B12*C12/D12/E12,0)</f>
        <v>4</v>
      </c>
      <c r="H12">
        <v>499.2</v>
      </c>
      <c r="I12">
        <v>12</v>
      </c>
      <c r="J12">
        <f>ROUNDUP(H12/I12,0)</f>
        <v>42</v>
      </c>
      <c r="K12">
        <f>F12</f>
        <v>4</v>
      </c>
      <c r="L12">
        <f>J12*K12</f>
        <v>168</v>
      </c>
      <c r="M12">
        <v>340</v>
      </c>
      <c r="N12">
        <f>L12*M12</f>
        <v>57120</v>
      </c>
      <c r="O12" s="1">
        <f>D12*E12/(6*C12)</f>
        <v>28.333333333333332</v>
      </c>
      <c r="P12">
        <v>500</v>
      </c>
      <c r="Q12">
        <v>250</v>
      </c>
      <c r="R12">
        <f>P12/Q12</f>
        <v>2</v>
      </c>
      <c r="S12">
        <f>N12/R12</f>
        <v>28560</v>
      </c>
      <c r="T12" t="s">
        <v>50</v>
      </c>
    </row>
    <row r="14" spans="1:21" x14ac:dyDescent="0.3">
      <c r="A14" t="s">
        <v>46</v>
      </c>
      <c r="M14" t="s">
        <v>67</v>
      </c>
      <c r="N14" t="s">
        <v>37</v>
      </c>
    </row>
    <row r="15" spans="1:21" x14ac:dyDescent="0.3">
      <c r="B15" t="s">
        <v>0</v>
      </c>
      <c r="H15" t="s">
        <v>52</v>
      </c>
      <c r="L15">
        <v>1</v>
      </c>
      <c r="M15">
        <f>$N$11+$S$11*(L15-1)</f>
        <v>106392</v>
      </c>
      <c r="N15">
        <f>$N$12+(L15-1)*$S$12</f>
        <v>57120</v>
      </c>
    </row>
    <row r="16" spans="1:21" x14ac:dyDescent="0.3">
      <c r="B16" t="s">
        <v>1</v>
      </c>
      <c r="C16" t="s">
        <v>55</v>
      </c>
      <c r="D16" t="s">
        <v>47</v>
      </c>
      <c r="E16" t="s">
        <v>0</v>
      </c>
      <c r="G16" t="s">
        <v>0</v>
      </c>
      <c r="H16" t="s">
        <v>53</v>
      </c>
      <c r="L16">
        <v>2</v>
      </c>
      <c r="M16">
        <f t="shared" ref="M16:M39" si="0">$N$11+$S$11*(L16-1)</f>
        <v>115258</v>
      </c>
      <c r="N16">
        <f t="shared" ref="N16:N39" si="1">$N$12+(L16-1)*$S$12</f>
        <v>85680</v>
      </c>
    </row>
    <row r="17" spans="2:14" x14ac:dyDescent="0.3">
      <c r="B17" t="s">
        <v>19</v>
      </c>
      <c r="C17" t="s">
        <v>17</v>
      </c>
      <c r="D17" t="s">
        <v>48</v>
      </c>
      <c r="E17" t="s">
        <v>48</v>
      </c>
      <c r="G17" t="s">
        <v>51</v>
      </c>
      <c r="H17" s="2" t="s">
        <v>54</v>
      </c>
      <c r="L17">
        <v>3</v>
      </c>
      <c r="M17">
        <f t="shared" si="0"/>
        <v>124124</v>
      </c>
      <c r="N17">
        <f t="shared" si="1"/>
        <v>114240</v>
      </c>
    </row>
    <row r="18" spans="2:14" x14ac:dyDescent="0.3">
      <c r="B18" s="2">
        <f>H6</f>
        <v>626.00160256410254</v>
      </c>
      <c r="C18">
        <v>0.1512</v>
      </c>
      <c r="D18">
        <v>6</v>
      </c>
      <c r="E18">
        <f>B18/C18/D18</f>
        <v>690.03703986342873</v>
      </c>
      <c r="G18" s="1">
        <f>B6*1000/G6</f>
        <v>100.16025641025641</v>
      </c>
      <c r="L18">
        <v>4</v>
      </c>
      <c r="M18">
        <f t="shared" si="0"/>
        <v>132990</v>
      </c>
      <c r="N18">
        <f t="shared" si="1"/>
        <v>142800</v>
      </c>
    </row>
    <row r="19" spans="2:14" x14ac:dyDescent="0.3">
      <c r="L19">
        <v>5</v>
      </c>
      <c r="M19">
        <f t="shared" si="0"/>
        <v>141856</v>
      </c>
      <c r="N19">
        <f t="shared" si="1"/>
        <v>171360</v>
      </c>
    </row>
    <row r="20" spans="2:14" x14ac:dyDescent="0.3">
      <c r="L20">
        <v>6</v>
      </c>
      <c r="M20">
        <f t="shared" si="0"/>
        <v>150722</v>
      </c>
      <c r="N20">
        <f t="shared" si="1"/>
        <v>199920</v>
      </c>
    </row>
    <row r="21" spans="2:14" x14ac:dyDescent="0.3">
      <c r="B21" t="s">
        <v>57</v>
      </c>
      <c r="D21" t="s">
        <v>63</v>
      </c>
      <c r="E21" t="s">
        <v>61</v>
      </c>
      <c r="L21">
        <v>7</v>
      </c>
      <c r="M21">
        <f t="shared" si="0"/>
        <v>159588</v>
      </c>
      <c r="N21">
        <f t="shared" si="1"/>
        <v>228480</v>
      </c>
    </row>
    <row r="22" spans="2:14" x14ac:dyDescent="0.3">
      <c r="B22" s="2">
        <v>49883</v>
      </c>
      <c r="D22">
        <v>100</v>
      </c>
      <c r="E22">
        <f>ROUNDUP(B28/3.2,0)</f>
        <v>102</v>
      </c>
      <c r="L22">
        <v>8</v>
      </c>
      <c r="M22">
        <f t="shared" si="0"/>
        <v>168454</v>
      </c>
      <c r="N22">
        <f t="shared" si="1"/>
        <v>257040</v>
      </c>
    </row>
    <row r="23" spans="2:14" x14ac:dyDescent="0.3">
      <c r="B23" t="s">
        <v>58</v>
      </c>
      <c r="D23" t="s">
        <v>65</v>
      </c>
      <c r="E23" t="s">
        <v>64</v>
      </c>
      <c r="L23">
        <v>9</v>
      </c>
      <c r="M23">
        <f t="shared" si="0"/>
        <v>177320</v>
      </c>
      <c r="N23">
        <f t="shared" si="1"/>
        <v>285600</v>
      </c>
    </row>
    <row r="24" spans="2:14" x14ac:dyDescent="0.3">
      <c r="B24">
        <f>B22/0.96</f>
        <v>51961.458333333336</v>
      </c>
      <c r="D24">
        <v>0.8</v>
      </c>
      <c r="E24">
        <f>B26/D26</f>
        <v>6</v>
      </c>
      <c r="L24">
        <v>10</v>
      </c>
      <c r="M24">
        <f t="shared" si="0"/>
        <v>186186</v>
      </c>
      <c r="N24">
        <f t="shared" si="1"/>
        <v>314160</v>
      </c>
    </row>
    <row r="25" spans="2:14" x14ac:dyDescent="0.3">
      <c r="B25" t="s">
        <v>59</v>
      </c>
      <c r="D25" t="s">
        <v>62</v>
      </c>
      <c r="E25" t="s">
        <v>66</v>
      </c>
      <c r="L25">
        <v>11</v>
      </c>
      <c r="M25">
        <f t="shared" si="0"/>
        <v>195052</v>
      </c>
      <c r="N25">
        <f t="shared" si="1"/>
        <v>342720</v>
      </c>
    </row>
    <row r="26" spans="2:14" x14ac:dyDescent="0.3">
      <c r="B26" s="2">
        <v>160</v>
      </c>
      <c r="D26">
        <f>D22*D24/3</f>
        <v>26.666666666666668</v>
      </c>
      <c r="E26">
        <f>E22*E24</f>
        <v>612</v>
      </c>
      <c r="L26">
        <v>12</v>
      </c>
      <c r="M26">
        <f t="shared" si="0"/>
        <v>203918</v>
      </c>
      <c r="N26">
        <f t="shared" si="1"/>
        <v>371280</v>
      </c>
    </row>
    <row r="27" spans="2:14" x14ac:dyDescent="0.3">
      <c r="B27" t="s">
        <v>60</v>
      </c>
      <c r="L27">
        <v>13</v>
      </c>
      <c r="M27">
        <f t="shared" si="0"/>
        <v>212784</v>
      </c>
      <c r="N27">
        <f t="shared" si="1"/>
        <v>399840</v>
      </c>
    </row>
    <row r="28" spans="2:14" x14ac:dyDescent="0.3">
      <c r="B28">
        <f>B24/B26</f>
        <v>324.75911458333337</v>
      </c>
      <c r="L28">
        <v>14</v>
      </c>
      <c r="M28">
        <f t="shared" si="0"/>
        <v>221650</v>
      </c>
      <c r="N28">
        <f t="shared" si="1"/>
        <v>428400</v>
      </c>
    </row>
    <row r="29" spans="2:14" x14ac:dyDescent="0.3">
      <c r="L29">
        <v>15</v>
      </c>
      <c r="M29">
        <f t="shared" si="0"/>
        <v>230516</v>
      </c>
      <c r="N29">
        <f t="shared" si="1"/>
        <v>456960</v>
      </c>
    </row>
    <row r="30" spans="2:14" x14ac:dyDescent="0.3">
      <c r="L30">
        <v>16</v>
      </c>
      <c r="M30">
        <f t="shared" si="0"/>
        <v>239382</v>
      </c>
      <c r="N30">
        <f t="shared" si="1"/>
        <v>485520</v>
      </c>
    </row>
    <row r="31" spans="2:14" x14ac:dyDescent="0.3">
      <c r="L31">
        <v>17</v>
      </c>
      <c r="M31">
        <f t="shared" si="0"/>
        <v>248248</v>
      </c>
      <c r="N31">
        <f t="shared" si="1"/>
        <v>514080</v>
      </c>
    </row>
    <row r="32" spans="2:14" x14ac:dyDescent="0.3">
      <c r="L32">
        <v>18</v>
      </c>
      <c r="M32">
        <f t="shared" si="0"/>
        <v>257114</v>
      </c>
      <c r="N32">
        <f t="shared" si="1"/>
        <v>542640</v>
      </c>
    </row>
    <row r="33" spans="12:14" x14ac:dyDescent="0.3">
      <c r="L33">
        <v>19</v>
      </c>
      <c r="M33">
        <f t="shared" si="0"/>
        <v>265980</v>
      </c>
      <c r="N33">
        <f t="shared" si="1"/>
        <v>571200</v>
      </c>
    </row>
    <row r="34" spans="12:14" x14ac:dyDescent="0.3">
      <c r="L34">
        <v>20</v>
      </c>
      <c r="M34">
        <f t="shared" si="0"/>
        <v>274846</v>
      </c>
      <c r="N34">
        <f t="shared" si="1"/>
        <v>599760</v>
      </c>
    </row>
    <row r="35" spans="12:14" x14ac:dyDescent="0.3">
      <c r="L35">
        <v>21</v>
      </c>
      <c r="M35">
        <f t="shared" si="0"/>
        <v>283712</v>
      </c>
      <c r="N35">
        <f t="shared" si="1"/>
        <v>628320</v>
      </c>
    </row>
    <row r="36" spans="12:14" x14ac:dyDescent="0.3">
      <c r="L36">
        <v>22</v>
      </c>
      <c r="M36">
        <f t="shared" si="0"/>
        <v>292578</v>
      </c>
      <c r="N36">
        <f t="shared" si="1"/>
        <v>656880</v>
      </c>
    </row>
    <row r="37" spans="12:14" x14ac:dyDescent="0.3">
      <c r="L37">
        <v>23</v>
      </c>
      <c r="M37">
        <f t="shared" si="0"/>
        <v>301444</v>
      </c>
      <c r="N37">
        <f t="shared" si="1"/>
        <v>685440</v>
      </c>
    </row>
    <row r="38" spans="12:14" x14ac:dyDescent="0.3">
      <c r="L38">
        <v>24</v>
      </c>
      <c r="M38">
        <f t="shared" si="0"/>
        <v>310310</v>
      </c>
      <c r="N38">
        <f t="shared" si="1"/>
        <v>714000</v>
      </c>
    </row>
    <row r="39" spans="12:14" x14ac:dyDescent="0.3">
      <c r="L39">
        <v>25</v>
      </c>
      <c r="M39">
        <f t="shared" si="0"/>
        <v>319176</v>
      </c>
      <c r="N39">
        <f t="shared" si="1"/>
        <v>742560</v>
      </c>
    </row>
    <row r="40" spans="12:14" x14ac:dyDescent="0.3">
      <c r="L40">
        <v>25</v>
      </c>
    </row>
    <row r="41" spans="12:14" x14ac:dyDescent="0.3">
      <c r="L41">
        <v>26</v>
      </c>
    </row>
    <row r="42" spans="12:14" x14ac:dyDescent="0.3">
      <c r="L42">
        <v>27</v>
      </c>
    </row>
    <row r="43" spans="12:14" x14ac:dyDescent="0.3">
      <c r="L43">
        <v>28</v>
      </c>
    </row>
    <row r="44" spans="12:14" x14ac:dyDescent="0.3">
      <c r="L44">
        <v>29</v>
      </c>
    </row>
    <row r="45" spans="12:14" x14ac:dyDescent="0.3">
      <c r="L45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Dutlinger</dc:creator>
  <cp:lastModifiedBy>Karen Dutlinger</cp:lastModifiedBy>
  <dcterms:created xsi:type="dcterms:W3CDTF">2015-02-24T19:39:35Z</dcterms:created>
  <dcterms:modified xsi:type="dcterms:W3CDTF">2015-03-11T18:43:41Z</dcterms:modified>
</cp:coreProperties>
</file>