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FL_TEAM_STATS_2018_TO_2022" sheetId="1" r:id="rId4"/>
    <sheet state="visible" name="Team Averages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Averages over 5 seasons</t>
      </text>
    </comment>
    <comment authorId="0" ref="M3">
      <text>
        <t xml:space="preserve">Did the top 13 most winningest teams because the Rams and Saints are tied 3rd and the Cowboys, Titans, and Seahawks are tied at 9th.</t>
      </text>
    </comment>
  </commentList>
</comments>
</file>

<file path=xl/sharedStrings.xml><?xml version="1.0" encoding="utf-8"?>
<sst xmlns="http://schemas.openxmlformats.org/spreadsheetml/2006/main" count="258" uniqueCount="153">
  <si>
    <t>team</t>
  </si>
  <si>
    <t>18-19_record</t>
  </si>
  <si>
    <t>18-19_3rd_down%</t>
  </si>
  <si>
    <t>18-19_4th_down%</t>
  </si>
  <si>
    <t>18-19_ypc</t>
  </si>
  <si>
    <t>18-19_ypr</t>
  </si>
  <si>
    <t>18-19_rz%</t>
  </si>
  <si>
    <t>18-19_ypp</t>
  </si>
  <si>
    <t>18-19_dst_points</t>
  </si>
  <si>
    <t>18-19_turnovers</t>
  </si>
  <si>
    <t>19-20_record</t>
  </si>
  <si>
    <t>19-20_3rd_down%</t>
  </si>
  <si>
    <t>19-20_4th_down%</t>
  </si>
  <si>
    <t>19-20_ypc</t>
  </si>
  <si>
    <t>19-20_ypr</t>
  </si>
  <si>
    <t>19-20_rz%</t>
  </si>
  <si>
    <t>19-20_ypp</t>
  </si>
  <si>
    <t>19-20_dst_points</t>
  </si>
  <si>
    <t>19-20_turnovers</t>
  </si>
  <si>
    <t>20-21_record</t>
  </si>
  <si>
    <t>20-21_3rd_down%</t>
  </si>
  <si>
    <t>20-21_4th_down%</t>
  </si>
  <si>
    <t>20-21_ypc</t>
  </si>
  <si>
    <t>20-21_ypr</t>
  </si>
  <si>
    <t>20-21_rz%</t>
  </si>
  <si>
    <t>20-21_ypp</t>
  </si>
  <si>
    <t>20-21_dst_points</t>
  </si>
  <si>
    <t>20-21_turnovers</t>
  </si>
  <si>
    <t>21-22_record</t>
  </si>
  <si>
    <t>21-22_3rd_down%</t>
  </si>
  <si>
    <t>21-22_4th_down%</t>
  </si>
  <si>
    <t>21-22_ypc</t>
  </si>
  <si>
    <t>21-22_ypr</t>
  </si>
  <si>
    <t>21-22_rz%</t>
  </si>
  <si>
    <t>21-22_ypp</t>
  </si>
  <si>
    <t>21-22_dst_points</t>
  </si>
  <si>
    <t>21-22_turnovers</t>
  </si>
  <si>
    <t>22-23_record</t>
  </si>
  <si>
    <t>22-23_3rd_down%</t>
  </si>
  <si>
    <t>22-23_4th_down%</t>
  </si>
  <si>
    <t>22-23_ypc</t>
  </si>
  <si>
    <t>22-23_ypr</t>
  </si>
  <si>
    <t>22-23_rz%</t>
  </si>
  <si>
    <t>22-23_ypp</t>
  </si>
  <si>
    <t>22-23_dst_points</t>
  </si>
  <si>
    <t>22-23_turnovers</t>
  </si>
  <si>
    <t>Chiefs</t>
  </si>
  <si>
    <t>(13-5-0)</t>
  </si>
  <si>
    <t>(15-4-0)</t>
  </si>
  <si>
    <t>(16-3-0)</t>
  </si>
  <si>
    <t>(14-6-0)</t>
  </si>
  <si>
    <t>(17-3-0)</t>
  </si>
  <si>
    <t>Bills</t>
  </si>
  <si>
    <t>(6-10-0)</t>
  </si>
  <si>
    <t>(10-7-0)</t>
  </si>
  <si>
    <t>(12-7-0)</t>
  </si>
  <si>
    <t>(14-4-0)</t>
  </si>
  <si>
    <t>Rams</t>
  </si>
  <si>
    <t>(9-7-0)</t>
  </si>
  <si>
    <t>(11-7-0)</t>
  </si>
  <si>
    <t>(16-5-0)</t>
  </si>
  <si>
    <t>(5-12-0)</t>
  </si>
  <si>
    <t>Saints</t>
  </si>
  <si>
    <t>(13-4-0)</t>
  </si>
  <si>
    <t>(9-8-0)</t>
  </si>
  <si>
    <t>(7-10-0)</t>
  </si>
  <si>
    <t>Packers</t>
  </si>
  <si>
    <t>(6-9-1)</t>
  </si>
  <si>
    <t>(8-9-0)</t>
  </si>
  <si>
    <t>Ravens</t>
  </si>
  <si>
    <t>(14-3-0)</t>
  </si>
  <si>
    <t>(12-6-0)</t>
  </si>
  <si>
    <t>(10-8-0)</t>
  </si>
  <si>
    <t>49ers</t>
  </si>
  <si>
    <t>(4-12-0)</t>
  </si>
  <si>
    <t>(12-8-0)</t>
  </si>
  <si>
    <t>(15-5-0)</t>
  </si>
  <si>
    <t>Patriots</t>
  </si>
  <si>
    <t>(14-5-0)</t>
  </si>
  <si>
    <t>(12-5-0)</t>
  </si>
  <si>
    <t>(7-9-0)</t>
  </si>
  <si>
    <t>Cowboys</t>
  </si>
  <si>
    <t>(8-8-0)</t>
  </si>
  <si>
    <t>(13-6-0)</t>
  </si>
  <si>
    <t>Titans</t>
  </si>
  <si>
    <t>(11-8-0)</t>
  </si>
  <si>
    <t>(11-6-0)</t>
  </si>
  <si>
    <t>Seahawks</t>
  </si>
  <si>
    <t>(9-9-0)</t>
  </si>
  <si>
    <t>Buccaneers</t>
  </si>
  <si>
    <t>(5-11-0)</t>
  </si>
  <si>
    <t>(8-10-0)</t>
  </si>
  <si>
    <t>Eagles</t>
  </si>
  <si>
    <t>(4-11-1)</t>
  </si>
  <si>
    <t>(16-4-0)</t>
  </si>
  <si>
    <t>Steelers</t>
  </si>
  <si>
    <t>(9-6-1)</t>
  </si>
  <si>
    <t>(9-8-1)</t>
  </si>
  <si>
    <t>Vikings</t>
  </si>
  <si>
    <t>(8-7-1)</t>
  </si>
  <si>
    <t>Chargers</t>
  </si>
  <si>
    <t>Colts</t>
  </si>
  <si>
    <t>(4-12-1)</t>
  </si>
  <si>
    <t>Browns</t>
  </si>
  <si>
    <t>(7-8-1)</t>
  </si>
  <si>
    <t>Dolphins</t>
  </si>
  <si>
    <t>(10-6-0)</t>
  </si>
  <si>
    <t>Bengals</t>
  </si>
  <si>
    <t>(2-14-0)</t>
  </si>
  <si>
    <t>(13-8-0)</t>
  </si>
  <si>
    <t>Bears</t>
  </si>
  <si>
    <t>(6-11-0)</t>
  </si>
  <si>
    <t>(3-14-0)</t>
  </si>
  <si>
    <t>Raiders</t>
  </si>
  <si>
    <t>Texans</t>
  </si>
  <si>
    <t>(4-13-0)</t>
  </si>
  <si>
    <t>(3-13-1)</t>
  </si>
  <si>
    <t>Commanders</t>
  </si>
  <si>
    <t>(3-13-0)</t>
  </si>
  <si>
    <t>(8-8-1)</t>
  </si>
  <si>
    <t>Falcons</t>
  </si>
  <si>
    <t>Cardinals</t>
  </si>
  <si>
    <t>(5-10-1)</t>
  </si>
  <si>
    <t>Broncos</t>
  </si>
  <si>
    <t>Giants</t>
  </si>
  <si>
    <t>(10-8-1)</t>
  </si>
  <si>
    <t>Panthers</t>
  </si>
  <si>
    <t>Lions</t>
  </si>
  <si>
    <t>(3-12-1)</t>
  </si>
  <si>
    <t>Jaguars</t>
  </si>
  <si>
    <t>(1-15-0)</t>
  </si>
  <si>
    <t>(10-9-0)</t>
  </si>
  <si>
    <t>Jets</t>
  </si>
  <si>
    <t>Avg 3rd down %</t>
  </si>
  <si>
    <t>Avg 4th down %</t>
  </si>
  <si>
    <t>Avg yards per catch</t>
  </si>
  <si>
    <t>Avg yards per rush</t>
  </si>
  <si>
    <t>Avg redzone %</t>
  </si>
  <si>
    <t>Avg yards per penalty</t>
  </si>
  <si>
    <t>Avg defense/special teams points</t>
  </si>
  <si>
    <t>Avg turnovers</t>
  </si>
  <si>
    <t>Top 13 Most Winningest Teams Vs R.O.L Stat Averages from 2018 to 2022</t>
  </si>
  <si>
    <t>Stats</t>
  </si>
  <si>
    <t>Top 13</t>
  </si>
  <si>
    <t>R.O.L</t>
  </si>
  <si>
    <t>Avg_3rd_down%</t>
  </si>
  <si>
    <t>Avg_4th_down%</t>
  </si>
  <si>
    <t>Avg_ypc</t>
  </si>
  <si>
    <t>Avg_ypr</t>
  </si>
  <si>
    <t>Avg_rz%</t>
  </si>
  <si>
    <t>Avg_ypp_given</t>
  </si>
  <si>
    <t>Avg_dst_points</t>
  </si>
  <si>
    <t>Avg_turnovers_given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</si>
</sst>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  <scheme val="minor"/>
    </font>
    <font>
      <sz val="9.0"/>
      <color rgb="FF000000"/>
      <name val="Arial"/>
      <scheme val="minor"/>
    </font>
    <font>
      <sz val="9.0"/>
      <color rgb="FF000000"/>
      <name val="&quot;Google Sans Mono&quot;"/>
    </font>
    <font>
      <b/>
      <sz val="12.0"/>
      <color rgb="FF000000"/>
      <name val="Arial"/>
    </font>
    <font>
      <b/>
      <color theme="1"/>
      <name val="Arial"/>
      <scheme val="minor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Alignment="1" applyFont="1">
      <alignment readingOrder="0"/>
    </xf>
    <xf borderId="0" fillId="3" fontId="2" numFmtId="0" xfId="0" applyAlignment="1" applyFill="1" applyFont="1">
      <alignment readingOrder="0"/>
    </xf>
    <xf borderId="0" fillId="4" fontId="1" numFmtId="0" xfId="0" applyFill="1" applyFont="1"/>
    <xf borderId="0" fillId="3" fontId="3" numFmtId="0" xfId="0" applyFont="1"/>
    <xf borderId="0" fillId="3" fontId="4" numFmtId="0" xfId="0" applyAlignment="1" applyFont="1">
      <alignment horizontal="left" readingOrder="0"/>
    </xf>
    <xf borderId="0" fillId="0" fontId="1" numFmtId="0" xfId="0" applyFont="1"/>
    <xf borderId="0" fillId="0" fontId="5" numFmtId="0" xfId="0" applyAlignment="1" applyFont="1">
      <alignment readingOrder="0"/>
    </xf>
    <xf borderId="0" fillId="3" fontId="6" numFmtId="0" xfId="0" applyAlignment="1" applyFont="1">
      <alignment readingOrder="0" shrinkToFit="0" vertical="bottom" wrapText="1"/>
    </xf>
    <xf borderId="0" fillId="5" fontId="1" numFmtId="2" xfId="0" applyFill="1" applyFont="1" applyNumberFormat="1"/>
    <xf borderId="0" fillId="0" fontId="1" numFmtId="2" xfId="0" applyFont="1" applyNumberFormat="1"/>
    <xf borderId="0" fillId="3" fontId="6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wrapText="1"/>
    </xf>
    <xf borderId="0" fillId="0" fontId="1" numFmtId="2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1" t="s">
        <v>20</v>
      </c>
      <c r="V1" s="1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1" t="s">
        <v>29</v>
      </c>
      <c r="AE1" s="1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1" t="s">
        <v>38</v>
      </c>
      <c r="AN1" s="1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</row>
    <row r="2">
      <c r="A2" s="2" t="s">
        <v>46</v>
      </c>
      <c r="B2" s="2" t="s">
        <v>47</v>
      </c>
      <c r="C2" s="2">
        <v>45.7</v>
      </c>
      <c r="D2" s="2">
        <v>78.9</v>
      </c>
      <c r="E2" s="2">
        <v>12.75</v>
      </c>
      <c r="F2" s="2">
        <v>4.81</v>
      </c>
      <c r="G2" s="2">
        <v>73.08</v>
      </c>
      <c r="H2" s="2">
        <v>8.39</v>
      </c>
      <c r="I2" s="2">
        <v>63.0</v>
      </c>
      <c r="J2" s="2">
        <v>19.0</v>
      </c>
      <c r="K2" s="2" t="s">
        <v>48</v>
      </c>
      <c r="L2" s="2">
        <v>47.0</v>
      </c>
      <c r="M2" s="2">
        <v>64.3</v>
      </c>
      <c r="N2" s="2">
        <v>11.94</v>
      </c>
      <c r="O2" s="2">
        <v>4.27</v>
      </c>
      <c r="P2" s="2">
        <v>60.0</v>
      </c>
      <c r="Q2" s="2">
        <v>9.28</v>
      </c>
      <c r="R2" s="2">
        <v>42.0</v>
      </c>
      <c r="S2" s="2">
        <v>18.0</v>
      </c>
      <c r="T2" s="2" t="s">
        <v>49</v>
      </c>
      <c r="U2" s="2">
        <v>48.0</v>
      </c>
      <c r="V2" s="2">
        <v>59.1</v>
      </c>
      <c r="W2" s="2">
        <v>11.43</v>
      </c>
      <c r="X2" s="2">
        <v>4.57</v>
      </c>
      <c r="Y2" s="2">
        <v>58.9</v>
      </c>
      <c r="Z2" s="2">
        <v>8.94</v>
      </c>
      <c r="AA2" s="2">
        <v>42.0</v>
      </c>
      <c r="AB2" s="2">
        <v>20.0</v>
      </c>
      <c r="AC2" s="2" t="s">
        <v>50</v>
      </c>
      <c r="AD2" s="2">
        <v>53.3</v>
      </c>
      <c r="AE2" s="2">
        <v>68.8</v>
      </c>
      <c r="AF2" s="2">
        <v>10.72</v>
      </c>
      <c r="AG2" s="2">
        <v>4.73</v>
      </c>
      <c r="AH2" s="2">
        <v>62.2</v>
      </c>
      <c r="AI2" s="2">
        <v>8.3</v>
      </c>
      <c r="AJ2" s="2">
        <v>28.0</v>
      </c>
      <c r="AK2" s="2">
        <v>29.0</v>
      </c>
      <c r="AL2" s="2" t="s">
        <v>51</v>
      </c>
      <c r="AM2" s="2">
        <v>48.9</v>
      </c>
      <c r="AN2" s="2">
        <v>76.9</v>
      </c>
      <c r="AO2" s="2">
        <v>11.28</v>
      </c>
      <c r="AP2" s="2">
        <v>4.69</v>
      </c>
      <c r="AQ2" s="2">
        <v>71.08</v>
      </c>
      <c r="AR2" s="2">
        <v>9.66</v>
      </c>
      <c r="AS2" s="2">
        <v>21.0</v>
      </c>
      <c r="AT2" s="2">
        <v>24.0</v>
      </c>
    </row>
    <row r="3">
      <c r="A3" s="2" t="s">
        <v>52</v>
      </c>
      <c r="B3" s="2" t="s">
        <v>53</v>
      </c>
      <c r="C3" s="2">
        <v>31.6</v>
      </c>
      <c r="D3" s="2">
        <v>38.9</v>
      </c>
      <c r="E3" s="2">
        <v>10.31</v>
      </c>
      <c r="F3" s="2">
        <v>4.24</v>
      </c>
      <c r="G3" s="2">
        <v>59.46</v>
      </c>
      <c r="H3" s="2">
        <v>8.55</v>
      </c>
      <c r="I3" s="2">
        <v>7.0</v>
      </c>
      <c r="J3" s="2">
        <v>32.0</v>
      </c>
      <c r="K3" s="2" t="s">
        <v>54</v>
      </c>
      <c r="L3" s="2">
        <v>37.3</v>
      </c>
      <c r="M3" s="2">
        <v>42.1</v>
      </c>
      <c r="N3" s="2">
        <v>10.75</v>
      </c>
      <c r="O3" s="2">
        <v>4.5</v>
      </c>
      <c r="P3" s="2">
        <v>56.52</v>
      </c>
      <c r="Q3" s="2">
        <v>7.99</v>
      </c>
      <c r="R3" s="2">
        <v>7.0</v>
      </c>
      <c r="S3" s="2">
        <v>20.0</v>
      </c>
      <c r="T3" s="2" t="s">
        <v>48</v>
      </c>
      <c r="U3" s="2">
        <v>46.6</v>
      </c>
      <c r="V3" s="2">
        <v>83.3</v>
      </c>
      <c r="W3" s="2">
        <v>10.97</v>
      </c>
      <c r="X3" s="2">
        <v>4.25</v>
      </c>
      <c r="Y3" s="2">
        <v>61.04</v>
      </c>
      <c r="Z3" s="2">
        <v>9.06</v>
      </c>
      <c r="AA3" s="2">
        <v>56.0</v>
      </c>
      <c r="AB3" s="2">
        <v>23.0</v>
      </c>
      <c r="AC3" s="2" t="s">
        <v>55</v>
      </c>
      <c r="AD3" s="2">
        <v>47.3</v>
      </c>
      <c r="AE3" s="2">
        <v>57.7</v>
      </c>
      <c r="AF3" s="2">
        <v>10.59</v>
      </c>
      <c r="AG3" s="2">
        <v>4.85</v>
      </c>
      <c r="AH3" s="2">
        <v>66.28</v>
      </c>
      <c r="AI3" s="2">
        <v>8.76</v>
      </c>
      <c r="AJ3" s="2">
        <v>7.0</v>
      </c>
      <c r="AK3" s="2">
        <v>22.0</v>
      </c>
      <c r="AL3" s="2" t="s">
        <v>56</v>
      </c>
      <c r="AM3" s="2">
        <v>50.2</v>
      </c>
      <c r="AN3" s="2">
        <v>50.0</v>
      </c>
      <c r="AO3" s="2">
        <v>11.51</v>
      </c>
      <c r="AP3" s="2">
        <v>5.06</v>
      </c>
      <c r="AQ3" s="2">
        <v>60.0</v>
      </c>
      <c r="AR3" s="2">
        <v>7.67</v>
      </c>
      <c r="AS3" s="2">
        <v>21.0</v>
      </c>
      <c r="AT3" s="2">
        <v>31.0</v>
      </c>
    </row>
    <row r="4">
      <c r="A4" s="2" t="s">
        <v>57</v>
      </c>
      <c r="B4" s="2" t="s">
        <v>48</v>
      </c>
      <c r="C4" s="2">
        <v>43.3</v>
      </c>
      <c r="D4" s="2">
        <v>50.0</v>
      </c>
      <c r="E4" s="2">
        <v>12.13</v>
      </c>
      <c r="F4" s="2">
        <v>4.8</v>
      </c>
      <c r="G4" s="2">
        <v>56.82</v>
      </c>
      <c r="H4" s="2">
        <v>9.03</v>
      </c>
      <c r="I4" s="2">
        <v>63.0</v>
      </c>
      <c r="J4" s="2">
        <v>21.0</v>
      </c>
      <c r="K4" s="2" t="s">
        <v>58</v>
      </c>
      <c r="L4" s="2">
        <v>39.9</v>
      </c>
      <c r="M4" s="2">
        <v>23.1</v>
      </c>
      <c r="N4" s="2">
        <v>11.33</v>
      </c>
      <c r="O4" s="2">
        <v>3.74</v>
      </c>
      <c r="P4" s="2">
        <v>64.41</v>
      </c>
      <c r="Q4" s="2">
        <v>7.62</v>
      </c>
      <c r="R4" s="2">
        <v>42.0</v>
      </c>
      <c r="S4" s="2">
        <v>24.0</v>
      </c>
      <c r="T4" s="2" t="s">
        <v>59</v>
      </c>
      <c r="U4" s="2">
        <v>41.4</v>
      </c>
      <c r="V4" s="2">
        <v>40.0</v>
      </c>
      <c r="W4" s="2">
        <v>10.19</v>
      </c>
      <c r="X4" s="2">
        <v>4.26</v>
      </c>
      <c r="Y4" s="2">
        <v>57.81</v>
      </c>
      <c r="Z4" s="2">
        <v>9.28</v>
      </c>
      <c r="AA4" s="2">
        <v>56.0</v>
      </c>
      <c r="AB4" s="2">
        <v>25.0</v>
      </c>
      <c r="AC4" s="2" t="s">
        <v>60</v>
      </c>
      <c r="AD4" s="2">
        <v>44.7</v>
      </c>
      <c r="AE4" s="2">
        <v>52.4</v>
      </c>
      <c r="AF4" s="2">
        <v>11.54</v>
      </c>
      <c r="AG4" s="2">
        <v>3.72</v>
      </c>
      <c r="AH4" s="2">
        <v>59.09</v>
      </c>
      <c r="AI4" s="2">
        <v>8.33</v>
      </c>
      <c r="AJ4" s="2">
        <v>14.0</v>
      </c>
      <c r="AK4" s="2">
        <v>30.0</v>
      </c>
      <c r="AL4" s="2" t="s">
        <v>61</v>
      </c>
      <c r="AM4" s="2">
        <v>39.3</v>
      </c>
      <c r="AN4" s="2">
        <v>78.9</v>
      </c>
      <c r="AO4" s="2">
        <v>8.96</v>
      </c>
      <c r="AP4" s="2">
        <v>4.04</v>
      </c>
      <c r="AQ4" s="2">
        <v>55.56</v>
      </c>
      <c r="AR4" s="2">
        <v>8.62</v>
      </c>
      <c r="AS4" s="2">
        <v>7.0</v>
      </c>
      <c r="AT4" s="2">
        <v>23.0</v>
      </c>
    </row>
    <row r="5">
      <c r="A5" s="2" t="s">
        <v>62</v>
      </c>
      <c r="B5" s="2" t="s">
        <v>56</v>
      </c>
      <c r="C5" s="2">
        <v>45.1</v>
      </c>
      <c r="D5" s="2">
        <v>83.3</v>
      </c>
      <c r="E5" s="2">
        <v>10.5</v>
      </c>
      <c r="F5" s="2">
        <v>4.23</v>
      </c>
      <c r="G5" s="2">
        <v>68.42</v>
      </c>
      <c r="H5" s="2">
        <v>9.66</v>
      </c>
      <c r="I5" s="2">
        <v>14.0</v>
      </c>
      <c r="J5" s="2">
        <v>18.0</v>
      </c>
      <c r="K5" s="2" t="s">
        <v>63</v>
      </c>
      <c r="L5" s="2">
        <v>41.9</v>
      </c>
      <c r="M5" s="2">
        <v>38.5</v>
      </c>
      <c r="N5" s="2">
        <v>10.05</v>
      </c>
      <c r="O5" s="2">
        <v>4.35</v>
      </c>
      <c r="P5" s="2">
        <v>59.32</v>
      </c>
      <c r="Q5" s="2">
        <v>8.63</v>
      </c>
      <c r="R5" s="2">
        <v>49.0</v>
      </c>
      <c r="S5" s="2">
        <v>10.0</v>
      </c>
      <c r="T5" s="2" t="s">
        <v>47</v>
      </c>
      <c r="U5" s="2">
        <v>46.6</v>
      </c>
      <c r="V5" s="2">
        <v>64.7</v>
      </c>
      <c r="W5" s="2">
        <v>10.07</v>
      </c>
      <c r="X5" s="2">
        <v>4.5</v>
      </c>
      <c r="Y5" s="2">
        <v>71.62</v>
      </c>
      <c r="Z5" s="2">
        <v>9.9</v>
      </c>
      <c r="AA5" s="2">
        <v>14.0</v>
      </c>
      <c r="AB5" s="2">
        <v>22.0</v>
      </c>
      <c r="AC5" s="2" t="s">
        <v>64</v>
      </c>
      <c r="AD5" s="2">
        <v>35.5</v>
      </c>
      <c r="AE5" s="2">
        <v>52.4</v>
      </c>
      <c r="AF5" s="2">
        <v>10.87</v>
      </c>
      <c r="AG5" s="2">
        <v>3.9</v>
      </c>
      <c r="AH5" s="2">
        <v>58.93</v>
      </c>
      <c r="AI5" s="2">
        <v>8.28</v>
      </c>
      <c r="AJ5" s="2">
        <v>14.0</v>
      </c>
      <c r="AK5" s="2">
        <v>18.0</v>
      </c>
      <c r="AL5" s="2" t="s">
        <v>65</v>
      </c>
      <c r="AM5" s="2">
        <v>40.2</v>
      </c>
      <c r="AN5" s="2">
        <v>36.4</v>
      </c>
      <c r="AO5" s="2">
        <v>10.92</v>
      </c>
      <c r="AP5" s="2">
        <v>4.26</v>
      </c>
      <c r="AQ5" s="2">
        <v>52.08</v>
      </c>
      <c r="AR5" s="2">
        <v>8.49</v>
      </c>
      <c r="AS5" s="2">
        <v>7.0</v>
      </c>
      <c r="AT5" s="2">
        <v>25.0</v>
      </c>
    </row>
    <row r="6">
      <c r="A6" s="2" t="s">
        <v>66</v>
      </c>
      <c r="B6" s="2" t="s">
        <v>67</v>
      </c>
      <c r="C6" s="2">
        <v>36.8</v>
      </c>
      <c r="D6" s="2">
        <v>50.0</v>
      </c>
      <c r="E6" s="2">
        <v>10.81</v>
      </c>
      <c r="F6" s="2">
        <v>5.01</v>
      </c>
      <c r="G6" s="2">
        <v>61.7</v>
      </c>
      <c r="H6" s="2">
        <v>8.68</v>
      </c>
      <c r="I6" s="2">
        <v>21.0</v>
      </c>
      <c r="J6" s="2">
        <v>15.0</v>
      </c>
      <c r="K6" s="2" t="s">
        <v>56</v>
      </c>
      <c r="L6" s="2">
        <v>37.6</v>
      </c>
      <c r="M6" s="2">
        <v>56.3</v>
      </c>
      <c r="N6" s="2">
        <v>10.58</v>
      </c>
      <c r="O6" s="2">
        <v>4.3</v>
      </c>
      <c r="P6" s="2">
        <v>67.86</v>
      </c>
      <c r="Q6" s="2">
        <v>7.73</v>
      </c>
      <c r="R6" s="2">
        <v>0.0</v>
      </c>
      <c r="S6" s="2">
        <v>16.0</v>
      </c>
      <c r="T6" s="2" t="s">
        <v>56</v>
      </c>
      <c r="U6" s="2">
        <v>51.0</v>
      </c>
      <c r="V6" s="2">
        <v>61.9</v>
      </c>
      <c r="W6" s="2">
        <v>11.02</v>
      </c>
      <c r="X6" s="2">
        <v>4.79</v>
      </c>
      <c r="Y6" s="2">
        <v>76.81</v>
      </c>
      <c r="Z6" s="2">
        <v>8.09</v>
      </c>
      <c r="AA6" s="2">
        <v>21.0</v>
      </c>
      <c r="AB6" s="2">
        <v>13.0</v>
      </c>
      <c r="AC6" s="2" t="s">
        <v>47</v>
      </c>
      <c r="AD6" s="2">
        <v>43.5</v>
      </c>
      <c r="AE6" s="2">
        <v>59.1</v>
      </c>
      <c r="AF6" s="2">
        <v>10.69</v>
      </c>
      <c r="AG6" s="2">
        <v>4.22</v>
      </c>
      <c r="AH6" s="2">
        <v>57.53</v>
      </c>
      <c r="AI6" s="2">
        <v>9.5</v>
      </c>
      <c r="AJ6" s="2">
        <v>14.0</v>
      </c>
      <c r="AK6" s="2">
        <v>14.0</v>
      </c>
      <c r="AL6" s="2" t="s">
        <v>68</v>
      </c>
      <c r="AM6" s="2">
        <v>39.5</v>
      </c>
      <c r="AN6" s="2">
        <v>38.7</v>
      </c>
      <c r="AO6" s="2">
        <v>9.98</v>
      </c>
      <c r="AP6" s="2">
        <v>4.63</v>
      </c>
      <c r="AQ6" s="2">
        <v>51.85</v>
      </c>
      <c r="AR6" s="2">
        <v>8.39</v>
      </c>
      <c r="AS6" s="2">
        <v>21.0</v>
      </c>
      <c r="AT6" s="2">
        <v>22.0</v>
      </c>
    </row>
    <row r="7">
      <c r="A7" s="2" t="s">
        <v>69</v>
      </c>
      <c r="B7" s="2" t="s">
        <v>54</v>
      </c>
      <c r="C7" s="2">
        <v>44.3</v>
      </c>
      <c r="D7" s="2">
        <v>62.5</v>
      </c>
      <c r="E7" s="2">
        <v>10.62</v>
      </c>
      <c r="F7" s="2">
        <v>4.44</v>
      </c>
      <c r="G7" s="2">
        <v>55.74</v>
      </c>
      <c r="H7" s="2">
        <v>7.98</v>
      </c>
      <c r="I7" s="2">
        <v>49.0</v>
      </c>
      <c r="J7" s="2">
        <v>23.0</v>
      </c>
      <c r="K7" s="2" t="s">
        <v>70</v>
      </c>
      <c r="L7" s="2">
        <v>48.3</v>
      </c>
      <c r="M7" s="2">
        <v>60.7</v>
      </c>
      <c r="N7" s="2">
        <v>11.16</v>
      </c>
      <c r="O7" s="2">
        <v>5.57</v>
      </c>
      <c r="P7" s="2">
        <v>64.71</v>
      </c>
      <c r="Q7" s="2">
        <v>7.96</v>
      </c>
      <c r="R7" s="2">
        <v>77.0</v>
      </c>
      <c r="S7" s="2">
        <v>18.0</v>
      </c>
      <c r="T7" s="2" t="s">
        <v>71</v>
      </c>
      <c r="U7" s="2">
        <v>48.5</v>
      </c>
      <c r="V7" s="2">
        <v>57.1</v>
      </c>
      <c r="W7" s="2">
        <v>10.52</v>
      </c>
      <c r="X7" s="2">
        <v>5.56</v>
      </c>
      <c r="Y7" s="2">
        <v>59.09</v>
      </c>
      <c r="Z7" s="2">
        <v>9.23</v>
      </c>
      <c r="AA7" s="2">
        <v>49.0</v>
      </c>
      <c r="AB7" s="2">
        <v>20.0</v>
      </c>
      <c r="AC7" s="2" t="s">
        <v>68</v>
      </c>
      <c r="AD7" s="2">
        <v>36.4</v>
      </c>
      <c r="AE7" s="2">
        <v>66.7</v>
      </c>
      <c r="AF7" s="2">
        <v>10.0</v>
      </c>
      <c r="AG7" s="2">
        <v>4.79</v>
      </c>
      <c r="AH7" s="2">
        <v>60.71</v>
      </c>
      <c r="AI7" s="2">
        <v>8.35</v>
      </c>
      <c r="AJ7" s="2">
        <v>7.0</v>
      </c>
      <c r="AK7" s="2">
        <v>26.0</v>
      </c>
      <c r="AL7" s="2" t="s">
        <v>72</v>
      </c>
      <c r="AM7" s="2">
        <v>41.0</v>
      </c>
      <c r="AN7" s="2">
        <v>43.5</v>
      </c>
      <c r="AO7" s="2">
        <v>10.25</v>
      </c>
      <c r="AP7" s="2">
        <v>5.12</v>
      </c>
      <c r="AQ7" s="2">
        <v>44.44</v>
      </c>
      <c r="AR7" s="2">
        <v>8.3</v>
      </c>
      <c r="AS7" s="2">
        <v>7.0</v>
      </c>
      <c r="AT7" s="2">
        <v>23.0</v>
      </c>
    </row>
    <row r="8">
      <c r="A8" s="2" t="s">
        <v>73</v>
      </c>
      <c r="B8" s="2" t="s">
        <v>74</v>
      </c>
      <c r="C8" s="2">
        <v>37.8</v>
      </c>
      <c r="D8" s="2">
        <v>50.0</v>
      </c>
      <c r="E8" s="2">
        <v>11.68</v>
      </c>
      <c r="F8" s="2">
        <v>4.5</v>
      </c>
      <c r="G8" s="2">
        <v>41.18</v>
      </c>
      <c r="H8" s="2">
        <v>8.77</v>
      </c>
      <c r="I8" s="2">
        <v>21.0</v>
      </c>
      <c r="J8" s="2">
        <v>32.0</v>
      </c>
      <c r="K8" s="2" t="s">
        <v>48</v>
      </c>
      <c r="L8" s="2">
        <v>44.3</v>
      </c>
      <c r="M8" s="2">
        <v>50.0</v>
      </c>
      <c r="N8" s="2">
        <v>11.39</v>
      </c>
      <c r="O8" s="2">
        <v>4.79</v>
      </c>
      <c r="P8" s="2">
        <v>55.56</v>
      </c>
      <c r="Q8" s="2">
        <v>8.82</v>
      </c>
      <c r="R8" s="2">
        <v>70.0</v>
      </c>
      <c r="S8" s="2">
        <v>27.0</v>
      </c>
      <c r="T8" s="2" t="s">
        <v>53</v>
      </c>
      <c r="U8" s="2">
        <v>39.1</v>
      </c>
      <c r="V8" s="2">
        <v>40.0</v>
      </c>
      <c r="W8" s="2">
        <v>10.87</v>
      </c>
      <c r="X8" s="2">
        <v>4.32</v>
      </c>
      <c r="Y8" s="2">
        <v>67.27</v>
      </c>
      <c r="Z8" s="2">
        <v>8.6</v>
      </c>
      <c r="AA8" s="2">
        <v>14.0</v>
      </c>
      <c r="AB8" s="2">
        <v>31.0</v>
      </c>
      <c r="AC8" s="2" t="s">
        <v>75</v>
      </c>
      <c r="AD8" s="2">
        <v>40.1</v>
      </c>
      <c r="AE8" s="2">
        <v>47.6</v>
      </c>
      <c r="AF8" s="2">
        <v>12.26</v>
      </c>
      <c r="AG8" s="2">
        <v>4.25</v>
      </c>
      <c r="AH8" s="2">
        <v>64.41</v>
      </c>
      <c r="AI8" s="2">
        <v>9.98</v>
      </c>
      <c r="AJ8" s="2">
        <v>21.0</v>
      </c>
      <c r="AK8" s="2">
        <v>27.0</v>
      </c>
      <c r="AL8" s="2" t="s">
        <v>76</v>
      </c>
      <c r="AM8" s="2">
        <v>45.1</v>
      </c>
      <c r="AN8" s="2">
        <v>36.8</v>
      </c>
      <c r="AO8" s="2">
        <v>11.56</v>
      </c>
      <c r="AP8" s="2">
        <v>4.61</v>
      </c>
      <c r="AQ8" s="2">
        <v>52.78</v>
      </c>
      <c r="AR8" s="2">
        <v>7.83</v>
      </c>
      <c r="AS8" s="2">
        <v>21.0</v>
      </c>
      <c r="AT8" s="2">
        <v>21.0</v>
      </c>
    </row>
    <row r="9">
      <c r="A9" s="2" t="s">
        <v>77</v>
      </c>
      <c r="B9" s="2" t="s">
        <v>78</v>
      </c>
      <c r="C9" s="2">
        <v>42.7</v>
      </c>
      <c r="D9" s="2">
        <v>50.0</v>
      </c>
      <c r="E9" s="2">
        <v>11.24</v>
      </c>
      <c r="F9" s="2">
        <v>4.26</v>
      </c>
      <c r="G9" s="2">
        <v>62.86</v>
      </c>
      <c r="H9" s="2">
        <v>8.11</v>
      </c>
      <c r="I9" s="2">
        <v>42.0</v>
      </c>
      <c r="J9" s="2">
        <v>21.0</v>
      </c>
      <c r="K9" s="2" t="s">
        <v>79</v>
      </c>
      <c r="L9" s="2">
        <v>38.3</v>
      </c>
      <c r="M9" s="2">
        <v>37.5</v>
      </c>
      <c r="N9" s="2">
        <v>10.48</v>
      </c>
      <c r="O9" s="2">
        <v>3.84</v>
      </c>
      <c r="P9" s="2">
        <v>49.21</v>
      </c>
      <c r="Q9" s="2">
        <v>8.82</v>
      </c>
      <c r="R9" s="2">
        <v>84.0</v>
      </c>
      <c r="S9" s="2">
        <v>17.0</v>
      </c>
      <c r="T9" s="2" t="s">
        <v>80</v>
      </c>
      <c r="U9" s="2">
        <v>40.9</v>
      </c>
      <c r="V9" s="2">
        <v>52.9</v>
      </c>
      <c r="W9" s="2">
        <v>10.21</v>
      </c>
      <c r="X9" s="2">
        <v>4.67</v>
      </c>
      <c r="Y9" s="2">
        <v>54.17</v>
      </c>
      <c r="Z9" s="2">
        <v>8.61</v>
      </c>
      <c r="AA9" s="2">
        <v>35.0</v>
      </c>
      <c r="AB9" s="2">
        <v>19.0</v>
      </c>
      <c r="AC9" s="2" t="s">
        <v>72</v>
      </c>
      <c r="AD9" s="2">
        <v>43.9</v>
      </c>
      <c r="AE9" s="2">
        <v>71.4</v>
      </c>
      <c r="AF9" s="2">
        <v>10.5</v>
      </c>
      <c r="AG9" s="2">
        <v>4.4</v>
      </c>
      <c r="AH9" s="2">
        <v>63.08</v>
      </c>
      <c r="AI9" s="2">
        <v>8.88</v>
      </c>
      <c r="AJ9" s="2">
        <v>21.0</v>
      </c>
      <c r="AK9" s="2">
        <v>25.0</v>
      </c>
      <c r="AL9" s="2" t="s">
        <v>68</v>
      </c>
      <c r="AM9" s="2">
        <v>34.9</v>
      </c>
      <c r="AN9" s="2">
        <v>38.5</v>
      </c>
      <c r="AO9" s="2">
        <v>9.88</v>
      </c>
      <c r="AP9" s="2">
        <v>4.26</v>
      </c>
      <c r="AQ9" s="2">
        <v>42.22</v>
      </c>
      <c r="AR9" s="2">
        <v>8.09</v>
      </c>
      <c r="AS9" s="2">
        <v>56.0</v>
      </c>
      <c r="AT9" s="2">
        <v>23.0</v>
      </c>
    </row>
    <row r="10">
      <c r="A10" s="2" t="s">
        <v>81</v>
      </c>
      <c r="B10" s="2" t="s">
        <v>59</v>
      </c>
      <c r="C10" s="2">
        <v>39.8</v>
      </c>
      <c r="D10" s="2">
        <v>60.0</v>
      </c>
      <c r="E10" s="2">
        <v>10.08</v>
      </c>
      <c r="F10" s="2">
        <v>4.4</v>
      </c>
      <c r="G10" s="2">
        <v>51.79</v>
      </c>
      <c r="H10" s="2">
        <v>8.31</v>
      </c>
      <c r="I10" s="2">
        <v>14.0</v>
      </c>
      <c r="J10" s="2">
        <v>18.0</v>
      </c>
      <c r="K10" s="2" t="s">
        <v>82</v>
      </c>
      <c r="L10" s="2">
        <v>47.1</v>
      </c>
      <c r="M10" s="2">
        <v>43.8</v>
      </c>
      <c r="N10" s="2">
        <v>12.24</v>
      </c>
      <c r="O10" s="2">
        <v>4.8</v>
      </c>
      <c r="P10" s="2">
        <v>57.41</v>
      </c>
      <c r="Q10" s="2">
        <v>9.25</v>
      </c>
      <c r="R10" s="2">
        <v>14.0</v>
      </c>
      <c r="S10" s="2">
        <v>18.0</v>
      </c>
      <c r="T10" s="2" t="s">
        <v>53</v>
      </c>
      <c r="U10" s="2">
        <v>40.5</v>
      </c>
      <c r="V10" s="2">
        <v>54.8</v>
      </c>
      <c r="W10" s="2">
        <v>10.08</v>
      </c>
      <c r="X10" s="2">
        <v>4.16</v>
      </c>
      <c r="Y10" s="2">
        <v>50.0</v>
      </c>
      <c r="Z10" s="2">
        <v>8.84</v>
      </c>
      <c r="AA10" s="2">
        <v>35.0</v>
      </c>
      <c r="AB10" s="2">
        <v>26.0</v>
      </c>
      <c r="AC10" s="2" t="s">
        <v>71</v>
      </c>
      <c r="AD10" s="2">
        <v>43.0</v>
      </c>
      <c r="AE10" s="2">
        <v>57.7</v>
      </c>
      <c r="AF10" s="2">
        <v>10.75</v>
      </c>
      <c r="AG10" s="2">
        <v>4.45</v>
      </c>
      <c r="AH10" s="2">
        <v>63.64</v>
      </c>
      <c r="AI10" s="2">
        <v>8.45</v>
      </c>
      <c r="AJ10" s="2">
        <v>63.0</v>
      </c>
      <c r="AK10" s="2">
        <v>21.0</v>
      </c>
      <c r="AL10" s="2" t="s">
        <v>83</v>
      </c>
      <c r="AM10" s="2">
        <v>45.2</v>
      </c>
      <c r="AN10" s="2">
        <v>60.9</v>
      </c>
      <c r="AO10" s="2">
        <v>10.52</v>
      </c>
      <c r="AP10" s="2">
        <v>4.26</v>
      </c>
      <c r="AQ10" s="2">
        <v>71.43</v>
      </c>
      <c r="AR10" s="2">
        <v>8.03</v>
      </c>
      <c r="AS10" s="2">
        <v>21.0</v>
      </c>
      <c r="AT10" s="2">
        <v>25.0</v>
      </c>
    </row>
    <row r="11">
      <c r="A11" s="2" t="s">
        <v>84</v>
      </c>
      <c r="B11" s="2" t="s">
        <v>58</v>
      </c>
      <c r="C11" s="2">
        <v>40.0</v>
      </c>
      <c r="D11" s="2">
        <v>58.3</v>
      </c>
      <c r="E11" s="2">
        <v>10.15</v>
      </c>
      <c r="F11" s="2">
        <v>4.46</v>
      </c>
      <c r="G11" s="2">
        <v>53.19</v>
      </c>
      <c r="H11" s="2">
        <v>8.87</v>
      </c>
      <c r="I11" s="2">
        <v>21.0</v>
      </c>
      <c r="J11" s="2">
        <v>18.0</v>
      </c>
      <c r="K11" s="2" t="s">
        <v>85</v>
      </c>
      <c r="L11" s="2">
        <v>39.1</v>
      </c>
      <c r="M11" s="2">
        <v>35.3</v>
      </c>
      <c r="N11" s="2">
        <v>11.74</v>
      </c>
      <c r="O11" s="2">
        <v>5.0</v>
      </c>
      <c r="P11" s="2">
        <v>77.36</v>
      </c>
      <c r="Q11" s="2">
        <v>9.08</v>
      </c>
      <c r="R11" s="2">
        <v>49.0</v>
      </c>
      <c r="S11" s="2">
        <v>18.0</v>
      </c>
      <c r="T11" s="2" t="s">
        <v>86</v>
      </c>
      <c r="U11" s="2">
        <v>45.4</v>
      </c>
      <c r="V11" s="2">
        <v>64.7</v>
      </c>
      <c r="W11" s="2">
        <v>11.41</v>
      </c>
      <c r="X11" s="2">
        <v>5.05</v>
      </c>
      <c r="Y11" s="2">
        <v>74.24</v>
      </c>
      <c r="Z11" s="2">
        <v>9.01</v>
      </c>
      <c r="AA11" s="2">
        <v>21.0</v>
      </c>
      <c r="AB11" s="2">
        <v>13.0</v>
      </c>
      <c r="AC11" s="2" t="s">
        <v>71</v>
      </c>
      <c r="AD11" s="2">
        <v>42.6</v>
      </c>
      <c r="AE11" s="2">
        <v>60.0</v>
      </c>
      <c r="AF11" s="2">
        <v>9.71</v>
      </c>
      <c r="AG11" s="2">
        <v>4.4</v>
      </c>
      <c r="AH11" s="2">
        <v>62.5</v>
      </c>
      <c r="AI11" s="2">
        <v>9.41</v>
      </c>
      <c r="AJ11" s="2">
        <v>21.0</v>
      </c>
      <c r="AK11" s="2">
        <v>28.0</v>
      </c>
      <c r="AL11" s="2" t="s">
        <v>65</v>
      </c>
      <c r="AM11" s="2">
        <v>36.5</v>
      </c>
      <c r="AN11" s="2">
        <v>52.9</v>
      </c>
      <c r="AO11" s="2">
        <v>10.22</v>
      </c>
      <c r="AP11" s="2">
        <v>4.38</v>
      </c>
      <c r="AQ11" s="2">
        <v>64.29</v>
      </c>
      <c r="AR11" s="2">
        <v>8.62</v>
      </c>
      <c r="AS11" s="2">
        <v>7.0</v>
      </c>
      <c r="AT11" s="2">
        <v>23.0</v>
      </c>
    </row>
    <row r="12">
      <c r="A12" s="2" t="s">
        <v>87</v>
      </c>
      <c r="B12" s="2" t="s">
        <v>54</v>
      </c>
      <c r="C12" s="2">
        <v>37.6</v>
      </c>
      <c r="D12" s="2">
        <v>81.3</v>
      </c>
      <c r="E12" s="2">
        <v>11.14</v>
      </c>
      <c r="F12" s="2">
        <v>4.72</v>
      </c>
      <c r="G12" s="2">
        <v>65.52</v>
      </c>
      <c r="H12" s="2">
        <v>8.58</v>
      </c>
      <c r="I12" s="2">
        <v>28.0</v>
      </c>
      <c r="J12" s="2">
        <v>11.0</v>
      </c>
      <c r="K12" s="2" t="s">
        <v>71</v>
      </c>
      <c r="L12" s="2">
        <v>40.2</v>
      </c>
      <c r="M12" s="2">
        <v>53.3</v>
      </c>
      <c r="N12" s="2">
        <v>11.51</v>
      </c>
      <c r="O12" s="2">
        <v>4.47</v>
      </c>
      <c r="P12" s="2">
        <v>64.62</v>
      </c>
      <c r="Q12" s="2">
        <v>8.28</v>
      </c>
      <c r="R12" s="2">
        <v>42.0</v>
      </c>
      <c r="S12" s="2">
        <v>20.0</v>
      </c>
      <c r="T12" s="2" t="s">
        <v>79</v>
      </c>
      <c r="U12" s="2">
        <v>38.4</v>
      </c>
      <c r="V12" s="2">
        <v>56.3</v>
      </c>
      <c r="W12" s="2">
        <v>10.23</v>
      </c>
      <c r="X12" s="2">
        <v>4.83</v>
      </c>
      <c r="Y12" s="2">
        <v>73.68</v>
      </c>
      <c r="Z12" s="2">
        <v>7.76</v>
      </c>
      <c r="AA12" s="2">
        <v>0.0</v>
      </c>
      <c r="AB12" s="2">
        <v>20.0</v>
      </c>
      <c r="AC12" s="2" t="s">
        <v>65</v>
      </c>
      <c r="AD12" s="2">
        <v>37.3</v>
      </c>
      <c r="AE12" s="2">
        <v>36.4</v>
      </c>
      <c r="AF12" s="2">
        <v>10.59</v>
      </c>
      <c r="AG12" s="2">
        <v>5.02</v>
      </c>
      <c r="AH12" s="2">
        <v>64.58</v>
      </c>
      <c r="AI12" s="2">
        <v>8.28</v>
      </c>
      <c r="AJ12" s="2">
        <v>7.0</v>
      </c>
      <c r="AK12" s="2">
        <v>13.0</v>
      </c>
      <c r="AL12" s="2" t="s">
        <v>88</v>
      </c>
      <c r="AM12" s="2">
        <v>38.3</v>
      </c>
      <c r="AN12" s="2">
        <v>59.1</v>
      </c>
      <c r="AO12" s="2">
        <v>9.82</v>
      </c>
      <c r="AP12" s="2">
        <v>4.77</v>
      </c>
      <c r="AQ12" s="2">
        <v>48.28</v>
      </c>
      <c r="AR12" s="2">
        <v>7.96</v>
      </c>
      <c r="AS12" s="2">
        <v>14.0</v>
      </c>
      <c r="AT12" s="2">
        <v>25.0</v>
      </c>
    </row>
    <row r="13">
      <c r="A13" s="2" t="s">
        <v>89</v>
      </c>
      <c r="B13" s="2" t="s">
        <v>90</v>
      </c>
      <c r="C13" s="2">
        <v>46.0</v>
      </c>
      <c r="D13" s="2">
        <v>69.2</v>
      </c>
      <c r="E13" s="2">
        <v>12.56</v>
      </c>
      <c r="F13" s="2">
        <v>3.92</v>
      </c>
      <c r="G13" s="2">
        <v>60.0</v>
      </c>
      <c r="H13" s="2">
        <v>8.33</v>
      </c>
      <c r="I13" s="2">
        <v>21.0</v>
      </c>
      <c r="J13" s="2">
        <v>35.0</v>
      </c>
      <c r="K13" s="2" t="s">
        <v>80</v>
      </c>
      <c r="L13" s="2">
        <v>41.5</v>
      </c>
      <c r="M13" s="2">
        <v>52.9</v>
      </c>
      <c r="N13" s="2">
        <v>12.68</v>
      </c>
      <c r="O13" s="2">
        <v>3.72</v>
      </c>
      <c r="P13" s="2">
        <v>64.81</v>
      </c>
      <c r="Q13" s="2">
        <v>8.35</v>
      </c>
      <c r="R13" s="2">
        <v>84.0</v>
      </c>
      <c r="S13" s="2">
        <v>41.0</v>
      </c>
      <c r="T13" s="2" t="s">
        <v>76</v>
      </c>
      <c r="U13" s="2">
        <v>44.4</v>
      </c>
      <c r="V13" s="2">
        <v>58.8</v>
      </c>
      <c r="W13" s="2">
        <v>11.51</v>
      </c>
      <c r="X13" s="2">
        <v>4.1</v>
      </c>
      <c r="Y13" s="2">
        <v>64.56</v>
      </c>
      <c r="Z13" s="2">
        <v>8.48</v>
      </c>
      <c r="AA13" s="2">
        <v>14.0</v>
      </c>
      <c r="AB13" s="2">
        <v>21.0</v>
      </c>
      <c r="AC13" s="2" t="s">
        <v>78</v>
      </c>
      <c r="AD13" s="2">
        <v>44.8</v>
      </c>
      <c r="AE13" s="2">
        <v>52.4</v>
      </c>
      <c r="AF13" s="2">
        <v>10.49</v>
      </c>
      <c r="AG13" s="2">
        <v>4.25</v>
      </c>
      <c r="AH13" s="2">
        <v>65.79</v>
      </c>
      <c r="AI13" s="2">
        <v>9.24</v>
      </c>
      <c r="AJ13" s="2">
        <v>14.0</v>
      </c>
      <c r="AK13" s="2">
        <v>21.0</v>
      </c>
      <c r="AL13" s="2" t="s">
        <v>91</v>
      </c>
      <c r="AM13" s="2">
        <v>38.6</v>
      </c>
      <c r="AN13" s="2">
        <v>53.3</v>
      </c>
      <c r="AO13" s="2">
        <v>9.21</v>
      </c>
      <c r="AP13" s="2">
        <v>3.42</v>
      </c>
      <c r="AQ13" s="2">
        <v>50.94</v>
      </c>
      <c r="AR13" s="2">
        <v>8.11</v>
      </c>
      <c r="AS13" s="2">
        <v>7.0</v>
      </c>
      <c r="AT13" s="2">
        <v>23.0</v>
      </c>
    </row>
    <row r="14">
      <c r="A14" s="2" t="s">
        <v>92</v>
      </c>
      <c r="B14" s="2" t="s">
        <v>72</v>
      </c>
      <c r="C14" s="2">
        <v>40.9</v>
      </c>
      <c r="D14" s="2">
        <v>62.5</v>
      </c>
      <c r="E14" s="2">
        <v>10.18</v>
      </c>
      <c r="F14" s="2">
        <v>3.8</v>
      </c>
      <c r="G14" s="2">
        <v>59.02</v>
      </c>
      <c r="H14" s="2">
        <v>8.48</v>
      </c>
      <c r="I14" s="2">
        <v>0.0</v>
      </c>
      <c r="J14" s="2">
        <v>27.0</v>
      </c>
      <c r="K14" s="2" t="s">
        <v>64</v>
      </c>
      <c r="L14" s="2">
        <v>44.6</v>
      </c>
      <c r="M14" s="2">
        <v>30.8</v>
      </c>
      <c r="N14" s="2">
        <v>9.74</v>
      </c>
      <c r="O14" s="2">
        <v>4.29</v>
      </c>
      <c r="P14" s="2">
        <v>63.16</v>
      </c>
      <c r="Q14" s="2">
        <v>8.23</v>
      </c>
      <c r="R14" s="2">
        <v>42.0</v>
      </c>
      <c r="S14" s="2">
        <v>23.0</v>
      </c>
      <c r="T14" s="2" t="s">
        <v>93</v>
      </c>
      <c r="U14" s="2">
        <v>37.3</v>
      </c>
      <c r="V14" s="2">
        <v>42.9</v>
      </c>
      <c r="W14" s="2">
        <v>9.96</v>
      </c>
      <c r="X14" s="2">
        <v>5.03</v>
      </c>
      <c r="Y14" s="2">
        <v>60.87</v>
      </c>
      <c r="Z14" s="2">
        <v>7.97</v>
      </c>
      <c r="AA14" s="2">
        <v>42.0</v>
      </c>
      <c r="AB14" s="2">
        <v>29.0</v>
      </c>
      <c r="AC14" s="2" t="s">
        <v>88</v>
      </c>
      <c r="AD14" s="2">
        <v>45.1</v>
      </c>
      <c r="AE14" s="2">
        <v>44.4</v>
      </c>
      <c r="AF14" s="2">
        <v>11.05</v>
      </c>
      <c r="AG14" s="2">
        <v>4.96</v>
      </c>
      <c r="AH14" s="2">
        <v>62.9</v>
      </c>
      <c r="AI14" s="2">
        <v>7.99</v>
      </c>
      <c r="AJ14" s="2">
        <v>35.0</v>
      </c>
      <c r="AK14" s="2">
        <v>19.0</v>
      </c>
      <c r="AL14" s="2" t="s">
        <v>94</v>
      </c>
      <c r="AM14" s="2">
        <v>47.6</v>
      </c>
      <c r="AN14" s="2">
        <v>73.0</v>
      </c>
      <c r="AO14" s="2">
        <v>11.46</v>
      </c>
      <c r="AP14" s="2">
        <v>4.58</v>
      </c>
      <c r="AQ14" s="2">
        <v>68.0</v>
      </c>
      <c r="AR14" s="2">
        <v>7.37</v>
      </c>
      <c r="AS14" s="2">
        <v>14.0</v>
      </c>
      <c r="AT14" s="2">
        <v>20.0</v>
      </c>
    </row>
    <row r="15">
      <c r="A15" s="2" t="s">
        <v>95</v>
      </c>
      <c r="B15" s="2" t="s">
        <v>96</v>
      </c>
      <c r="C15" s="2">
        <v>44.4</v>
      </c>
      <c r="D15" s="2">
        <v>64.3</v>
      </c>
      <c r="E15" s="2">
        <v>10.91</v>
      </c>
      <c r="F15" s="2">
        <v>4.19</v>
      </c>
      <c r="G15" s="2">
        <v>73.47</v>
      </c>
      <c r="H15" s="2">
        <v>9.24</v>
      </c>
      <c r="I15" s="2">
        <v>42.0</v>
      </c>
      <c r="J15" s="2">
        <v>26.0</v>
      </c>
      <c r="K15" s="2" t="s">
        <v>82</v>
      </c>
      <c r="L15" s="2">
        <v>34.4</v>
      </c>
      <c r="M15" s="2">
        <v>13.3</v>
      </c>
      <c r="N15" s="2">
        <v>9.46</v>
      </c>
      <c r="O15" s="2">
        <v>3.65</v>
      </c>
      <c r="P15" s="2">
        <v>35.0</v>
      </c>
      <c r="Q15" s="2">
        <v>8.05</v>
      </c>
      <c r="R15" s="2">
        <v>49.0</v>
      </c>
      <c r="S15" s="2">
        <v>30.0</v>
      </c>
      <c r="T15" s="2" t="s">
        <v>79</v>
      </c>
      <c r="U15" s="2">
        <v>42.9</v>
      </c>
      <c r="V15" s="2">
        <v>59.1</v>
      </c>
      <c r="W15" s="2">
        <v>9.48</v>
      </c>
      <c r="X15" s="2">
        <v>3.61</v>
      </c>
      <c r="Y15" s="2">
        <v>66.07</v>
      </c>
      <c r="Z15" s="2">
        <v>8.42</v>
      </c>
      <c r="AA15" s="2">
        <v>42.0</v>
      </c>
      <c r="AB15" s="2">
        <v>23.0</v>
      </c>
      <c r="AC15" s="2" t="s">
        <v>97</v>
      </c>
      <c r="AD15" s="2">
        <v>39.2</v>
      </c>
      <c r="AE15" s="2">
        <v>52.2</v>
      </c>
      <c r="AF15" s="2">
        <v>8.76</v>
      </c>
      <c r="AG15" s="2">
        <v>3.8</v>
      </c>
      <c r="AH15" s="2">
        <v>54.72</v>
      </c>
      <c r="AI15" s="2">
        <v>7.96</v>
      </c>
      <c r="AJ15" s="2">
        <v>14.0</v>
      </c>
      <c r="AK15" s="2">
        <v>21.0</v>
      </c>
      <c r="AL15" s="2" t="s">
        <v>64</v>
      </c>
      <c r="AM15" s="2">
        <v>44.9</v>
      </c>
      <c r="AN15" s="2">
        <v>73.3</v>
      </c>
      <c r="AO15" s="2">
        <v>9.37</v>
      </c>
      <c r="AP15" s="2">
        <v>4.15</v>
      </c>
      <c r="AQ15" s="2">
        <v>51.92</v>
      </c>
      <c r="AR15" s="2">
        <v>7.56</v>
      </c>
      <c r="AS15" s="2">
        <v>7.0</v>
      </c>
      <c r="AT15" s="2">
        <v>19.0</v>
      </c>
    </row>
    <row r="16">
      <c r="A16" s="2" t="s">
        <v>98</v>
      </c>
      <c r="B16" s="2" t="s">
        <v>99</v>
      </c>
      <c r="C16" s="2">
        <v>35.8</v>
      </c>
      <c r="D16" s="2">
        <v>42.9</v>
      </c>
      <c r="E16" s="2">
        <v>9.5</v>
      </c>
      <c r="F16" s="2">
        <v>4.18</v>
      </c>
      <c r="G16" s="2">
        <v>54.0</v>
      </c>
      <c r="H16" s="2">
        <v>8.47</v>
      </c>
      <c r="I16" s="2">
        <v>42.0</v>
      </c>
      <c r="J16" s="2">
        <v>20.0</v>
      </c>
      <c r="K16" s="2" t="s">
        <v>59</v>
      </c>
      <c r="L16" s="2">
        <v>42.4</v>
      </c>
      <c r="M16" s="2">
        <v>47.1</v>
      </c>
      <c r="N16" s="2">
        <v>10.79</v>
      </c>
      <c r="O16" s="2">
        <v>4.35</v>
      </c>
      <c r="P16" s="2">
        <v>60.66</v>
      </c>
      <c r="Q16" s="2">
        <v>9.27</v>
      </c>
      <c r="R16" s="2">
        <v>28.0</v>
      </c>
      <c r="S16" s="2">
        <v>23.0</v>
      </c>
      <c r="T16" s="2" t="s">
        <v>80</v>
      </c>
      <c r="U16" s="2">
        <v>40.9</v>
      </c>
      <c r="V16" s="2">
        <v>56.5</v>
      </c>
      <c r="W16" s="2">
        <v>11.49</v>
      </c>
      <c r="X16" s="2">
        <v>4.88</v>
      </c>
      <c r="Y16" s="2">
        <v>71.19</v>
      </c>
      <c r="Z16" s="2">
        <v>7.93</v>
      </c>
      <c r="AA16" s="2">
        <v>0.0</v>
      </c>
      <c r="AB16" s="2">
        <v>23.0</v>
      </c>
      <c r="AC16" s="2" t="s">
        <v>68</v>
      </c>
      <c r="AD16" s="2">
        <v>36.4</v>
      </c>
      <c r="AE16" s="2">
        <v>54.5</v>
      </c>
      <c r="AF16" s="2">
        <v>10.65</v>
      </c>
      <c r="AG16" s="2">
        <v>4.3</v>
      </c>
      <c r="AH16" s="2">
        <v>62.26</v>
      </c>
      <c r="AI16" s="2">
        <v>9.4</v>
      </c>
      <c r="AJ16" s="2">
        <v>28.0</v>
      </c>
      <c r="AK16" s="2">
        <v>13.0</v>
      </c>
      <c r="AL16" s="2" t="s">
        <v>47</v>
      </c>
      <c r="AM16" s="2">
        <v>41.1</v>
      </c>
      <c r="AN16" s="2">
        <v>47.6</v>
      </c>
      <c r="AO16" s="2">
        <v>9.91</v>
      </c>
      <c r="AP16" s="2">
        <v>4.1</v>
      </c>
      <c r="AQ16" s="2">
        <v>63.24</v>
      </c>
      <c r="AR16" s="2">
        <v>7.65</v>
      </c>
      <c r="AS16" s="2">
        <v>14.0</v>
      </c>
      <c r="AT16" s="2">
        <v>23.0</v>
      </c>
    </row>
    <row r="17">
      <c r="A17" s="2" t="s">
        <v>100</v>
      </c>
      <c r="B17" s="2" t="s">
        <v>47</v>
      </c>
      <c r="C17" s="2">
        <v>39.1</v>
      </c>
      <c r="D17" s="2">
        <v>90.0</v>
      </c>
      <c r="E17" s="2">
        <v>11.54</v>
      </c>
      <c r="F17" s="2">
        <v>4.48</v>
      </c>
      <c r="G17" s="2">
        <v>64.41</v>
      </c>
      <c r="H17" s="2">
        <v>8.41</v>
      </c>
      <c r="I17" s="2">
        <v>21.0</v>
      </c>
      <c r="J17" s="2">
        <v>22.0</v>
      </c>
      <c r="K17" s="2" t="s">
        <v>90</v>
      </c>
      <c r="L17" s="2">
        <v>44.3</v>
      </c>
      <c r="M17" s="2">
        <v>55.6</v>
      </c>
      <c r="N17" s="2">
        <v>11.23</v>
      </c>
      <c r="O17" s="2">
        <v>3.97</v>
      </c>
      <c r="P17" s="2">
        <v>52.83</v>
      </c>
      <c r="Q17" s="2">
        <v>8.47</v>
      </c>
      <c r="R17" s="2">
        <v>7.0</v>
      </c>
      <c r="S17" s="2">
        <v>31.0</v>
      </c>
      <c r="T17" s="2" t="s">
        <v>80</v>
      </c>
      <c r="U17" s="2">
        <v>44.2</v>
      </c>
      <c r="V17" s="2">
        <v>48.0</v>
      </c>
      <c r="W17" s="2">
        <v>10.48</v>
      </c>
      <c r="X17" s="2">
        <v>3.83</v>
      </c>
      <c r="Y17" s="2">
        <v>57.14</v>
      </c>
      <c r="Z17" s="2">
        <v>8.35</v>
      </c>
      <c r="AA17" s="2">
        <v>28.0</v>
      </c>
      <c r="AB17" s="2">
        <v>16.0</v>
      </c>
      <c r="AC17" s="2" t="s">
        <v>64</v>
      </c>
      <c r="AD17" s="2">
        <v>45.2</v>
      </c>
      <c r="AE17" s="2">
        <v>64.7</v>
      </c>
      <c r="AF17" s="2">
        <v>10.84</v>
      </c>
      <c r="AG17" s="2">
        <v>4.34</v>
      </c>
      <c r="AH17" s="2">
        <v>64.0</v>
      </c>
      <c r="AI17" s="2">
        <v>8.91</v>
      </c>
      <c r="AJ17" s="2">
        <v>14.0</v>
      </c>
      <c r="AK17" s="2">
        <v>22.0</v>
      </c>
      <c r="AL17" s="2" t="s">
        <v>72</v>
      </c>
      <c r="AM17" s="2">
        <v>43.8</v>
      </c>
      <c r="AN17" s="2">
        <v>51.7</v>
      </c>
      <c r="AO17" s="2">
        <v>9.48</v>
      </c>
      <c r="AP17" s="2">
        <v>3.73</v>
      </c>
      <c r="AQ17" s="2">
        <v>54.55</v>
      </c>
      <c r="AR17" s="2">
        <v>7.69</v>
      </c>
      <c r="AS17" s="2">
        <v>7.0</v>
      </c>
      <c r="AT17" s="2">
        <v>19.0</v>
      </c>
    </row>
    <row r="18">
      <c r="A18" s="2" t="s">
        <v>101</v>
      </c>
      <c r="B18" s="2" t="s">
        <v>59</v>
      </c>
      <c r="C18" s="2">
        <v>47.7</v>
      </c>
      <c r="D18" s="2">
        <v>50.0</v>
      </c>
      <c r="E18" s="2">
        <v>10.34</v>
      </c>
      <c r="F18" s="2">
        <v>4.39</v>
      </c>
      <c r="G18" s="2">
        <v>67.14</v>
      </c>
      <c r="H18" s="2">
        <v>7.83</v>
      </c>
      <c r="I18" s="2">
        <v>0.0</v>
      </c>
      <c r="J18" s="2">
        <v>26.0</v>
      </c>
      <c r="K18" s="2" t="s">
        <v>80</v>
      </c>
      <c r="L18" s="2">
        <v>41.5</v>
      </c>
      <c r="M18" s="2">
        <v>58.3</v>
      </c>
      <c r="N18" s="2">
        <v>10.12</v>
      </c>
      <c r="O18" s="2">
        <v>4.52</v>
      </c>
      <c r="P18" s="2">
        <v>64.29</v>
      </c>
      <c r="Q18" s="2">
        <v>8.48</v>
      </c>
      <c r="R18" s="2">
        <v>14.0</v>
      </c>
      <c r="S18" s="2">
        <v>21.0</v>
      </c>
      <c r="T18" s="2" t="s">
        <v>86</v>
      </c>
      <c r="U18" s="2">
        <v>40.7</v>
      </c>
      <c r="V18" s="2">
        <v>60.0</v>
      </c>
      <c r="W18" s="2">
        <v>10.96</v>
      </c>
      <c r="X18" s="2">
        <v>4.42</v>
      </c>
      <c r="Y18" s="2">
        <v>56.92</v>
      </c>
      <c r="Z18" s="2">
        <v>9.47</v>
      </c>
      <c r="AA18" s="2">
        <v>49.0</v>
      </c>
      <c r="AB18" s="2">
        <v>15.0</v>
      </c>
      <c r="AC18" s="2" t="s">
        <v>64</v>
      </c>
      <c r="AD18" s="2">
        <v>41.0</v>
      </c>
      <c r="AE18" s="2">
        <v>62.1</v>
      </c>
      <c r="AF18" s="2">
        <v>10.37</v>
      </c>
      <c r="AG18" s="2">
        <v>5.09</v>
      </c>
      <c r="AH18" s="2">
        <v>56.25</v>
      </c>
      <c r="AI18" s="2">
        <v>9.05</v>
      </c>
      <c r="AJ18" s="2">
        <v>21.0</v>
      </c>
      <c r="AK18" s="2">
        <v>19.0</v>
      </c>
      <c r="AL18" s="2" t="s">
        <v>102</v>
      </c>
      <c r="AM18" s="2">
        <v>32.9</v>
      </c>
      <c r="AN18" s="2">
        <v>46.2</v>
      </c>
      <c r="AO18" s="2">
        <v>8.62</v>
      </c>
      <c r="AP18" s="2">
        <v>4.25</v>
      </c>
      <c r="AQ18" s="2">
        <v>45.83</v>
      </c>
      <c r="AR18" s="2">
        <v>8.92</v>
      </c>
      <c r="AS18" s="2">
        <v>21.0</v>
      </c>
      <c r="AT18" s="2">
        <v>34.0</v>
      </c>
    </row>
    <row r="19">
      <c r="A19" s="2" t="s">
        <v>103</v>
      </c>
      <c r="B19" s="2" t="s">
        <v>104</v>
      </c>
      <c r="C19" s="2">
        <v>35.1</v>
      </c>
      <c r="D19" s="2">
        <v>42.9</v>
      </c>
      <c r="E19" s="2">
        <v>11.35</v>
      </c>
      <c r="F19" s="2">
        <v>4.61</v>
      </c>
      <c r="G19" s="2">
        <v>66.67</v>
      </c>
      <c r="H19" s="2">
        <v>7.98</v>
      </c>
      <c r="I19" s="2">
        <v>0.0</v>
      </c>
      <c r="J19" s="2">
        <v>24.0</v>
      </c>
      <c r="K19" s="2" t="s">
        <v>53</v>
      </c>
      <c r="L19" s="2">
        <v>36.2</v>
      </c>
      <c r="M19" s="2">
        <v>41.2</v>
      </c>
      <c r="N19" s="2">
        <v>11.18</v>
      </c>
      <c r="O19" s="2">
        <v>4.84</v>
      </c>
      <c r="P19" s="2">
        <v>58.0</v>
      </c>
      <c r="Q19" s="2">
        <v>9.07</v>
      </c>
      <c r="R19" s="2">
        <v>14.0</v>
      </c>
      <c r="S19" s="2">
        <v>28.0</v>
      </c>
      <c r="T19" s="2" t="s">
        <v>71</v>
      </c>
      <c r="U19" s="2">
        <v>44.8</v>
      </c>
      <c r="V19" s="2">
        <v>40.7</v>
      </c>
      <c r="W19" s="2">
        <v>11.14</v>
      </c>
      <c r="X19" s="2">
        <v>4.77</v>
      </c>
      <c r="Y19" s="2">
        <v>73.33</v>
      </c>
      <c r="Z19" s="2">
        <v>8.63</v>
      </c>
      <c r="AA19" s="2">
        <v>21.0</v>
      </c>
      <c r="AB19" s="2">
        <v>18.0</v>
      </c>
      <c r="AC19" s="2" t="s">
        <v>68</v>
      </c>
      <c r="AD19" s="2">
        <v>39.2</v>
      </c>
      <c r="AE19" s="2">
        <v>41.4</v>
      </c>
      <c r="AF19" s="2">
        <v>10.38</v>
      </c>
      <c r="AG19" s="2">
        <v>5.09</v>
      </c>
      <c r="AH19" s="2">
        <v>62.0</v>
      </c>
      <c r="AI19" s="2">
        <v>9.24</v>
      </c>
      <c r="AJ19" s="2">
        <v>14.0</v>
      </c>
      <c r="AK19" s="2">
        <v>22.0</v>
      </c>
      <c r="AL19" s="2" t="s">
        <v>65</v>
      </c>
      <c r="AM19" s="2">
        <v>38.1</v>
      </c>
      <c r="AN19" s="2">
        <v>54.8</v>
      </c>
      <c r="AO19" s="2">
        <v>10.28</v>
      </c>
      <c r="AP19" s="2">
        <v>4.68</v>
      </c>
      <c r="AQ19" s="2">
        <v>53.57</v>
      </c>
      <c r="AR19" s="2">
        <v>8.48</v>
      </c>
      <c r="AS19" s="2">
        <v>28.0</v>
      </c>
      <c r="AT19" s="2">
        <v>21.0</v>
      </c>
    </row>
    <row r="20">
      <c r="A20" s="2" t="s">
        <v>105</v>
      </c>
      <c r="B20" s="2" t="s">
        <v>80</v>
      </c>
      <c r="C20" s="2">
        <v>30.1</v>
      </c>
      <c r="D20" s="2">
        <v>61.5</v>
      </c>
      <c r="E20" s="2">
        <v>9.93</v>
      </c>
      <c r="F20" s="2">
        <v>4.68</v>
      </c>
      <c r="G20" s="2">
        <v>51.61</v>
      </c>
      <c r="H20" s="2">
        <v>9.06</v>
      </c>
      <c r="I20" s="2">
        <v>42.0</v>
      </c>
      <c r="J20" s="2">
        <v>23.0</v>
      </c>
      <c r="K20" s="2" t="s">
        <v>90</v>
      </c>
      <c r="L20" s="2">
        <v>34.3</v>
      </c>
      <c r="M20" s="2">
        <v>46.4</v>
      </c>
      <c r="N20" s="2">
        <v>10.25</v>
      </c>
      <c r="O20" s="2">
        <v>3.31</v>
      </c>
      <c r="P20" s="2">
        <v>56.25</v>
      </c>
      <c r="Q20" s="2">
        <v>8.36</v>
      </c>
      <c r="R20" s="2">
        <v>21.0</v>
      </c>
      <c r="S20" s="2">
        <v>26.0</v>
      </c>
      <c r="T20" s="2" t="s">
        <v>106</v>
      </c>
      <c r="U20" s="2">
        <v>38.6</v>
      </c>
      <c r="V20" s="2">
        <v>80.0</v>
      </c>
      <c r="W20" s="2">
        <v>10.1</v>
      </c>
      <c r="X20" s="2">
        <v>3.94</v>
      </c>
      <c r="Y20" s="2">
        <v>58.33</v>
      </c>
      <c r="Z20" s="2">
        <v>8.58</v>
      </c>
      <c r="AA20" s="2">
        <v>35.0</v>
      </c>
      <c r="AB20" s="2">
        <v>20.0</v>
      </c>
      <c r="AC20" s="2" t="s">
        <v>64</v>
      </c>
      <c r="AD20" s="2">
        <v>40.8</v>
      </c>
      <c r="AE20" s="2">
        <v>54.5</v>
      </c>
      <c r="AF20" s="2">
        <v>9.04</v>
      </c>
      <c r="AG20" s="2">
        <v>3.55</v>
      </c>
      <c r="AH20" s="2">
        <v>61.22</v>
      </c>
      <c r="AI20" s="2">
        <v>7.86</v>
      </c>
      <c r="AJ20" s="2">
        <v>42.0</v>
      </c>
      <c r="AK20" s="2">
        <v>26.0</v>
      </c>
      <c r="AL20" s="2" t="s">
        <v>88</v>
      </c>
      <c r="AM20" s="2">
        <v>35.4</v>
      </c>
      <c r="AN20" s="2">
        <v>53.8</v>
      </c>
      <c r="AO20" s="2">
        <v>12.18</v>
      </c>
      <c r="AP20" s="2">
        <v>4.21</v>
      </c>
      <c r="AQ20" s="2">
        <v>59.26</v>
      </c>
      <c r="AR20" s="2">
        <v>7.75</v>
      </c>
      <c r="AS20" s="2">
        <v>28.0</v>
      </c>
      <c r="AT20" s="2">
        <v>23.0</v>
      </c>
    </row>
    <row r="21">
      <c r="A21" s="2" t="s">
        <v>107</v>
      </c>
      <c r="B21" s="2" t="s">
        <v>53</v>
      </c>
      <c r="C21" s="2">
        <v>36.9</v>
      </c>
      <c r="D21" s="2">
        <v>52.9</v>
      </c>
      <c r="E21" s="2">
        <v>9.94</v>
      </c>
      <c r="F21" s="2">
        <v>4.69</v>
      </c>
      <c r="G21" s="2">
        <v>71.11</v>
      </c>
      <c r="H21" s="2">
        <v>8.39</v>
      </c>
      <c r="I21" s="2">
        <v>63.0</v>
      </c>
      <c r="J21" s="2">
        <v>17.0</v>
      </c>
      <c r="K21" s="2" t="s">
        <v>108</v>
      </c>
      <c r="L21" s="2">
        <v>36.0</v>
      </c>
      <c r="M21" s="2">
        <v>50.0</v>
      </c>
      <c r="N21" s="2">
        <v>10.26</v>
      </c>
      <c r="O21" s="2">
        <v>3.94</v>
      </c>
      <c r="P21" s="2">
        <v>43.75</v>
      </c>
      <c r="Q21" s="2">
        <v>8.18</v>
      </c>
      <c r="R21" s="2">
        <v>7.0</v>
      </c>
      <c r="S21" s="2">
        <v>30.0</v>
      </c>
      <c r="T21" s="2" t="s">
        <v>93</v>
      </c>
      <c r="U21" s="2">
        <v>36.2</v>
      </c>
      <c r="V21" s="2">
        <v>70.4</v>
      </c>
      <c r="W21" s="2">
        <v>9.27</v>
      </c>
      <c r="X21" s="2">
        <v>4.06</v>
      </c>
      <c r="Y21" s="2">
        <v>50.0</v>
      </c>
      <c r="Z21" s="2">
        <v>8.13</v>
      </c>
      <c r="AA21" s="2">
        <v>7.0</v>
      </c>
      <c r="AB21" s="2">
        <v>24.0</v>
      </c>
      <c r="AC21" s="2" t="s">
        <v>109</v>
      </c>
      <c r="AD21" s="2">
        <v>40.1</v>
      </c>
      <c r="AE21" s="2">
        <v>62.5</v>
      </c>
      <c r="AF21" s="2">
        <v>11.16</v>
      </c>
      <c r="AG21" s="2">
        <v>3.96</v>
      </c>
      <c r="AH21" s="2">
        <v>54.55</v>
      </c>
      <c r="AI21" s="2">
        <v>8.42</v>
      </c>
      <c r="AJ21" s="2">
        <v>14.0</v>
      </c>
      <c r="AK21" s="2">
        <v>23.0</v>
      </c>
      <c r="AL21" s="2" t="s">
        <v>78</v>
      </c>
      <c r="AM21" s="2">
        <v>46.9</v>
      </c>
      <c r="AN21" s="2">
        <v>30.8</v>
      </c>
      <c r="AO21" s="2">
        <v>10.0</v>
      </c>
      <c r="AP21" s="2">
        <v>3.89</v>
      </c>
      <c r="AQ21" s="2">
        <v>63.64</v>
      </c>
      <c r="AR21" s="2">
        <v>7.53</v>
      </c>
      <c r="AS21" s="2">
        <v>14.0</v>
      </c>
      <c r="AT21" s="2">
        <v>21.0</v>
      </c>
    </row>
    <row r="22">
      <c r="A22" s="2" t="s">
        <v>110</v>
      </c>
      <c r="B22" s="2" t="s">
        <v>79</v>
      </c>
      <c r="C22" s="2">
        <v>40.3</v>
      </c>
      <c r="D22" s="2">
        <v>60.0</v>
      </c>
      <c r="E22" s="2">
        <v>10.42</v>
      </c>
      <c r="F22" s="2">
        <v>4.12</v>
      </c>
      <c r="G22" s="2">
        <v>63.16</v>
      </c>
      <c r="H22" s="2">
        <v>8.48</v>
      </c>
      <c r="I22" s="2">
        <v>84.0</v>
      </c>
      <c r="J22" s="2">
        <v>24.0</v>
      </c>
      <c r="K22" s="2" t="s">
        <v>82</v>
      </c>
      <c r="L22" s="2">
        <v>35.6</v>
      </c>
      <c r="M22" s="2">
        <v>33.3</v>
      </c>
      <c r="N22" s="2">
        <v>8.87</v>
      </c>
      <c r="O22" s="2">
        <v>3.69</v>
      </c>
      <c r="P22" s="2">
        <v>52.17</v>
      </c>
      <c r="Q22" s="2">
        <v>8.14</v>
      </c>
      <c r="R22" s="2">
        <v>21.0</v>
      </c>
      <c r="S22" s="2">
        <v>19.0</v>
      </c>
      <c r="T22" s="2" t="s">
        <v>68</v>
      </c>
      <c r="U22" s="2">
        <v>33.5</v>
      </c>
      <c r="V22" s="2">
        <v>58.6</v>
      </c>
      <c r="W22" s="2">
        <v>9.14</v>
      </c>
      <c r="X22" s="2">
        <v>4.11</v>
      </c>
      <c r="Y22" s="2">
        <v>56.14</v>
      </c>
      <c r="Z22" s="2">
        <v>8.53</v>
      </c>
      <c r="AA22" s="2">
        <v>21.0</v>
      </c>
      <c r="AB22" s="2">
        <v>22.0</v>
      </c>
      <c r="AC22" s="2" t="s">
        <v>111</v>
      </c>
      <c r="AD22" s="2">
        <v>34.7</v>
      </c>
      <c r="AE22" s="2">
        <v>41.7</v>
      </c>
      <c r="AF22" s="2">
        <v>9.66</v>
      </c>
      <c r="AG22" s="2">
        <v>4.25</v>
      </c>
      <c r="AH22" s="2">
        <v>47.92</v>
      </c>
      <c r="AI22" s="2">
        <v>8.62</v>
      </c>
      <c r="AJ22" s="2">
        <v>21.0</v>
      </c>
      <c r="AK22" s="2">
        <v>29.0</v>
      </c>
      <c r="AL22" s="2" t="s">
        <v>112</v>
      </c>
      <c r="AM22" s="2">
        <v>40.9</v>
      </c>
      <c r="AN22" s="2">
        <v>32.0</v>
      </c>
      <c r="AO22" s="2">
        <v>9.95</v>
      </c>
      <c r="AP22" s="2">
        <v>5.4</v>
      </c>
      <c r="AQ22" s="2">
        <v>56.0</v>
      </c>
      <c r="AR22" s="2">
        <v>9.43</v>
      </c>
      <c r="AS22" s="2">
        <v>0.0</v>
      </c>
      <c r="AT22" s="2">
        <v>25.0</v>
      </c>
    </row>
    <row r="23">
      <c r="A23" s="2" t="s">
        <v>113</v>
      </c>
      <c r="B23" s="2" t="s">
        <v>74</v>
      </c>
      <c r="C23" s="2">
        <v>37.1</v>
      </c>
      <c r="D23" s="2">
        <v>43.8</v>
      </c>
      <c r="E23" s="2">
        <v>9.82</v>
      </c>
      <c r="F23" s="2">
        <v>4.21</v>
      </c>
      <c r="G23" s="2">
        <v>53.49</v>
      </c>
      <c r="H23" s="2">
        <v>8.77</v>
      </c>
      <c r="I23" s="2">
        <v>21.0</v>
      </c>
      <c r="J23" s="2">
        <v>24.0</v>
      </c>
      <c r="K23" s="2" t="s">
        <v>80</v>
      </c>
      <c r="L23" s="2">
        <v>43.8</v>
      </c>
      <c r="M23" s="2">
        <v>57.9</v>
      </c>
      <c r="N23" s="2">
        <v>10.7</v>
      </c>
      <c r="O23" s="2">
        <v>4.33</v>
      </c>
      <c r="P23" s="2">
        <v>52.83</v>
      </c>
      <c r="Q23" s="2">
        <v>8.89</v>
      </c>
      <c r="R23" s="2">
        <v>28.0</v>
      </c>
      <c r="S23" s="2">
        <v>17.0</v>
      </c>
      <c r="T23" s="2" t="s">
        <v>82</v>
      </c>
      <c r="U23" s="2">
        <v>46.0</v>
      </c>
      <c r="V23" s="2">
        <v>76.2</v>
      </c>
      <c r="W23" s="2">
        <v>11.43</v>
      </c>
      <c r="X23" s="2">
        <v>4.19</v>
      </c>
      <c r="Y23" s="2">
        <v>54.24</v>
      </c>
      <c r="Z23" s="2">
        <v>8.73</v>
      </c>
      <c r="AA23" s="2">
        <v>0.0</v>
      </c>
      <c r="AB23" s="2">
        <v>26.0</v>
      </c>
      <c r="AC23" s="2" t="s">
        <v>72</v>
      </c>
      <c r="AD23" s="2">
        <v>37.9</v>
      </c>
      <c r="AE23" s="2">
        <v>61.9</v>
      </c>
      <c r="AF23" s="2">
        <v>10.59</v>
      </c>
      <c r="AG23" s="2">
        <v>4.02</v>
      </c>
      <c r="AH23" s="2">
        <v>49.23</v>
      </c>
      <c r="AI23" s="2">
        <v>8.78</v>
      </c>
      <c r="AJ23" s="2">
        <v>0.0</v>
      </c>
      <c r="AK23" s="2">
        <v>26.0</v>
      </c>
      <c r="AL23" s="2" t="s">
        <v>111</v>
      </c>
      <c r="AM23" s="2">
        <v>39.9</v>
      </c>
      <c r="AN23" s="2">
        <v>54.2</v>
      </c>
      <c r="AO23" s="2">
        <v>10.96</v>
      </c>
      <c r="AP23" s="2">
        <v>4.81</v>
      </c>
      <c r="AQ23" s="2">
        <v>48.94</v>
      </c>
      <c r="AR23" s="2">
        <v>8.25</v>
      </c>
      <c r="AS23" s="2">
        <v>21.0</v>
      </c>
      <c r="AT23" s="2">
        <v>21.0</v>
      </c>
    </row>
    <row r="24">
      <c r="A24" s="2" t="s">
        <v>114</v>
      </c>
      <c r="B24" s="2" t="s">
        <v>86</v>
      </c>
      <c r="C24" s="2">
        <v>36.2</v>
      </c>
      <c r="D24" s="2">
        <v>58.8</v>
      </c>
      <c r="E24" s="2">
        <v>10.69</v>
      </c>
      <c r="F24" s="2">
        <v>4.36</v>
      </c>
      <c r="G24" s="2">
        <v>50.0</v>
      </c>
      <c r="H24" s="2">
        <v>7.56</v>
      </c>
      <c r="I24" s="2">
        <v>56.0</v>
      </c>
      <c r="J24" s="2">
        <v>17.0</v>
      </c>
      <c r="K24" s="2" t="s">
        <v>59</v>
      </c>
      <c r="L24" s="2">
        <v>43.0</v>
      </c>
      <c r="M24" s="2">
        <v>45.2</v>
      </c>
      <c r="N24" s="2">
        <v>10.71</v>
      </c>
      <c r="O24" s="2">
        <v>4.6</v>
      </c>
      <c r="P24" s="2">
        <v>62.71</v>
      </c>
      <c r="Q24" s="2">
        <v>8.19</v>
      </c>
      <c r="R24" s="2">
        <v>28.0</v>
      </c>
      <c r="S24" s="2">
        <v>24.0</v>
      </c>
      <c r="T24" s="2" t="s">
        <v>74</v>
      </c>
      <c r="U24" s="2">
        <v>43.0</v>
      </c>
      <c r="V24" s="2">
        <v>56.3</v>
      </c>
      <c r="W24" s="2">
        <v>11.85</v>
      </c>
      <c r="X24" s="2">
        <v>4.26</v>
      </c>
      <c r="Y24" s="2">
        <v>54.0</v>
      </c>
      <c r="Z24" s="2">
        <v>7.74</v>
      </c>
      <c r="AA24" s="2">
        <v>14.0</v>
      </c>
      <c r="AB24" s="2">
        <v>18.0</v>
      </c>
      <c r="AC24" s="2" t="s">
        <v>115</v>
      </c>
      <c r="AD24" s="2">
        <v>39.7</v>
      </c>
      <c r="AE24" s="2">
        <v>42.9</v>
      </c>
      <c r="AF24" s="2">
        <v>9.34</v>
      </c>
      <c r="AG24" s="2">
        <v>3.39</v>
      </c>
      <c r="AH24" s="2">
        <v>51.35</v>
      </c>
      <c r="AI24" s="2">
        <v>8.58</v>
      </c>
      <c r="AJ24" s="2">
        <v>14.0</v>
      </c>
      <c r="AK24" s="2">
        <v>22.0</v>
      </c>
      <c r="AL24" s="2" t="s">
        <v>116</v>
      </c>
      <c r="AM24" s="2">
        <v>30.3</v>
      </c>
      <c r="AN24" s="2">
        <v>50.0</v>
      </c>
      <c r="AO24" s="2">
        <v>9.5</v>
      </c>
      <c r="AP24" s="2">
        <v>3.71</v>
      </c>
      <c r="AQ24" s="2">
        <v>47.92</v>
      </c>
      <c r="AR24" s="2">
        <v>7.32</v>
      </c>
      <c r="AS24" s="2">
        <v>7.0</v>
      </c>
      <c r="AT24" s="2">
        <v>28.0</v>
      </c>
    </row>
    <row r="25">
      <c r="A25" s="2" t="s">
        <v>117</v>
      </c>
      <c r="B25" s="2" t="s">
        <v>80</v>
      </c>
      <c r="C25" s="2">
        <v>36.4</v>
      </c>
      <c r="D25" s="2">
        <v>55.6</v>
      </c>
      <c r="E25" s="2">
        <v>9.71</v>
      </c>
      <c r="F25" s="2">
        <v>4.29</v>
      </c>
      <c r="G25" s="2">
        <v>52.5</v>
      </c>
      <c r="H25" s="2">
        <v>8.77</v>
      </c>
      <c r="I25" s="2">
        <v>14.0</v>
      </c>
      <c r="J25" s="2">
        <v>19.0</v>
      </c>
      <c r="K25" s="2" t="s">
        <v>118</v>
      </c>
      <c r="L25" s="2">
        <v>29.1</v>
      </c>
      <c r="M25" s="2">
        <v>42.9</v>
      </c>
      <c r="N25" s="2">
        <v>9.47</v>
      </c>
      <c r="O25" s="2">
        <v>4.43</v>
      </c>
      <c r="P25" s="2">
        <v>48.78</v>
      </c>
      <c r="Q25" s="2">
        <v>7.88</v>
      </c>
      <c r="R25" s="2">
        <v>7.0</v>
      </c>
      <c r="S25" s="2">
        <v>21.0</v>
      </c>
      <c r="T25" s="2" t="s">
        <v>65</v>
      </c>
      <c r="U25" s="2">
        <v>39.7</v>
      </c>
      <c r="V25" s="2">
        <v>55.0</v>
      </c>
      <c r="W25" s="2">
        <v>9.05</v>
      </c>
      <c r="X25" s="2">
        <v>4.01</v>
      </c>
      <c r="Y25" s="2">
        <v>58.82</v>
      </c>
      <c r="Z25" s="2">
        <v>8.11</v>
      </c>
      <c r="AA25" s="2">
        <v>42.0</v>
      </c>
      <c r="AB25" s="2">
        <v>28.0</v>
      </c>
      <c r="AC25" s="2" t="s">
        <v>65</v>
      </c>
      <c r="AD25" s="2">
        <v>38.8</v>
      </c>
      <c r="AE25" s="2">
        <v>50.0</v>
      </c>
      <c r="AF25" s="2">
        <v>9.67</v>
      </c>
      <c r="AG25" s="2">
        <v>4.32</v>
      </c>
      <c r="AH25" s="2">
        <v>52.0</v>
      </c>
      <c r="AI25" s="2">
        <v>9.06</v>
      </c>
      <c r="AJ25" s="2">
        <v>21.0</v>
      </c>
      <c r="AK25" s="2">
        <v>24.0</v>
      </c>
      <c r="AL25" s="2" t="s">
        <v>119</v>
      </c>
      <c r="AM25" s="2">
        <v>35.2</v>
      </c>
      <c r="AN25" s="2">
        <v>48.0</v>
      </c>
      <c r="AO25" s="2">
        <v>10.09</v>
      </c>
      <c r="AP25" s="2">
        <v>3.98</v>
      </c>
      <c r="AQ25" s="2">
        <v>51.06</v>
      </c>
      <c r="AR25" s="2">
        <v>8.75</v>
      </c>
      <c r="AS25" s="2">
        <v>21.0</v>
      </c>
      <c r="AT25" s="2">
        <v>23.0</v>
      </c>
    </row>
    <row r="26">
      <c r="A26" s="2" t="s">
        <v>120</v>
      </c>
      <c r="B26" s="2" t="s">
        <v>80</v>
      </c>
      <c r="C26" s="2">
        <v>45.3</v>
      </c>
      <c r="D26" s="2">
        <v>52.6</v>
      </c>
      <c r="E26" s="2">
        <v>10.87</v>
      </c>
      <c r="F26" s="2">
        <v>4.48</v>
      </c>
      <c r="G26" s="2">
        <v>64.0</v>
      </c>
      <c r="H26" s="2">
        <v>8.9</v>
      </c>
      <c r="I26" s="2">
        <v>28.0</v>
      </c>
      <c r="J26" s="2">
        <v>18.0</v>
      </c>
      <c r="K26" s="2" t="s">
        <v>80</v>
      </c>
      <c r="L26" s="2">
        <v>42.0</v>
      </c>
      <c r="M26" s="2">
        <v>61.9</v>
      </c>
      <c r="N26" s="2">
        <v>10.27</v>
      </c>
      <c r="O26" s="2">
        <v>3.76</v>
      </c>
      <c r="P26" s="2">
        <v>51.67</v>
      </c>
      <c r="Q26" s="2">
        <v>8.03</v>
      </c>
      <c r="R26" s="2">
        <v>28.0</v>
      </c>
      <c r="S26" s="2">
        <v>25.0</v>
      </c>
      <c r="T26" s="2" t="s">
        <v>74</v>
      </c>
      <c r="U26" s="2">
        <v>43.9</v>
      </c>
      <c r="V26" s="2">
        <v>57.7</v>
      </c>
      <c r="W26" s="2">
        <v>10.69</v>
      </c>
      <c r="X26" s="2">
        <v>3.75</v>
      </c>
      <c r="Y26" s="2">
        <v>53.45</v>
      </c>
      <c r="Z26" s="2">
        <v>8.87</v>
      </c>
      <c r="AA26" s="2">
        <v>14.0</v>
      </c>
      <c r="AB26" s="2">
        <v>18.0</v>
      </c>
      <c r="AC26" s="2" t="s">
        <v>65</v>
      </c>
      <c r="AD26" s="2">
        <v>38.9</v>
      </c>
      <c r="AE26" s="2">
        <v>41.7</v>
      </c>
      <c r="AF26" s="2">
        <v>9.85</v>
      </c>
      <c r="AG26" s="2">
        <v>3.69</v>
      </c>
      <c r="AH26" s="2">
        <v>53.7</v>
      </c>
      <c r="AI26" s="2">
        <v>8.18</v>
      </c>
      <c r="AJ26" s="2">
        <v>14.0</v>
      </c>
      <c r="AK26" s="2">
        <v>26.0</v>
      </c>
      <c r="AL26" s="2" t="s">
        <v>65</v>
      </c>
      <c r="AM26" s="2">
        <v>41.8</v>
      </c>
      <c r="AN26" s="2">
        <v>50.0</v>
      </c>
      <c r="AO26" s="2">
        <v>10.5</v>
      </c>
      <c r="AP26" s="2">
        <v>4.86</v>
      </c>
      <c r="AQ26" s="2">
        <v>55.56</v>
      </c>
      <c r="AR26" s="2">
        <v>8.74</v>
      </c>
      <c r="AS26" s="2">
        <v>28.0</v>
      </c>
      <c r="AT26" s="2">
        <v>21.0</v>
      </c>
    </row>
    <row r="27">
      <c r="A27" s="2" t="s">
        <v>121</v>
      </c>
      <c r="B27" s="2" t="s">
        <v>118</v>
      </c>
      <c r="C27" s="2">
        <v>29.1</v>
      </c>
      <c r="D27" s="2">
        <v>37.5</v>
      </c>
      <c r="E27" s="2">
        <v>8.92</v>
      </c>
      <c r="F27" s="2">
        <v>3.78</v>
      </c>
      <c r="G27" s="2">
        <v>64.29</v>
      </c>
      <c r="H27" s="2">
        <v>7.78</v>
      </c>
      <c r="I27" s="2">
        <v>35.0</v>
      </c>
      <c r="J27" s="2">
        <v>28.0</v>
      </c>
      <c r="K27" s="2" t="s">
        <v>122</v>
      </c>
      <c r="L27" s="2">
        <v>36.0</v>
      </c>
      <c r="M27" s="2">
        <v>65.0</v>
      </c>
      <c r="N27" s="2">
        <v>9.79</v>
      </c>
      <c r="O27" s="2">
        <v>5.03</v>
      </c>
      <c r="P27" s="2">
        <v>45.28</v>
      </c>
      <c r="Q27" s="2">
        <v>7.9</v>
      </c>
      <c r="R27" s="2">
        <v>0.0</v>
      </c>
      <c r="S27" s="2">
        <v>18.0</v>
      </c>
      <c r="T27" s="2" t="s">
        <v>82</v>
      </c>
      <c r="U27" s="2">
        <v>39.6</v>
      </c>
      <c r="V27" s="2">
        <v>68.0</v>
      </c>
      <c r="W27" s="2">
        <v>10.12</v>
      </c>
      <c r="X27" s="2">
        <v>4.67</v>
      </c>
      <c r="Y27" s="2">
        <v>65.52</v>
      </c>
      <c r="Z27" s="2">
        <v>7.68</v>
      </c>
      <c r="AA27" s="2">
        <v>0.0</v>
      </c>
      <c r="AB27" s="2">
        <v>21.0</v>
      </c>
      <c r="AC27" s="2" t="s">
        <v>59</v>
      </c>
      <c r="AD27" s="2">
        <v>43.5</v>
      </c>
      <c r="AE27" s="2">
        <v>58.1</v>
      </c>
      <c r="AF27" s="2">
        <v>10.13</v>
      </c>
      <c r="AG27" s="2">
        <v>4.16</v>
      </c>
      <c r="AH27" s="2">
        <v>60.61</v>
      </c>
      <c r="AI27" s="2">
        <v>8.6</v>
      </c>
      <c r="AJ27" s="2">
        <v>14.0</v>
      </c>
      <c r="AK27" s="2">
        <v>17.0</v>
      </c>
      <c r="AL27" s="2" t="s">
        <v>115</v>
      </c>
      <c r="AM27" s="2">
        <v>35.2</v>
      </c>
      <c r="AN27" s="2">
        <v>43.9</v>
      </c>
      <c r="AO27" s="2">
        <v>8.37</v>
      </c>
      <c r="AP27" s="2">
        <v>4.32</v>
      </c>
      <c r="AQ27" s="2">
        <v>56.82</v>
      </c>
      <c r="AR27" s="2">
        <v>7.76</v>
      </c>
      <c r="AS27" s="2">
        <v>35.0</v>
      </c>
      <c r="AT27" s="2">
        <v>25.0</v>
      </c>
    </row>
    <row r="28">
      <c r="A28" s="2" t="s">
        <v>123</v>
      </c>
      <c r="B28" s="2" t="s">
        <v>53</v>
      </c>
      <c r="C28" s="2">
        <v>33.3</v>
      </c>
      <c r="D28" s="2">
        <v>60.0</v>
      </c>
      <c r="E28" s="2">
        <v>10.07</v>
      </c>
      <c r="F28" s="2">
        <v>4.85</v>
      </c>
      <c r="G28" s="2">
        <v>56.82</v>
      </c>
      <c r="H28" s="2">
        <v>7.88</v>
      </c>
      <c r="I28" s="2">
        <v>28.0</v>
      </c>
      <c r="J28" s="2">
        <v>21.0</v>
      </c>
      <c r="K28" s="2" t="s">
        <v>80</v>
      </c>
      <c r="L28" s="2">
        <v>31.7</v>
      </c>
      <c r="M28" s="2">
        <v>68.8</v>
      </c>
      <c r="N28" s="2">
        <v>9.98</v>
      </c>
      <c r="O28" s="2">
        <v>4.06</v>
      </c>
      <c r="P28" s="2">
        <v>47.62</v>
      </c>
      <c r="Q28" s="2">
        <v>8.29</v>
      </c>
      <c r="R28" s="2">
        <v>14.0</v>
      </c>
      <c r="S28" s="2">
        <v>16.0</v>
      </c>
      <c r="T28" s="2" t="s">
        <v>90</v>
      </c>
      <c r="U28" s="2">
        <v>38.7</v>
      </c>
      <c r="V28" s="2">
        <v>26.7</v>
      </c>
      <c r="W28" s="2">
        <v>10.89</v>
      </c>
      <c r="X28" s="2">
        <v>4.34</v>
      </c>
      <c r="Y28" s="2">
        <v>53.33</v>
      </c>
      <c r="Z28" s="2">
        <v>8.27</v>
      </c>
      <c r="AA28" s="2">
        <v>7.0</v>
      </c>
      <c r="AB28" s="2">
        <v>32.0</v>
      </c>
      <c r="AC28" s="2" t="s">
        <v>65</v>
      </c>
      <c r="AD28" s="2">
        <v>38.5</v>
      </c>
      <c r="AE28" s="2">
        <v>57.1</v>
      </c>
      <c r="AF28" s="2">
        <v>10.15</v>
      </c>
      <c r="AG28" s="2">
        <v>4.45</v>
      </c>
      <c r="AH28" s="2">
        <v>54.72</v>
      </c>
      <c r="AI28" s="2">
        <v>8.57</v>
      </c>
      <c r="AJ28" s="2">
        <v>7.0</v>
      </c>
      <c r="AK28" s="2">
        <v>18.0</v>
      </c>
      <c r="AL28" s="2" t="s">
        <v>61</v>
      </c>
      <c r="AM28" s="2">
        <v>29.1</v>
      </c>
      <c r="AN28" s="2">
        <v>50.0</v>
      </c>
      <c r="AO28" s="2">
        <v>10.41</v>
      </c>
      <c r="AP28" s="2">
        <v>4.36</v>
      </c>
      <c r="AQ28" s="2">
        <v>55.56</v>
      </c>
      <c r="AR28" s="2">
        <v>8.58</v>
      </c>
      <c r="AS28" s="2">
        <v>0.0</v>
      </c>
      <c r="AT28" s="2">
        <v>24.0</v>
      </c>
    </row>
    <row r="29">
      <c r="A29" s="2" t="s">
        <v>124</v>
      </c>
      <c r="B29" s="2" t="s">
        <v>90</v>
      </c>
      <c r="C29" s="2">
        <v>36.9</v>
      </c>
      <c r="D29" s="2">
        <v>60.0</v>
      </c>
      <c r="E29" s="2">
        <v>10.59</v>
      </c>
      <c r="F29" s="2">
        <v>4.66</v>
      </c>
      <c r="G29" s="2">
        <v>50.0</v>
      </c>
      <c r="H29" s="2">
        <v>8.34</v>
      </c>
      <c r="I29" s="2">
        <v>35.0</v>
      </c>
      <c r="J29" s="2">
        <v>19.0</v>
      </c>
      <c r="K29" s="2" t="s">
        <v>74</v>
      </c>
      <c r="L29" s="2">
        <v>37.3</v>
      </c>
      <c r="M29" s="2">
        <v>45.2</v>
      </c>
      <c r="N29" s="2">
        <v>9.92</v>
      </c>
      <c r="O29" s="2">
        <v>4.65</v>
      </c>
      <c r="P29" s="2">
        <v>57.14</v>
      </c>
      <c r="Q29" s="2">
        <v>8.71</v>
      </c>
      <c r="R29" s="2">
        <v>35.0</v>
      </c>
      <c r="S29" s="2">
        <v>33.0</v>
      </c>
      <c r="T29" s="2" t="s">
        <v>53</v>
      </c>
      <c r="U29" s="2">
        <v>36.4</v>
      </c>
      <c r="V29" s="2">
        <v>63.6</v>
      </c>
      <c r="W29" s="2">
        <v>9.43</v>
      </c>
      <c r="X29" s="2">
        <v>4.43</v>
      </c>
      <c r="Y29" s="2">
        <v>46.34</v>
      </c>
      <c r="Z29" s="2">
        <v>7.83</v>
      </c>
      <c r="AA29" s="2">
        <v>28.0</v>
      </c>
      <c r="AB29" s="2">
        <v>22.0</v>
      </c>
      <c r="AC29" s="2" t="s">
        <v>115</v>
      </c>
      <c r="AD29" s="2">
        <v>36.5</v>
      </c>
      <c r="AE29" s="2">
        <v>43.3</v>
      </c>
      <c r="AF29" s="2">
        <v>9.11</v>
      </c>
      <c r="AG29" s="2">
        <v>4.03</v>
      </c>
      <c r="AH29" s="2">
        <v>44.74</v>
      </c>
      <c r="AI29" s="2">
        <v>7.66</v>
      </c>
      <c r="AJ29" s="2">
        <v>7.0</v>
      </c>
      <c r="AK29" s="2">
        <v>30.0</v>
      </c>
      <c r="AL29" s="2" t="s">
        <v>125</v>
      </c>
      <c r="AM29" s="2">
        <v>37.8</v>
      </c>
      <c r="AN29" s="2">
        <v>52.0</v>
      </c>
      <c r="AO29" s="2">
        <v>9.23</v>
      </c>
      <c r="AP29" s="2">
        <v>4.88</v>
      </c>
      <c r="AQ29" s="2">
        <v>64.81</v>
      </c>
      <c r="AR29" s="2">
        <v>7.83</v>
      </c>
      <c r="AS29" s="2">
        <v>14.0</v>
      </c>
      <c r="AT29" s="2">
        <v>17.0</v>
      </c>
    </row>
    <row r="30">
      <c r="A30" s="2" t="s">
        <v>126</v>
      </c>
      <c r="B30" s="2" t="s">
        <v>80</v>
      </c>
      <c r="C30" s="2">
        <v>41.6</v>
      </c>
      <c r="D30" s="2">
        <v>47.4</v>
      </c>
      <c r="E30" s="2">
        <v>10.15</v>
      </c>
      <c r="F30" s="2">
        <v>5.13</v>
      </c>
      <c r="G30" s="2">
        <v>62.07</v>
      </c>
      <c r="H30" s="2">
        <v>8.89</v>
      </c>
      <c r="I30" s="2">
        <v>7.0</v>
      </c>
      <c r="J30" s="2">
        <v>22.0</v>
      </c>
      <c r="K30" s="2" t="s">
        <v>90</v>
      </c>
      <c r="L30" s="2">
        <v>31.9</v>
      </c>
      <c r="M30" s="2">
        <v>50.0</v>
      </c>
      <c r="N30" s="2">
        <v>9.55</v>
      </c>
      <c r="O30" s="2">
        <v>4.71</v>
      </c>
      <c r="P30" s="2">
        <v>58.0</v>
      </c>
      <c r="Q30" s="2">
        <v>8.67</v>
      </c>
      <c r="R30" s="2">
        <v>14.0</v>
      </c>
      <c r="S30" s="2">
        <v>35.0</v>
      </c>
      <c r="T30" s="2" t="s">
        <v>90</v>
      </c>
      <c r="U30" s="2">
        <v>39.0</v>
      </c>
      <c r="V30" s="2">
        <v>55.6</v>
      </c>
      <c r="W30" s="2">
        <v>10.42</v>
      </c>
      <c r="X30" s="2">
        <v>4.19</v>
      </c>
      <c r="Y30" s="2">
        <v>50.88</v>
      </c>
      <c r="Z30" s="2">
        <v>7.92</v>
      </c>
      <c r="AA30" s="2">
        <v>35.0</v>
      </c>
      <c r="AB30" s="2">
        <v>21.0</v>
      </c>
      <c r="AC30" s="2" t="s">
        <v>61</v>
      </c>
      <c r="AD30" s="2">
        <v>35.7</v>
      </c>
      <c r="AE30" s="2">
        <v>41.2</v>
      </c>
      <c r="AF30" s="2">
        <v>9.31</v>
      </c>
      <c r="AG30" s="2">
        <v>4.05</v>
      </c>
      <c r="AH30" s="2">
        <v>53.19</v>
      </c>
      <c r="AI30" s="2">
        <v>8.07</v>
      </c>
      <c r="AJ30" s="2">
        <v>7.0</v>
      </c>
      <c r="AK30" s="2">
        <v>29.0</v>
      </c>
      <c r="AL30" s="2" t="s">
        <v>65</v>
      </c>
      <c r="AM30" s="2">
        <v>31.7</v>
      </c>
      <c r="AN30" s="2">
        <v>57.1</v>
      </c>
      <c r="AO30" s="2">
        <v>11.22</v>
      </c>
      <c r="AP30" s="2">
        <v>4.58</v>
      </c>
      <c r="AQ30" s="2">
        <v>56.52</v>
      </c>
      <c r="AR30" s="2">
        <v>8.29</v>
      </c>
      <c r="AS30" s="2">
        <v>21.0</v>
      </c>
      <c r="AT30" s="2">
        <v>21.0</v>
      </c>
    </row>
    <row r="31">
      <c r="A31" s="2" t="s">
        <v>127</v>
      </c>
      <c r="B31" s="2" t="s">
        <v>53</v>
      </c>
      <c r="C31" s="2">
        <v>36.1</v>
      </c>
      <c r="D31" s="2">
        <v>61.1</v>
      </c>
      <c r="E31" s="2">
        <v>9.54</v>
      </c>
      <c r="F31" s="2">
        <v>4.11</v>
      </c>
      <c r="G31" s="2">
        <v>53.06</v>
      </c>
      <c r="H31" s="2">
        <v>9.06</v>
      </c>
      <c r="I31" s="2">
        <v>28.0</v>
      </c>
      <c r="J31" s="2">
        <v>19.0</v>
      </c>
      <c r="K31" s="2" t="s">
        <v>128</v>
      </c>
      <c r="L31" s="2">
        <v>40.9</v>
      </c>
      <c r="M31" s="2">
        <v>38.5</v>
      </c>
      <c r="N31" s="2">
        <v>11.34</v>
      </c>
      <c r="O31" s="2">
        <v>4.05</v>
      </c>
      <c r="P31" s="2">
        <v>59.52</v>
      </c>
      <c r="Q31" s="2">
        <v>8.29</v>
      </c>
      <c r="R31" s="2">
        <v>21.0</v>
      </c>
      <c r="S31" s="2">
        <v>23.0</v>
      </c>
      <c r="T31" s="2" t="s">
        <v>90</v>
      </c>
      <c r="U31" s="2">
        <v>41.1</v>
      </c>
      <c r="V31" s="2">
        <v>50.0</v>
      </c>
      <c r="W31" s="2">
        <v>10.97</v>
      </c>
      <c r="X31" s="2">
        <v>4.08</v>
      </c>
      <c r="Y31" s="2">
        <v>66.04</v>
      </c>
      <c r="Z31" s="2">
        <v>9.05</v>
      </c>
      <c r="AA31" s="2">
        <v>7.0</v>
      </c>
      <c r="AB31" s="2">
        <v>21.0</v>
      </c>
      <c r="AC31" s="2" t="s">
        <v>116</v>
      </c>
      <c r="AD31" s="2">
        <v>34.7</v>
      </c>
      <c r="AE31" s="2">
        <v>51.2</v>
      </c>
      <c r="AF31" s="2">
        <v>9.09</v>
      </c>
      <c r="AG31" s="2">
        <v>4.42</v>
      </c>
      <c r="AH31" s="2">
        <v>46.67</v>
      </c>
      <c r="AI31" s="2">
        <v>7.85</v>
      </c>
      <c r="AJ31" s="2">
        <v>0.0</v>
      </c>
      <c r="AK31" s="2">
        <v>23.0</v>
      </c>
      <c r="AL31" s="2" t="s">
        <v>64</v>
      </c>
      <c r="AM31" s="2">
        <v>40.8</v>
      </c>
      <c r="AN31" s="2">
        <v>54.1</v>
      </c>
      <c r="AO31" s="2">
        <v>11.18</v>
      </c>
      <c r="AP31" s="2">
        <v>4.54</v>
      </c>
      <c r="AQ31" s="2">
        <v>66.18</v>
      </c>
      <c r="AR31" s="2">
        <v>8.59</v>
      </c>
      <c r="AS31" s="2">
        <v>14.0</v>
      </c>
      <c r="AT31" s="2">
        <v>15.0</v>
      </c>
    </row>
    <row r="32">
      <c r="A32" s="2" t="s">
        <v>129</v>
      </c>
      <c r="B32" s="2" t="s">
        <v>90</v>
      </c>
      <c r="C32" s="2">
        <v>40.4</v>
      </c>
      <c r="D32" s="2">
        <v>47.1</v>
      </c>
      <c r="E32" s="2">
        <v>9.45</v>
      </c>
      <c r="F32" s="2">
        <v>4.14</v>
      </c>
      <c r="G32" s="2">
        <v>44.12</v>
      </c>
      <c r="H32" s="2">
        <v>9.19</v>
      </c>
      <c r="I32" s="2">
        <v>35.0</v>
      </c>
      <c r="J32" s="2">
        <v>29.0</v>
      </c>
      <c r="K32" s="2" t="s">
        <v>53</v>
      </c>
      <c r="L32" s="2">
        <v>34.5</v>
      </c>
      <c r="M32" s="2">
        <v>48.0</v>
      </c>
      <c r="N32" s="2">
        <v>10.33</v>
      </c>
      <c r="O32" s="2">
        <v>4.39</v>
      </c>
      <c r="P32" s="2">
        <v>40.43</v>
      </c>
      <c r="Q32" s="2">
        <v>8.83</v>
      </c>
      <c r="R32" s="2">
        <v>28.0</v>
      </c>
      <c r="S32" s="2">
        <v>20.0</v>
      </c>
      <c r="T32" s="2" t="s">
        <v>130</v>
      </c>
      <c r="U32" s="2">
        <v>40.6</v>
      </c>
      <c r="V32" s="2">
        <v>26.9</v>
      </c>
      <c r="W32" s="2">
        <v>9.56</v>
      </c>
      <c r="X32" s="2">
        <v>4.51</v>
      </c>
      <c r="Y32" s="2">
        <v>60.0</v>
      </c>
      <c r="Z32" s="2">
        <v>10.01</v>
      </c>
      <c r="AA32" s="2">
        <v>21.0</v>
      </c>
      <c r="AB32" s="2">
        <v>25.0</v>
      </c>
      <c r="AC32" s="2" t="s">
        <v>112</v>
      </c>
      <c r="AD32" s="2">
        <v>35.8</v>
      </c>
      <c r="AE32" s="2">
        <v>58.1</v>
      </c>
      <c r="AF32" s="2">
        <v>9.52</v>
      </c>
      <c r="AG32" s="2">
        <v>4.48</v>
      </c>
      <c r="AH32" s="2">
        <v>51.28</v>
      </c>
      <c r="AI32" s="2">
        <v>8.23</v>
      </c>
      <c r="AJ32" s="2">
        <v>14.0</v>
      </c>
      <c r="AK32" s="2">
        <v>29.0</v>
      </c>
      <c r="AL32" s="2" t="s">
        <v>131</v>
      </c>
      <c r="AM32" s="2">
        <v>41.6</v>
      </c>
      <c r="AN32" s="2">
        <v>53.3</v>
      </c>
      <c r="AO32" s="2">
        <v>9.95</v>
      </c>
      <c r="AP32" s="2">
        <v>4.87</v>
      </c>
      <c r="AQ32" s="2">
        <v>55.38</v>
      </c>
      <c r="AR32" s="2">
        <v>7.59</v>
      </c>
      <c r="AS32" s="2">
        <v>28.0</v>
      </c>
      <c r="AT32" s="2">
        <v>29.0</v>
      </c>
    </row>
    <row r="33">
      <c r="A33" s="2" t="s">
        <v>132</v>
      </c>
      <c r="B33" s="2" t="s">
        <v>74</v>
      </c>
      <c r="C33" s="2">
        <v>32.2</v>
      </c>
      <c r="D33" s="2">
        <v>50.0</v>
      </c>
      <c r="E33" s="2">
        <v>10.59</v>
      </c>
      <c r="F33" s="2">
        <v>3.96</v>
      </c>
      <c r="G33" s="2">
        <v>44.44</v>
      </c>
      <c r="H33" s="2">
        <v>8.32</v>
      </c>
      <c r="I33" s="2">
        <v>56.0</v>
      </c>
      <c r="J33" s="2">
        <v>30.0</v>
      </c>
      <c r="K33" s="2" t="s">
        <v>80</v>
      </c>
      <c r="L33" s="2">
        <v>30.7</v>
      </c>
      <c r="M33" s="2">
        <v>36.8</v>
      </c>
      <c r="N33" s="2">
        <v>9.63</v>
      </c>
      <c r="O33" s="2">
        <v>3.28</v>
      </c>
      <c r="P33" s="2">
        <v>54.55</v>
      </c>
      <c r="Q33" s="2">
        <v>9.61</v>
      </c>
      <c r="R33" s="2">
        <v>70.0</v>
      </c>
      <c r="S33" s="2">
        <v>25.0</v>
      </c>
      <c r="T33" s="2" t="s">
        <v>108</v>
      </c>
      <c r="U33" s="2">
        <v>34.0</v>
      </c>
      <c r="V33" s="2">
        <v>38.9</v>
      </c>
      <c r="W33" s="2">
        <v>9.58</v>
      </c>
      <c r="X33" s="2">
        <v>4.15</v>
      </c>
      <c r="Y33" s="2">
        <v>42.11</v>
      </c>
      <c r="Z33" s="2">
        <v>9.43</v>
      </c>
      <c r="AA33" s="2">
        <v>7.0</v>
      </c>
      <c r="AB33" s="2">
        <v>19.0</v>
      </c>
      <c r="AC33" s="2" t="s">
        <v>115</v>
      </c>
      <c r="AD33" s="2">
        <v>36.3</v>
      </c>
      <c r="AE33" s="2">
        <v>48.3</v>
      </c>
      <c r="AF33" s="2">
        <v>9.92</v>
      </c>
      <c r="AG33" s="2">
        <v>4.39</v>
      </c>
      <c r="AH33" s="2">
        <v>54.9</v>
      </c>
      <c r="AI33" s="2">
        <v>8.42</v>
      </c>
      <c r="AJ33" s="2">
        <v>14.0</v>
      </c>
      <c r="AK33" s="2">
        <v>27.0</v>
      </c>
      <c r="AL33" s="2" t="s">
        <v>65</v>
      </c>
      <c r="AM33" s="2">
        <v>34.6</v>
      </c>
      <c r="AN33" s="2">
        <v>39.3</v>
      </c>
      <c r="AO33" s="2">
        <v>10.43</v>
      </c>
      <c r="AP33" s="2">
        <v>4.16</v>
      </c>
      <c r="AQ33" s="2">
        <v>43.48</v>
      </c>
      <c r="AR33" s="2">
        <v>9.52</v>
      </c>
      <c r="AS33" s="2">
        <v>7.0</v>
      </c>
      <c r="AT33" s="2">
        <v>23.0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4" max="4" width="15.38"/>
    <col customWidth="1" min="5" max="5" width="15.75"/>
    <col customWidth="1" min="7" max="7" width="17.13"/>
    <col customWidth="1" min="8" max="8" width="26.75"/>
    <col customWidth="1" min="10" max="10" width="21.88"/>
    <col customWidth="1" min="11" max="11" width="39.25"/>
  </cols>
  <sheetData>
    <row r="1">
      <c r="A1" s="3" t="str">
        <f>IFERROR(__xludf.DUMMYFUNCTION("IMPORTRANGE(""https://docs.google.com/spreadsheets/d/1_EnJwNf1L5uvE38vvAfg1oJl_iUcfAlO9dWKNdUHeq0/edit#gid=1361940857"",""NFL_TEAM_STATS_2018_TO_2022!A1:A33"")"),"team")</f>
        <v>team</v>
      </c>
      <c r="B1" s="2" t="s">
        <v>133</v>
      </c>
      <c r="C1" s="2" t="s">
        <v>134</v>
      </c>
      <c r="D1" s="2" t="s">
        <v>135</v>
      </c>
      <c r="E1" s="2" t="s">
        <v>136</v>
      </c>
      <c r="F1" s="2" t="s">
        <v>137</v>
      </c>
      <c r="G1" s="2" t="s">
        <v>138</v>
      </c>
      <c r="H1" s="2" t="s">
        <v>139</v>
      </c>
      <c r="I1" s="2" t="s">
        <v>140</v>
      </c>
      <c r="J1" s="2"/>
    </row>
    <row r="2">
      <c r="A2" s="4" t="str">
        <f>IFERROR(__xludf.DUMMYFUNCTION("""COMPUTED_VALUE"""),"Chiefs")</f>
        <v>Chiefs</v>
      </c>
      <c r="B2" s="5">
        <f>AVERAGE(NFL_TEAM_STATS_2018_TO_2022!C2,NFL_TEAM_STATS_2018_TO_2022!L2,NFL_TEAM_STATS_2018_TO_2022!U2,NFL_TEAM_STATS_2018_TO_2022!AD2,NFL_TEAM_STATS_2018_TO_2022!AM2)</f>
        <v>48.58</v>
      </c>
      <c r="C2" s="5">
        <f>AVERAGE(NFL_TEAM_STATS_2018_TO_2022!D2,NFL_TEAM_STATS_2018_TO_2022!M2,NFL_TEAM_STATS_2018_TO_2022!V2,NFL_TEAM_STATS_2018_TO_2022!AE2,NFL_TEAM_STATS_2018_TO_2022!AN2)</f>
        <v>69.6</v>
      </c>
      <c r="D2" s="5">
        <f>AVERAGE(NFL_TEAM_STATS_2018_TO_2022!E2,NFL_TEAM_STATS_2018_TO_2022!N2,NFL_TEAM_STATS_2018_TO_2022!W2,NFL_TEAM_STATS_2018_TO_2022!AF2,NFL_TEAM_STATS_2018_TO_2022!AO2)</f>
        <v>11.624</v>
      </c>
      <c r="E2" s="5">
        <f>AVERAGE(NFL_TEAM_STATS_2018_TO_2022!F2,NFL_TEAM_STATS_2018_TO_2022!O2,NFL_TEAM_STATS_2018_TO_2022!X2,NFL_TEAM_STATS_2018_TO_2022!AG2,NFL_TEAM_STATS_2018_TO_2022!AP2)</f>
        <v>4.614</v>
      </c>
      <c r="F2" s="5">
        <f>AVERAGE(NFL_TEAM_STATS_2018_TO_2022!G2,NFL_TEAM_STATS_2018_TO_2022!P2,NFL_TEAM_STATS_2018_TO_2022!Y2,NFL_TEAM_STATS_2018_TO_2022!AH2,NFL_TEAM_STATS_2018_TO_2022!AQ2)</f>
        <v>65.052</v>
      </c>
      <c r="G2" s="5">
        <f>AVERAGE(NFL_TEAM_STATS_2018_TO_2022!H2,NFL_TEAM_STATS_2018_TO_2022!Q2,NFL_TEAM_STATS_2018_TO_2022!Z2,NFL_TEAM_STATS_2018_TO_2022!AI2,NFL_TEAM_STATS_2018_TO_2022!AR2)</f>
        <v>8.914</v>
      </c>
      <c r="H2" s="5">
        <f>AVERAGE(NFL_TEAM_STATS_2018_TO_2022!I2,NFL_TEAM_STATS_2018_TO_2022!R2,NFL_TEAM_STATS_2018_TO_2022!AA2,NFL_TEAM_STATS_2018_TO_2022!AJ2,NFL_TEAM_STATS_2018_TO_2022!AS2)</f>
        <v>39.2</v>
      </c>
      <c r="I2" s="5">
        <f>AVERAGE(NFL_TEAM_STATS_2018_TO_2022!J2,NFL_TEAM_STATS_2018_TO_2022!S2,NFL_TEAM_STATS_2018_TO_2022!AB2,NFL_TEAM_STATS_2018_TO_2022!AK2,NFL_TEAM_STATS_2018_TO_2022!AT2)</f>
        <v>22</v>
      </c>
    </row>
    <row r="3">
      <c r="A3" s="4" t="str">
        <f>IFERROR(__xludf.DUMMYFUNCTION("""COMPUTED_VALUE"""),"Bills")</f>
        <v>Bills</v>
      </c>
      <c r="B3" s="5">
        <f>AVERAGE(NFL_TEAM_STATS_2018_TO_2022!C3,NFL_TEAM_STATS_2018_TO_2022!L3,NFL_TEAM_STATS_2018_TO_2022!U3,NFL_TEAM_STATS_2018_TO_2022!AD3,NFL_TEAM_STATS_2018_TO_2022!AM3)</f>
        <v>42.6</v>
      </c>
      <c r="C3" s="5">
        <f>AVERAGE(NFL_TEAM_STATS_2018_TO_2022!D3,NFL_TEAM_STATS_2018_TO_2022!M3,NFL_TEAM_STATS_2018_TO_2022!V3,NFL_TEAM_STATS_2018_TO_2022!AE3,NFL_TEAM_STATS_2018_TO_2022!AN3)</f>
        <v>54.4</v>
      </c>
      <c r="D3" s="5">
        <f>AVERAGE(NFL_TEAM_STATS_2018_TO_2022!E3,NFL_TEAM_STATS_2018_TO_2022!N3,NFL_TEAM_STATS_2018_TO_2022!W3,NFL_TEAM_STATS_2018_TO_2022!AF3,NFL_TEAM_STATS_2018_TO_2022!AO3)</f>
        <v>10.826</v>
      </c>
      <c r="E3" s="5">
        <f>AVERAGE(NFL_TEAM_STATS_2018_TO_2022!F3,NFL_TEAM_STATS_2018_TO_2022!O3,NFL_TEAM_STATS_2018_TO_2022!X3,NFL_TEAM_STATS_2018_TO_2022!AG3,NFL_TEAM_STATS_2018_TO_2022!AP3)</f>
        <v>4.58</v>
      </c>
      <c r="F3" s="5">
        <f>AVERAGE(NFL_TEAM_STATS_2018_TO_2022!G3,NFL_TEAM_STATS_2018_TO_2022!P3,NFL_TEAM_STATS_2018_TO_2022!Y3,NFL_TEAM_STATS_2018_TO_2022!AH3,NFL_TEAM_STATS_2018_TO_2022!AQ3)</f>
        <v>60.66</v>
      </c>
      <c r="G3" s="5">
        <f>AVERAGE(NFL_TEAM_STATS_2018_TO_2022!H3,NFL_TEAM_STATS_2018_TO_2022!Q3,NFL_TEAM_STATS_2018_TO_2022!Z3,NFL_TEAM_STATS_2018_TO_2022!AI3,NFL_TEAM_STATS_2018_TO_2022!AR3)</f>
        <v>8.406</v>
      </c>
      <c r="H3" s="5">
        <f>AVERAGE(NFL_TEAM_STATS_2018_TO_2022!I3,NFL_TEAM_STATS_2018_TO_2022!R3,NFL_TEAM_STATS_2018_TO_2022!AA3,NFL_TEAM_STATS_2018_TO_2022!AJ3,NFL_TEAM_STATS_2018_TO_2022!AS3)</f>
        <v>19.6</v>
      </c>
      <c r="I3" s="5">
        <f>AVERAGE(NFL_TEAM_STATS_2018_TO_2022!J3,NFL_TEAM_STATS_2018_TO_2022!S3,NFL_TEAM_STATS_2018_TO_2022!AB3,NFL_TEAM_STATS_2018_TO_2022!AK3,NFL_TEAM_STATS_2018_TO_2022!AT3)</f>
        <v>25.6</v>
      </c>
      <c r="K3" s="6" t="s">
        <v>141</v>
      </c>
      <c r="L3" s="6"/>
      <c r="M3" s="7"/>
    </row>
    <row r="4">
      <c r="A4" s="4" t="str">
        <f>IFERROR(__xludf.DUMMYFUNCTION("""COMPUTED_VALUE"""),"Rams")</f>
        <v>Rams</v>
      </c>
      <c r="B4" s="5">
        <f>AVERAGE(NFL_TEAM_STATS_2018_TO_2022!C4,NFL_TEAM_STATS_2018_TO_2022!L4,NFL_TEAM_STATS_2018_TO_2022!U4,NFL_TEAM_STATS_2018_TO_2022!AD4,NFL_TEAM_STATS_2018_TO_2022!AM4)</f>
        <v>41.72</v>
      </c>
      <c r="C4" s="5">
        <f>AVERAGE(NFL_TEAM_STATS_2018_TO_2022!D4,NFL_TEAM_STATS_2018_TO_2022!M4,NFL_TEAM_STATS_2018_TO_2022!V4,NFL_TEAM_STATS_2018_TO_2022!AE4,NFL_TEAM_STATS_2018_TO_2022!AN4)</f>
        <v>48.88</v>
      </c>
      <c r="D4" s="5">
        <f>AVERAGE(NFL_TEAM_STATS_2018_TO_2022!E4,NFL_TEAM_STATS_2018_TO_2022!N4,NFL_TEAM_STATS_2018_TO_2022!W4,NFL_TEAM_STATS_2018_TO_2022!AF4,NFL_TEAM_STATS_2018_TO_2022!AO4)</f>
        <v>10.83</v>
      </c>
      <c r="E4" s="5">
        <f>AVERAGE(NFL_TEAM_STATS_2018_TO_2022!F4,NFL_TEAM_STATS_2018_TO_2022!O4,NFL_TEAM_STATS_2018_TO_2022!X4,NFL_TEAM_STATS_2018_TO_2022!AG4,NFL_TEAM_STATS_2018_TO_2022!AP4)</f>
        <v>4.112</v>
      </c>
      <c r="F4" s="5">
        <f>AVERAGE(NFL_TEAM_STATS_2018_TO_2022!G4,NFL_TEAM_STATS_2018_TO_2022!P4,NFL_TEAM_STATS_2018_TO_2022!Y4,NFL_TEAM_STATS_2018_TO_2022!AH4,NFL_TEAM_STATS_2018_TO_2022!AQ4)</f>
        <v>58.738</v>
      </c>
      <c r="G4" s="5">
        <f>AVERAGE(NFL_TEAM_STATS_2018_TO_2022!H4,NFL_TEAM_STATS_2018_TO_2022!Q4,NFL_TEAM_STATS_2018_TO_2022!Z4,NFL_TEAM_STATS_2018_TO_2022!AI4,NFL_TEAM_STATS_2018_TO_2022!AR4)</f>
        <v>8.576</v>
      </c>
      <c r="H4" s="5">
        <f>AVERAGE(NFL_TEAM_STATS_2018_TO_2022!I4,NFL_TEAM_STATS_2018_TO_2022!R4,NFL_TEAM_STATS_2018_TO_2022!AA4,NFL_TEAM_STATS_2018_TO_2022!AJ4,NFL_TEAM_STATS_2018_TO_2022!AS4)</f>
        <v>36.4</v>
      </c>
      <c r="I4" s="5">
        <f>AVERAGE(NFL_TEAM_STATS_2018_TO_2022!J4,NFL_TEAM_STATS_2018_TO_2022!S4,NFL_TEAM_STATS_2018_TO_2022!AB4,NFL_TEAM_STATS_2018_TO_2022!AK4,NFL_TEAM_STATS_2018_TO_2022!AT4)</f>
        <v>24.6</v>
      </c>
      <c r="K4" s="8" t="s">
        <v>142</v>
      </c>
      <c r="L4" s="8" t="s">
        <v>143</v>
      </c>
      <c r="M4" s="8" t="s">
        <v>144</v>
      </c>
    </row>
    <row r="5">
      <c r="A5" s="4" t="str">
        <f>IFERROR(__xludf.DUMMYFUNCTION("""COMPUTED_VALUE"""),"Saints")</f>
        <v>Saints</v>
      </c>
      <c r="B5" s="5">
        <f>AVERAGE(NFL_TEAM_STATS_2018_TO_2022!C5,NFL_TEAM_STATS_2018_TO_2022!L5,NFL_TEAM_STATS_2018_TO_2022!U5,NFL_TEAM_STATS_2018_TO_2022!AD5,NFL_TEAM_STATS_2018_TO_2022!AM5)</f>
        <v>41.86</v>
      </c>
      <c r="C5" s="5">
        <f>AVERAGE(NFL_TEAM_STATS_2018_TO_2022!D5,NFL_TEAM_STATS_2018_TO_2022!M5,NFL_TEAM_STATS_2018_TO_2022!V5,NFL_TEAM_STATS_2018_TO_2022!AE5,NFL_TEAM_STATS_2018_TO_2022!AN5)</f>
        <v>55.06</v>
      </c>
      <c r="D5" s="5">
        <f>AVERAGE(NFL_TEAM_STATS_2018_TO_2022!E5,NFL_TEAM_STATS_2018_TO_2022!N5,NFL_TEAM_STATS_2018_TO_2022!W5,NFL_TEAM_STATS_2018_TO_2022!AF5,NFL_TEAM_STATS_2018_TO_2022!AO5)</f>
        <v>10.482</v>
      </c>
      <c r="E5" s="5">
        <f>AVERAGE(NFL_TEAM_STATS_2018_TO_2022!F5,NFL_TEAM_STATS_2018_TO_2022!O5,NFL_TEAM_STATS_2018_TO_2022!X5,NFL_TEAM_STATS_2018_TO_2022!AG5,NFL_TEAM_STATS_2018_TO_2022!AP5)</f>
        <v>4.248</v>
      </c>
      <c r="F5" s="5">
        <f>AVERAGE(NFL_TEAM_STATS_2018_TO_2022!G5,NFL_TEAM_STATS_2018_TO_2022!P5,NFL_TEAM_STATS_2018_TO_2022!Y5,NFL_TEAM_STATS_2018_TO_2022!AH5,NFL_TEAM_STATS_2018_TO_2022!AQ5)</f>
        <v>62.074</v>
      </c>
      <c r="G5" s="5">
        <f>AVERAGE(NFL_TEAM_STATS_2018_TO_2022!H5,NFL_TEAM_STATS_2018_TO_2022!Q5,NFL_TEAM_STATS_2018_TO_2022!Z5,NFL_TEAM_STATS_2018_TO_2022!AI5,NFL_TEAM_STATS_2018_TO_2022!AR5)</f>
        <v>8.992</v>
      </c>
      <c r="H5" s="5">
        <f>AVERAGE(NFL_TEAM_STATS_2018_TO_2022!I5,NFL_TEAM_STATS_2018_TO_2022!R5,NFL_TEAM_STATS_2018_TO_2022!AA5,NFL_TEAM_STATS_2018_TO_2022!AJ5,NFL_TEAM_STATS_2018_TO_2022!AS5)</f>
        <v>19.6</v>
      </c>
      <c r="I5" s="5">
        <f>AVERAGE(NFL_TEAM_STATS_2018_TO_2022!J5,NFL_TEAM_STATS_2018_TO_2022!S5,NFL_TEAM_STATS_2018_TO_2022!AB5,NFL_TEAM_STATS_2018_TO_2022!AK5,NFL_TEAM_STATS_2018_TO_2022!AT5)</f>
        <v>18.6</v>
      </c>
      <c r="K5" s="9" t="s">
        <v>145</v>
      </c>
      <c r="L5" s="10">
        <f>AVERAGE(B2:B14)</f>
        <v>42.30153846</v>
      </c>
      <c r="M5" s="10">
        <f>AVERAGE(B15:B33)</f>
        <v>38.29789474</v>
      </c>
      <c r="O5" s="2"/>
    </row>
    <row r="6">
      <c r="A6" s="4" t="str">
        <f>IFERROR(__xludf.DUMMYFUNCTION("""COMPUTED_VALUE"""),"Packers")</f>
        <v>Packers</v>
      </c>
      <c r="B6" s="5">
        <f>AVERAGE(NFL_TEAM_STATS_2018_TO_2022!C6,NFL_TEAM_STATS_2018_TO_2022!L6,NFL_TEAM_STATS_2018_TO_2022!U6,NFL_TEAM_STATS_2018_TO_2022!AD6,NFL_TEAM_STATS_2018_TO_2022!AM6)</f>
        <v>41.68</v>
      </c>
      <c r="C6" s="5">
        <f>AVERAGE(NFL_TEAM_STATS_2018_TO_2022!D6,NFL_TEAM_STATS_2018_TO_2022!M6,NFL_TEAM_STATS_2018_TO_2022!V6,NFL_TEAM_STATS_2018_TO_2022!AE6,NFL_TEAM_STATS_2018_TO_2022!AN6)</f>
        <v>53.2</v>
      </c>
      <c r="D6" s="5">
        <f>AVERAGE(NFL_TEAM_STATS_2018_TO_2022!E6,NFL_TEAM_STATS_2018_TO_2022!N6,NFL_TEAM_STATS_2018_TO_2022!W6,NFL_TEAM_STATS_2018_TO_2022!AF6,NFL_TEAM_STATS_2018_TO_2022!AO6)</f>
        <v>10.616</v>
      </c>
      <c r="E6" s="5">
        <f>AVERAGE(NFL_TEAM_STATS_2018_TO_2022!F6,NFL_TEAM_STATS_2018_TO_2022!O6,NFL_TEAM_STATS_2018_TO_2022!X6,NFL_TEAM_STATS_2018_TO_2022!AG6,NFL_TEAM_STATS_2018_TO_2022!AP6)</f>
        <v>4.59</v>
      </c>
      <c r="F6" s="5">
        <f>AVERAGE(NFL_TEAM_STATS_2018_TO_2022!G6,NFL_TEAM_STATS_2018_TO_2022!P6,NFL_TEAM_STATS_2018_TO_2022!Y6,NFL_TEAM_STATS_2018_TO_2022!AH6,NFL_TEAM_STATS_2018_TO_2022!AQ6)</f>
        <v>63.15</v>
      </c>
      <c r="G6" s="5">
        <f>AVERAGE(NFL_TEAM_STATS_2018_TO_2022!H6,NFL_TEAM_STATS_2018_TO_2022!Q6,NFL_TEAM_STATS_2018_TO_2022!Z6,NFL_TEAM_STATS_2018_TO_2022!AI6,NFL_TEAM_STATS_2018_TO_2022!AR6)</f>
        <v>8.478</v>
      </c>
      <c r="H6" s="5">
        <f>AVERAGE(NFL_TEAM_STATS_2018_TO_2022!I6,NFL_TEAM_STATS_2018_TO_2022!R6,NFL_TEAM_STATS_2018_TO_2022!AA6,NFL_TEAM_STATS_2018_TO_2022!AJ6,NFL_TEAM_STATS_2018_TO_2022!AS6)</f>
        <v>15.4</v>
      </c>
      <c r="I6" s="5">
        <f>AVERAGE(NFL_TEAM_STATS_2018_TO_2022!J6,NFL_TEAM_STATS_2018_TO_2022!S6,NFL_TEAM_STATS_2018_TO_2022!AB6,NFL_TEAM_STATS_2018_TO_2022!AK6,NFL_TEAM_STATS_2018_TO_2022!AT6)</f>
        <v>16</v>
      </c>
      <c r="K6" s="9" t="s">
        <v>146</v>
      </c>
      <c r="L6" s="11">
        <f>AVERAGE(C2:C14)</f>
        <v>54.55230769</v>
      </c>
      <c r="M6" s="11">
        <f>AVERAGE(C15:C33)</f>
        <v>51.80526316</v>
      </c>
    </row>
    <row r="7">
      <c r="A7" s="4" t="str">
        <f>IFERROR(__xludf.DUMMYFUNCTION("""COMPUTED_VALUE"""),"Ravens")</f>
        <v>Ravens</v>
      </c>
      <c r="B7" s="5">
        <f>AVERAGE(NFL_TEAM_STATS_2018_TO_2022!C7,NFL_TEAM_STATS_2018_TO_2022!L7,NFL_TEAM_STATS_2018_TO_2022!U7,NFL_TEAM_STATS_2018_TO_2022!AD7,NFL_TEAM_STATS_2018_TO_2022!AM7)</f>
        <v>43.7</v>
      </c>
      <c r="C7" s="5">
        <f>AVERAGE(NFL_TEAM_STATS_2018_TO_2022!D7,NFL_TEAM_STATS_2018_TO_2022!M7,NFL_TEAM_STATS_2018_TO_2022!V7,NFL_TEAM_STATS_2018_TO_2022!AE7,NFL_TEAM_STATS_2018_TO_2022!AN7)</f>
        <v>58.1</v>
      </c>
      <c r="D7" s="5">
        <f>AVERAGE(NFL_TEAM_STATS_2018_TO_2022!E7,NFL_TEAM_STATS_2018_TO_2022!N7,NFL_TEAM_STATS_2018_TO_2022!W7,NFL_TEAM_STATS_2018_TO_2022!AF7,NFL_TEAM_STATS_2018_TO_2022!AO7)</f>
        <v>10.51</v>
      </c>
      <c r="E7" s="5">
        <f>AVERAGE(NFL_TEAM_STATS_2018_TO_2022!F7,NFL_TEAM_STATS_2018_TO_2022!O7,NFL_TEAM_STATS_2018_TO_2022!X7,NFL_TEAM_STATS_2018_TO_2022!AG7,NFL_TEAM_STATS_2018_TO_2022!AP7)</f>
        <v>5.096</v>
      </c>
      <c r="F7" s="5">
        <f>AVERAGE(NFL_TEAM_STATS_2018_TO_2022!G7,NFL_TEAM_STATS_2018_TO_2022!P7,NFL_TEAM_STATS_2018_TO_2022!Y7,NFL_TEAM_STATS_2018_TO_2022!AH7,NFL_TEAM_STATS_2018_TO_2022!AQ7)</f>
        <v>56.938</v>
      </c>
      <c r="G7" s="5">
        <f>AVERAGE(NFL_TEAM_STATS_2018_TO_2022!H7,NFL_TEAM_STATS_2018_TO_2022!Q7,NFL_TEAM_STATS_2018_TO_2022!Z7,NFL_TEAM_STATS_2018_TO_2022!AI7,NFL_TEAM_STATS_2018_TO_2022!AR7)</f>
        <v>8.364</v>
      </c>
      <c r="H7" s="5">
        <f>AVERAGE(NFL_TEAM_STATS_2018_TO_2022!I7,NFL_TEAM_STATS_2018_TO_2022!R7,NFL_TEAM_STATS_2018_TO_2022!AA7,NFL_TEAM_STATS_2018_TO_2022!AJ7,NFL_TEAM_STATS_2018_TO_2022!AS7)</f>
        <v>37.8</v>
      </c>
      <c r="I7" s="5">
        <f>AVERAGE(NFL_TEAM_STATS_2018_TO_2022!J7,NFL_TEAM_STATS_2018_TO_2022!S7,NFL_TEAM_STATS_2018_TO_2022!AB7,NFL_TEAM_STATS_2018_TO_2022!AK7,NFL_TEAM_STATS_2018_TO_2022!AT7)</f>
        <v>22</v>
      </c>
      <c r="K7" s="12" t="s">
        <v>147</v>
      </c>
      <c r="L7" s="11">
        <f>AVERAGE(D2:D14)</f>
        <v>10.82369231</v>
      </c>
      <c r="M7" s="11">
        <f>AVERAGE(D15:D33)</f>
        <v>10.14105263</v>
      </c>
    </row>
    <row r="8">
      <c r="A8" s="4" t="str">
        <f>IFERROR(__xludf.DUMMYFUNCTION("""COMPUTED_VALUE"""),"49ers")</f>
        <v>49ers</v>
      </c>
      <c r="B8" s="5">
        <f>AVERAGE(NFL_TEAM_STATS_2018_TO_2022!C8,NFL_TEAM_STATS_2018_TO_2022!L8,NFL_TEAM_STATS_2018_TO_2022!U8,NFL_TEAM_STATS_2018_TO_2022!AD8,NFL_TEAM_STATS_2018_TO_2022!AM8)</f>
        <v>41.28</v>
      </c>
      <c r="C8" s="5">
        <f>AVERAGE(NFL_TEAM_STATS_2018_TO_2022!D8,NFL_TEAM_STATS_2018_TO_2022!M8,NFL_TEAM_STATS_2018_TO_2022!V8,NFL_TEAM_STATS_2018_TO_2022!AE8,NFL_TEAM_STATS_2018_TO_2022!AN8)</f>
        <v>44.88</v>
      </c>
      <c r="D8" s="5">
        <f>AVERAGE(NFL_TEAM_STATS_2018_TO_2022!E8,NFL_TEAM_STATS_2018_TO_2022!N8,NFL_TEAM_STATS_2018_TO_2022!W8,NFL_TEAM_STATS_2018_TO_2022!AF8,NFL_TEAM_STATS_2018_TO_2022!AO8)</f>
        <v>11.552</v>
      </c>
      <c r="E8" s="5">
        <f>AVERAGE(NFL_TEAM_STATS_2018_TO_2022!F8,NFL_TEAM_STATS_2018_TO_2022!O8,NFL_TEAM_STATS_2018_TO_2022!X8,NFL_TEAM_STATS_2018_TO_2022!AG8,NFL_TEAM_STATS_2018_TO_2022!AP8)</f>
        <v>4.494</v>
      </c>
      <c r="F8" s="5">
        <f>AVERAGE(NFL_TEAM_STATS_2018_TO_2022!G8,NFL_TEAM_STATS_2018_TO_2022!P8,NFL_TEAM_STATS_2018_TO_2022!Y8,NFL_TEAM_STATS_2018_TO_2022!AH8,NFL_TEAM_STATS_2018_TO_2022!AQ8)</f>
        <v>56.24</v>
      </c>
      <c r="G8" s="5">
        <f>AVERAGE(NFL_TEAM_STATS_2018_TO_2022!H8,NFL_TEAM_STATS_2018_TO_2022!Q8,NFL_TEAM_STATS_2018_TO_2022!Z8,NFL_TEAM_STATS_2018_TO_2022!AI8,NFL_TEAM_STATS_2018_TO_2022!AR8)</f>
        <v>8.8</v>
      </c>
      <c r="H8" s="5">
        <f>AVERAGE(NFL_TEAM_STATS_2018_TO_2022!I8,NFL_TEAM_STATS_2018_TO_2022!R8,NFL_TEAM_STATS_2018_TO_2022!AA8,NFL_TEAM_STATS_2018_TO_2022!AJ8,NFL_TEAM_STATS_2018_TO_2022!AS8)</f>
        <v>29.4</v>
      </c>
      <c r="I8" s="5">
        <f>AVERAGE(NFL_TEAM_STATS_2018_TO_2022!J8,NFL_TEAM_STATS_2018_TO_2022!S8,NFL_TEAM_STATS_2018_TO_2022!AB8,NFL_TEAM_STATS_2018_TO_2022!AK8,NFL_TEAM_STATS_2018_TO_2022!AT8)</f>
        <v>27.6</v>
      </c>
      <c r="K8" s="12" t="s">
        <v>148</v>
      </c>
      <c r="L8" s="11">
        <f>AVERAGE(E2:E14)</f>
        <v>4.482153846</v>
      </c>
      <c r="M8" s="11">
        <f>AVERAGE(E15:E33)</f>
        <v>4.277157895</v>
      </c>
    </row>
    <row r="9">
      <c r="A9" s="4" t="str">
        <f>IFERROR(__xludf.DUMMYFUNCTION("""COMPUTED_VALUE"""),"Patriots")</f>
        <v>Patriots</v>
      </c>
      <c r="B9" s="5">
        <f>AVERAGE(NFL_TEAM_STATS_2018_TO_2022!C9,NFL_TEAM_STATS_2018_TO_2022!L9,NFL_TEAM_STATS_2018_TO_2022!U9,NFL_TEAM_STATS_2018_TO_2022!AD9,NFL_TEAM_STATS_2018_TO_2022!AM9)</f>
        <v>40.14</v>
      </c>
      <c r="C9" s="5">
        <f>AVERAGE(NFL_TEAM_STATS_2018_TO_2022!D9,NFL_TEAM_STATS_2018_TO_2022!M9,NFL_TEAM_STATS_2018_TO_2022!V9,NFL_TEAM_STATS_2018_TO_2022!AE9,NFL_TEAM_STATS_2018_TO_2022!AN9)</f>
        <v>50.06</v>
      </c>
      <c r="D9" s="5">
        <f>AVERAGE(NFL_TEAM_STATS_2018_TO_2022!E9,NFL_TEAM_STATS_2018_TO_2022!N9,NFL_TEAM_STATS_2018_TO_2022!W9,NFL_TEAM_STATS_2018_TO_2022!AF9,NFL_TEAM_STATS_2018_TO_2022!AO9)</f>
        <v>10.462</v>
      </c>
      <c r="E9" s="5">
        <f>AVERAGE(NFL_TEAM_STATS_2018_TO_2022!F9,NFL_TEAM_STATS_2018_TO_2022!O9,NFL_TEAM_STATS_2018_TO_2022!X9,NFL_TEAM_STATS_2018_TO_2022!AG9,NFL_TEAM_STATS_2018_TO_2022!AP9)</f>
        <v>4.286</v>
      </c>
      <c r="F9" s="5">
        <f>AVERAGE(NFL_TEAM_STATS_2018_TO_2022!G9,NFL_TEAM_STATS_2018_TO_2022!P9,NFL_TEAM_STATS_2018_TO_2022!Y9,NFL_TEAM_STATS_2018_TO_2022!AH9,NFL_TEAM_STATS_2018_TO_2022!AQ9)</f>
        <v>54.308</v>
      </c>
      <c r="G9" s="5">
        <f>AVERAGE(NFL_TEAM_STATS_2018_TO_2022!H9,NFL_TEAM_STATS_2018_TO_2022!Q9,NFL_TEAM_STATS_2018_TO_2022!Z9,NFL_TEAM_STATS_2018_TO_2022!AI9,NFL_TEAM_STATS_2018_TO_2022!AR9)</f>
        <v>8.502</v>
      </c>
      <c r="H9" s="5">
        <f>AVERAGE(NFL_TEAM_STATS_2018_TO_2022!I9,NFL_TEAM_STATS_2018_TO_2022!R9,NFL_TEAM_STATS_2018_TO_2022!AA9,NFL_TEAM_STATS_2018_TO_2022!AJ9,NFL_TEAM_STATS_2018_TO_2022!AS9)</f>
        <v>47.6</v>
      </c>
      <c r="I9" s="5">
        <f>AVERAGE(NFL_TEAM_STATS_2018_TO_2022!J9,NFL_TEAM_STATS_2018_TO_2022!S9,NFL_TEAM_STATS_2018_TO_2022!AB9,NFL_TEAM_STATS_2018_TO_2022!AK9,NFL_TEAM_STATS_2018_TO_2022!AT9)</f>
        <v>21</v>
      </c>
      <c r="K9" s="12" t="s">
        <v>149</v>
      </c>
      <c r="L9" s="11">
        <f>AVERAGE(F2:F14)</f>
        <v>60.74430769</v>
      </c>
      <c r="M9" s="11">
        <f>AVERAGE(F15:F33)</f>
        <v>55.65515789</v>
      </c>
    </row>
    <row r="10">
      <c r="A10" s="4" t="str">
        <f>IFERROR(__xludf.DUMMYFUNCTION("""COMPUTED_VALUE"""),"Cowboys")</f>
        <v>Cowboys</v>
      </c>
      <c r="B10" s="5">
        <f>AVERAGE(NFL_TEAM_STATS_2018_TO_2022!C10,NFL_TEAM_STATS_2018_TO_2022!L10,NFL_TEAM_STATS_2018_TO_2022!U10,NFL_TEAM_STATS_2018_TO_2022!AD10,NFL_TEAM_STATS_2018_TO_2022!AM10)</f>
        <v>43.12</v>
      </c>
      <c r="C10" s="5">
        <f>AVERAGE(NFL_TEAM_STATS_2018_TO_2022!D10,NFL_TEAM_STATS_2018_TO_2022!M10,NFL_TEAM_STATS_2018_TO_2022!V10,NFL_TEAM_STATS_2018_TO_2022!AE10,NFL_TEAM_STATS_2018_TO_2022!AN10)</f>
        <v>55.44</v>
      </c>
      <c r="D10" s="5">
        <f>AVERAGE(NFL_TEAM_STATS_2018_TO_2022!E10,NFL_TEAM_STATS_2018_TO_2022!N10,NFL_TEAM_STATS_2018_TO_2022!W10,NFL_TEAM_STATS_2018_TO_2022!AF10,NFL_TEAM_STATS_2018_TO_2022!AO10)</f>
        <v>10.734</v>
      </c>
      <c r="E10" s="5">
        <f>AVERAGE(NFL_TEAM_STATS_2018_TO_2022!F10,NFL_TEAM_STATS_2018_TO_2022!O10,NFL_TEAM_STATS_2018_TO_2022!X10,NFL_TEAM_STATS_2018_TO_2022!AG10,NFL_TEAM_STATS_2018_TO_2022!AP10)</f>
        <v>4.414</v>
      </c>
      <c r="F10" s="5">
        <f>AVERAGE(NFL_TEAM_STATS_2018_TO_2022!G10,NFL_TEAM_STATS_2018_TO_2022!P10,NFL_TEAM_STATS_2018_TO_2022!Y10,NFL_TEAM_STATS_2018_TO_2022!AH10,NFL_TEAM_STATS_2018_TO_2022!AQ10)</f>
        <v>58.854</v>
      </c>
      <c r="G10" s="5">
        <f>AVERAGE(NFL_TEAM_STATS_2018_TO_2022!H10,NFL_TEAM_STATS_2018_TO_2022!Q10,NFL_TEAM_STATS_2018_TO_2022!Z10,NFL_TEAM_STATS_2018_TO_2022!AI10,NFL_TEAM_STATS_2018_TO_2022!AR10)</f>
        <v>8.576</v>
      </c>
      <c r="H10" s="5">
        <f>AVERAGE(NFL_TEAM_STATS_2018_TO_2022!I10,NFL_TEAM_STATS_2018_TO_2022!R10,NFL_TEAM_STATS_2018_TO_2022!AA10,NFL_TEAM_STATS_2018_TO_2022!AJ10,NFL_TEAM_STATS_2018_TO_2022!AS10)</f>
        <v>29.4</v>
      </c>
      <c r="I10" s="5">
        <f>AVERAGE(NFL_TEAM_STATS_2018_TO_2022!J10,NFL_TEAM_STATS_2018_TO_2022!S10,NFL_TEAM_STATS_2018_TO_2022!AB10,NFL_TEAM_STATS_2018_TO_2022!AK10,NFL_TEAM_STATS_2018_TO_2022!AT10)</f>
        <v>21.6</v>
      </c>
      <c r="K10" s="12" t="s">
        <v>150</v>
      </c>
      <c r="L10" s="11">
        <f>AVERAGE(G2:G14)</f>
        <v>8.560615385</v>
      </c>
      <c r="M10" s="11">
        <f>AVERAGE(G15:G33)</f>
        <v>8.442105263</v>
      </c>
    </row>
    <row r="11">
      <c r="A11" s="4" t="str">
        <f>IFERROR(__xludf.DUMMYFUNCTION("""COMPUTED_VALUE"""),"Titans")</f>
        <v>Titans</v>
      </c>
      <c r="B11" s="5">
        <f>AVERAGE(NFL_TEAM_STATS_2018_TO_2022!C11,NFL_TEAM_STATS_2018_TO_2022!L11,NFL_TEAM_STATS_2018_TO_2022!U11,NFL_TEAM_STATS_2018_TO_2022!AD11,NFL_TEAM_STATS_2018_TO_2022!AM11)</f>
        <v>40.72</v>
      </c>
      <c r="C11" s="5">
        <f>AVERAGE(NFL_TEAM_STATS_2018_TO_2022!D11,NFL_TEAM_STATS_2018_TO_2022!M11,NFL_TEAM_STATS_2018_TO_2022!V11,NFL_TEAM_STATS_2018_TO_2022!AE11,NFL_TEAM_STATS_2018_TO_2022!AN11)</f>
        <v>54.24</v>
      </c>
      <c r="D11" s="5">
        <f>AVERAGE(NFL_TEAM_STATS_2018_TO_2022!E11,NFL_TEAM_STATS_2018_TO_2022!N11,NFL_TEAM_STATS_2018_TO_2022!W11,NFL_TEAM_STATS_2018_TO_2022!AF11,NFL_TEAM_STATS_2018_TO_2022!AO11)</f>
        <v>10.646</v>
      </c>
      <c r="E11" s="5">
        <f>AVERAGE(NFL_TEAM_STATS_2018_TO_2022!F11,NFL_TEAM_STATS_2018_TO_2022!O11,NFL_TEAM_STATS_2018_TO_2022!X11,NFL_TEAM_STATS_2018_TO_2022!AG11,NFL_TEAM_STATS_2018_TO_2022!AP11)</f>
        <v>4.658</v>
      </c>
      <c r="F11" s="5">
        <f>AVERAGE(NFL_TEAM_STATS_2018_TO_2022!G11,NFL_TEAM_STATS_2018_TO_2022!P11,NFL_TEAM_STATS_2018_TO_2022!Y11,NFL_TEAM_STATS_2018_TO_2022!AH11,NFL_TEAM_STATS_2018_TO_2022!AQ11)</f>
        <v>66.316</v>
      </c>
      <c r="G11" s="5">
        <f>AVERAGE(NFL_TEAM_STATS_2018_TO_2022!H11,NFL_TEAM_STATS_2018_TO_2022!Q11,NFL_TEAM_STATS_2018_TO_2022!Z11,NFL_TEAM_STATS_2018_TO_2022!AI11,NFL_TEAM_STATS_2018_TO_2022!AR11)</f>
        <v>8.998</v>
      </c>
      <c r="H11" s="5">
        <f>AVERAGE(NFL_TEAM_STATS_2018_TO_2022!I11,NFL_TEAM_STATS_2018_TO_2022!R11,NFL_TEAM_STATS_2018_TO_2022!AA11,NFL_TEAM_STATS_2018_TO_2022!AJ11,NFL_TEAM_STATS_2018_TO_2022!AS11)</f>
        <v>23.8</v>
      </c>
      <c r="I11" s="5">
        <f>AVERAGE(NFL_TEAM_STATS_2018_TO_2022!J11,NFL_TEAM_STATS_2018_TO_2022!S11,NFL_TEAM_STATS_2018_TO_2022!AB11,NFL_TEAM_STATS_2018_TO_2022!AK11,NFL_TEAM_STATS_2018_TO_2022!AT11)</f>
        <v>20</v>
      </c>
      <c r="K11" s="12" t="s">
        <v>151</v>
      </c>
      <c r="L11" s="11">
        <f>AVERAGE(H2:H14)</f>
        <v>28.53846154</v>
      </c>
      <c r="M11" s="11">
        <f>AVERAGE(H15:H33)</f>
        <v>21.51578947</v>
      </c>
    </row>
    <row r="12">
      <c r="A12" s="4" t="str">
        <f>IFERROR(__xludf.DUMMYFUNCTION("""COMPUTED_VALUE"""),"Seahawks")</f>
        <v>Seahawks</v>
      </c>
      <c r="B12" s="5">
        <f>AVERAGE(NFL_TEAM_STATS_2018_TO_2022!C12,NFL_TEAM_STATS_2018_TO_2022!L12,NFL_TEAM_STATS_2018_TO_2022!U12,NFL_TEAM_STATS_2018_TO_2022!AD12,NFL_TEAM_STATS_2018_TO_2022!AM12)</f>
        <v>38.36</v>
      </c>
      <c r="C12" s="5">
        <f>AVERAGE(NFL_TEAM_STATS_2018_TO_2022!D12,NFL_TEAM_STATS_2018_TO_2022!M12,NFL_TEAM_STATS_2018_TO_2022!V12,NFL_TEAM_STATS_2018_TO_2022!AE12,NFL_TEAM_STATS_2018_TO_2022!AN12)</f>
        <v>57.28</v>
      </c>
      <c r="D12" s="5">
        <f>AVERAGE(NFL_TEAM_STATS_2018_TO_2022!E12,NFL_TEAM_STATS_2018_TO_2022!N12,NFL_TEAM_STATS_2018_TO_2022!W12,NFL_TEAM_STATS_2018_TO_2022!AF12,NFL_TEAM_STATS_2018_TO_2022!AO12)</f>
        <v>10.658</v>
      </c>
      <c r="E12" s="5">
        <f>AVERAGE(NFL_TEAM_STATS_2018_TO_2022!F12,NFL_TEAM_STATS_2018_TO_2022!O12,NFL_TEAM_STATS_2018_TO_2022!X12,NFL_TEAM_STATS_2018_TO_2022!AG12,NFL_TEAM_STATS_2018_TO_2022!AP12)</f>
        <v>4.762</v>
      </c>
      <c r="F12" s="5">
        <f>AVERAGE(NFL_TEAM_STATS_2018_TO_2022!G12,NFL_TEAM_STATS_2018_TO_2022!P12,NFL_TEAM_STATS_2018_TO_2022!Y12,NFL_TEAM_STATS_2018_TO_2022!AH12,NFL_TEAM_STATS_2018_TO_2022!AQ12)</f>
        <v>63.336</v>
      </c>
      <c r="G12" s="5">
        <f>AVERAGE(NFL_TEAM_STATS_2018_TO_2022!H12,NFL_TEAM_STATS_2018_TO_2022!Q12,NFL_TEAM_STATS_2018_TO_2022!Z12,NFL_TEAM_STATS_2018_TO_2022!AI12,NFL_TEAM_STATS_2018_TO_2022!AR12)</f>
        <v>8.172</v>
      </c>
      <c r="H12" s="5">
        <f>AVERAGE(NFL_TEAM_STATS_2018_TO_2022!I12,NFL_TEAM_STATS_2018_TO_2022!R12,NFL_TEAM_STATS_2018_TO_2022!AA12,NFL_TEAM_STATS_2018_TO_2022!AJ12,NFL_TEAM_STATS_2018_TO_2022!AS12)</f>
        <v>18.2</v>
      </c>
      <c r="I12" s="5">
        <f>AVERAGE(NFL_TEAM_STATS_2018_TO_2022!J12,NFL_TEAM_STATS_2018_TO_2022!S12,NFL_TEAM_STATS_2018_TO_2022!AB12,NFL_TEAM_STATS_2018_TO_2022!AK12,NFL_TEAM_STATS_2018_TO_2022!AT12)</f>
        <v>17.8</v>
      </c>
      <c r="K12" s="12" t="s">
        <v>152</v>
      </c>
      <c r="L12" s="11">
        <f>AVERAGE(I2:I14)</f>
        <v>22.2</v>
      </c>
      <c r="M12" s="11">
        <f>AVERAGE(I15:I33)</f>
        <v>22.97894737</v>
      </c>
    </row>
    <row r="13">
      <c r="A13" s="4" t="str">
        <f>IFERROR(__xludf.DUMMYFUNCTION("""COMPUTED_VALUE"""),"Buccaneers")</f>
        <v>Buccaneers</v>
      </c>
      <c r="B13" s="5">
        <f>AVERAGE(NFL_TEAM_STATS_2018_TO_2022!C13,NFL_TEAM_STATS_2018_TO_2022!L13,NFL_TEAM_STATS_2018_TO_2022!U13,NFL_TEAM_STATS_2018_TO_2022!AD13,NFL_TEAM_STATS_2018_TO_2022!AM13)</f>
        <v>43.06</v>
      </c>
      <c r="C13" s="5">
        <f>AVERAGE(NFL_TEAM_STATS_2018_TO_2022!D13,NFL_TEAM_STATS_2018_TO_2022!M13,NFL_TEAM_STATS_2018_TO_2022!V13,NFL_TEAM_STATS_2018_TO_2022!AE13,NFL_TEAM_STATS_2018_TO_2022!AN13)</f>
        <v>57.32</v>
      </c>
      <c r="D13" s="5">
        <f>AVERAGE(NFL_TEAM_STATS_2018_TO_2022!E13,NFL_TEAM_STATS_2018_TO_2022!N13,NFL_TEAM_STATS_2018_TO_2022!W13,NFL_TEAM_STATS_2018_TO_2022!AF13,NFL_TEAM_STATS_2018_TO_2022!AO13)</f>
        <v>11.29</v>
      </c>
      <c r="E13" s="5">
        <f>AVERAGE(NFL_TEAM_STATS_2018_TO_2022!F13,NFL_TEAM_STATS_2018_TO_2022!O13,NFL_TEAM_STATS_2018_TO_2022!X13,NFL_TEAM_STATS_2018_TO_2022!AG13,NFL_TEAM_STATS_2018_TO_2022!AP13)</f>
        <v>3.882</v>
      </c>
      <c r="F13" s="5">
        <f>AVERAGE(NFL_TEAM_STATS_2018_TO_2022!G13,NFL_TEAM_STATS_2018_TO_2022!P13,NFL_TEAM_STATS_2018_TO_2022!Y13,NFL_TEAM_STATS_2018_TO_2022!AH13,NFL_TEAM_STATS_2018_TO_2022!AQ13)</f>
        <v>61.22</v>
      </c>
      <c r="G13" s="5">
        <f>AVERAGE(NFL_TEAM_STATS_2018_TO_2022!H13,NFL_TEAM_STATS_2018_TO_2022!Q13,NFL_TEAM_STATS_2018_TO_2022!Z13,NFL_TEAM_STATS_2018_TO_2022!AI13,NFL_TEAM_STATS_2018_TO_2022!AR13)</f>
        <v>8.502</v>
      </c>
      <c r="H13" s="5">
        <f>AVERAGE(NFL_TEAM_STATS_2018_TO_2022!I13,NFL_TEAM_STATS_2018_TO_2022!R13,NFL_TEAM_STATS_2018_TO_2022!AA13,NFL_TEAM_STATS_2018_TO_2022!AJ13,NFL_TEAM_STATS_2018_TO_2022!AS13)</f>
        <v>28</v>
      </c>
      <c r="I13" s="5">
        <f>AVERAGE(NFL_TEAM_STATS_2018_TO_2022!J13,NFL_TEAM_STATS_2018_TO_2022!S13,NFL_TEAM_STATS_2018_TO_2022!AB13,NFL_TEAM_STATS_2018_TO_2022!AK13,NFL_TEAM_STATS_2018_TO_2022!AT13)</f>
        <v>28.2</v>
      </c>
    </row>
    <row r="14">
      <c r="A14" s="4" t="str">
        <f>IFERROR(__xludf.DUMMYFUNCTION("""COMPUTED_VALUE"""),"Eagles")</f>
        <v>Eagles</v>
      </c>
      <c r="B14" s="5">
        <f>AVERAGE(NFL_TEAM_STATS_2018_TO_2022!C14,NFL_TEAM_STATS_2018_TO_2022!L14,NFL_TEAM_STATS_2018_TO_2022!U14,NFL_TEAM_STATS_2018_TO_2022!AD14,NFL_TEAM_STATS_2018_TO_2022!AM14)</f>
        <v>43.1</v>
      </c>
      <c r="C14" s="5">
        <f>AVERAGE(NFL_TEAM_STATS_2018_TO_2022!D14,NFL_TEAM_STATS_2018_TO_2022!M14,NFL_TEAM_STATS_2018_TO_2022!V14,NFL_TEAM_STATS_2018_TO_2022!AE14,NFL_TEAM_STATS_2018_TO_2022!AN14)</f>
        <v>50.72</v>
      </c>
      <c r="D14" s="5">
        <f>AVERAGE(NFL_TEAM_STATS_2018_TO_2022!E14,NFL_TEAM_STATS_2018_TO_2022!N14,NFL_TEAM_STATS_2018_TO_2022!W14,NFL_TEAM_STATS_2018_TO_2022!AF14,NFL_TEAM_STATS_2018_TO_2022!AO14)</f>
        <v>10.478</v>
      </c>
      <c r="E14" s="5">
        <f>AVERAGE(NFL_TEAM_STATS_2018_TO_2022!F14,NFL_TEAM_STATS_2018_TO_2022!O14,NFL_TEAM_STATS_2018_TO_2022!X14,NFL_TEAM_STATS_2018_TO_2022!AG14,NFL_TEAM_STATS_2018_TO_2022!AP14)</f>
        <v>4.532</v>
      </c>
      <c r="F14" s="5">
        <f>AVERAGE(NFL_TEAM_STATS_2018_TO_2022!G14,NFL_TEAM_STATS_2018_TO_2022!P14,NFL_TEAM_STATS_2018_TO_2022!Y14,NFL_TEAM_STATS_2018_TO_2022!AH14,NFL_TEAM_STATS_2018_TO_2022!AQ14)</f>
        <v>62.79</v>
      </c>
      <c r="G14" s="5">
        <f>AVERAGE(NFL_TEAM_STATS_2018_TO_2022!H14,NFL_TEAM_STATS_2018_TO_2022!Q14,NFL_TEAM_STATS_2018_TO_2022!Z14,NFL_TEAM_STATS_2018_TO_2022!AI14,NFL_TEAM_STATS_2018_TO_2022!AR14)</f>
        <v>8.008</v>
      </c>
      <c r="H14" s="5">
        <f>AVERAGE(NFL_TEAM_STATS_2018_TO_2022!I14,NFL_TEAM_STATS_2018_TO_2022!R14,NFL_TEAM_STATS_2018_TO_2022!AA14,NFL_TEAM_STATS_2018_TO_2022!AJ14,NFL_TEAM_STATS_2018_TO_2022!AS14)</f>
        <v>26.6</v>
      </c>
      <c r="I14" s="5">
        <f>AVERAGE(NFL_TEAM_STATS_2018_TO_2022!J14,NFL_TEAM_STATS_2018_TO_2022!S14,NFL_TEAM_STATS_2018_TO_2022!AB14,NFL_TEAM_STATS_2018_TO_2022!AK14,NFL_TEAM_STATS_2018_TO_2022!AT14)</f>
        <v>23.6</v>
      </c>
      <c r="K14" s="13"/>
    </row>
    <row r="15">
      <c r="A15" s="7" t="str">
        <f>IFERROR(__xludf.DUMMYFUNCTION("""COMPUTED_VALUE"""),"Steelers")</f>
        <v>Steelers</v>
      </c>
      <c r="B15" s="5">
        <f>AVERAGE(NFL_TEAM_STATS_2018_TO_2022!C15,NFL_TEAM_STATS_2018_TO_2022!L15,NFL_TEAM_STATS_2018_TO_2022!U15,NFL_TEAM_STATS_2018_TO_2022!AD15,NFL_TEAM_STATS_2018_TO_2022!AM15)</f>
        <v>41.16</v>
      </c>
      <c r="C15" s="5">
        <f>AVERAGE(NFL_TEAM_STATS_2018_TO_2022!D15,NFL_TEAM_STATS_2018_TO_2022!M15,NFL_TEAM_STATS_2018_TO_2022!V15,NFL_TEAM_STATS_2018_TO_2022!AE15,NFL_TEAM_STATS_2018_TO_2022!AN15)</f>
        <v>52.44</v>
      </c>
      <c r="D15" s="5">
        <f>AVERAGE(NFL_TEAM_STATS_2018_TO_2022!E15,NFL_TEAM_STATS_2018_TO_2022!N15,NFL_TEAM_STATS_2018_TO_2022!W15,NFL_TEAM_STATS_2018_TO_2022!AF15,NFL_TEAM_STATS_2018_TO_2022!AO15)</f>
        <v>9.596</v>
      </c>
      <c r="E15" s="5">
        <f>AVERAGE(NFL_TEAM_STATS_2018_TO_2022!F15,NFL_TEAM_STATS_2018_TO_2022!O15,NFL_TEAM_STATS_2018_TO_2022!X15,NFL_TEAM_STATS_2018_TO_2022!AG15,NFL_TEAM_STATS_2018_TO_2022!AP15)</f>
        <v>3.88</v>
      </c>
      <c r="F15" s="5">
        <f>AVERAGE(NFL_TEAM_STATS_2018_TO_2022!G15,NFL_TEAM_STATS_2018_TO_2022!P15,NFL_TEAM_STATS_2018_TO_2022!Y15,NFL_TEAM_STATS_2018_TO_2022!AH15,NFL_TEAM_STATS_2018_TO_2022!AQ15)</f>
        <v>56.236</v>
      </c>
      <c r="G15" s="5">
        <f>AVERAGE(NFL_TEAM_STATS_2018_TO_2022!H15,NFL_TEAM_STATS_2018_TO_2022!Q15,NFL_TEAM_STATS_2018_TO_2022!Z15,NFL_TEAM_STATS_2018_TO_2022!AI15,NFL_TEAM_STATS_2018_TO_2022!AR15)</f>
        <v>8.246</v>
      </c>
      <c r="H15" s="5">
        <f>AVERAGE(NFL_TEAM_STATS_2018_TO_2022!I15,NFL_TEAM_STATS_2018_TO_2022!R15,NFL_TEAM_STATS_2018_TO_2022!AA15,NFL_TEAM_STATS_2018_TO_2022!AJ15,NFL_TEAM_STATS_2018_TO_2022!AS15)</f>
        <v>30.8</v>
      </c>
      <c r="I15" s="5">
        <f>AVERAGE(NFL_TEAM_STATS_2018_TO_2022!J15,NFL_TEAM_STATS_2018_TO_2022!S15,NFL_TEAM_STATS_2018_TO_2022!AB15,NFL_TEAM_STATS_2018_TO_2022!AK15,NFL_TEAM_STATS_2018_TO_2022!AT15)</f>
        <v>23.8</v>
      </c>
      <c r="K15" s="6"/>
    </row>
    <row r="16">
      <c r="A16" s="7" t="str">
        <f>IFERROR(__xludf.DUMMYFUNCTION("""COMPUTED_VALUE"""),"Vikings")</f>
        <v>Vikings</v>
      </c>
      <c r="B16" s="5">
        <f>AVERAGE(NFL_TEAM_STATS_2018_TO_2022!C16,NFL_TEAM_STATS_2018_TO_2022!L16,NFL_TEAM_STATS_2018_TO_2022!U16,NFL_TEAM_STATS_2018_TO_2022!AD16,NFL_TEAM_STATS_2018_TO_2022!AM16)</f>
        <v>39.32</v>
      </c>
      <c r="C16" s="5">
        <f>AVERAGE(NFL_TEAM_STATS_2018_TO_2022!D16,NFL_TEAM_STATS_2018_TO_2022!M16,NFL_TEAM_STATS_2018_TO_2022!V16,NFL_TEAM_STATS_2018_TO_2022!AE16,NFL_TEAM_STATS_2018_TO_2022!AN16)</f>
        <v>49.72</v>
      </c>
      <c r="D16" s="5">
        <f>AVERAGE(NFL_TEAM_STATS_2018_TO_2022!E16,NFL_TEAM_STATS_2018_TO_2022!N16,NFL_TEAM_STATS_2018_TO_2022!W16,NFL_TEAM_STATS_2018_TO_2022!AF16,NFL_TEAM_STATS_2018_TO_2022!AO16)</f>
        <v>10.468</v>
      </c>
      <c r="E16" s="5">
        <f>AVERAGE(NFL_TEAM_STATS_2018_TO_2022!F16,NFL_TEAM_STATS_2018_TO_2022!O16,NFL_TEAM_STATS_2018_TO_2022!X16,NFL_TEAM_STATS_2018_TO_2022!AG16,NFL_TEAM_STATS_2018_TO_2022!AP16)</f>
        <v>4.362</v>
      </c>
      <c r="F16" s="5">
        <f>AVERAGE(NFL_TEAM_STATS_2018_TO_2022!G16,NFL_TEAM_STATS_2018_TO_2022!P16,NFL_TEAM_STATS_2018_TO_2022!Y16,NFL_TEAM_STATS_2018_TO_2022!AH16,NFL_TEAM_STATS_2018_TO_2022!AQ16)</f>
        <v>62.27</v>
      </c>
      <c r="G16" s="5">
        <f>AVERAGE(NFL_TEAM_STATS_2018_TO_2022!H16,NFL_TEAM_STATS_2018_TO_2022!Q16,NFL_TEAM_STATS_2018_TO_2022!Z16,NFL_TEAM_STATS_2018_TO_2022!AI16,NFL_TEAM_STATS_2018_TO_2022!AR16)</f>
        <v>8.544</v>
      </c>
      <c r="H16" s="5">
        <f>AVERAGE(NFL_TEAM_STATS_2018_TO_2022!I16,NFL_TEAM_STATS_2018_TO_2022!R16,NFL_TEAM_STATS_2018_TO_2022!AA16,NFL_TEAM_STATS_2018_TO_2022!AJ16,NFL_TEAM_STATS_2018_TO_2022!AS16)</f>
        <v>22.4</v>
      </c>
      <c r="I16" s="5">
        <f>AVERAGE(NFL_TEAM_STATS_2018_TO_2022!J16,NFL_TEAM_STATS_2018_TO_2022!S16,NFL_TEAM_STATS_2018_TO_2022!AB16,NFL_TEAM_STATS_2018_TO_2022!AK16,NFL_TEAM_STATS_2018_TO_2022!AT16)</f>
        <v>20.4</v>
      </c>
    </row>
    <row r="17">
      <c r="A17" s="7" t="str">
        <f>IFERROR(__xludf.DUMMYFUNCTION("""COMPUTED_VALUE"""),"Chargers")</f>
        <v>Chargers</v>
      </c>
      <c r="B17" s="5">
        <f>AVERAGE(NFL_TEAM_STATS_2018_TO_2022!C17,NFL_TEAM_STATS_2018_TO_2022!L17,NFL_TEAM_STATS_2018_TO_2022!U17,NFL_TEAM_STATS_2018_TO_2022!AD17,NFL_TEAM_STATS_2018_TO_2022!AM17)</f>
        <v>43.32</v>
      </c>
      <c r="C17" s="5">
        <f>AVERAGE(NFL_TEAM_STATS_2018_TO_2022!D17,NFL_TEAM_STATS_2018_TO_2022!M17,NFL_TEAM_STATS_2018_TO_2022!V17,NFL_TEAM_STATS_2018_TO_2022!AE17,NFL_TEAM_STATS_2018_TO_2022!AN17)</f>
        <v>62</v>
      </c>
      <c r="D17" s="5">
        <f>AVERAGE(NFL_TEAM_STATS_2018_TO_2022!E17,NFL_TEAM_STATS_2018_TO_2022!N17,NFL_TEAM_STATS_2018_TO_2022!W17,NFL_TEAM_STATS_2018_TO_2022!AF17,NFL_TEAM_STATS_2018_TO_2022!AO17)</f>
        <v>10.714</v>
      </c>
      <c r="E17" s="5">
        <f>AVERAGE(NFL_TEAM_STATS_2018_TO_2022!F17,NFL_TEAM_STATS_2018_TO_2022!O17,NFL_TEAM_STATS_2018_TO_2022!X17,NFL_TEAM_STATS_2018_TO_2022!AG17,NFL_TEAM_STATS_2018_TO_2022!AP17)</f>
        <v>4.07</v>
      </c>
      <c r="F17" s="5">
        <f>AVERAGE(NFL_TEAM_STATS_2018_TO_2022!G17,NFL_TEAM_STATS_2018_TO_2022!P17,NFL_TEAM_STATS_2018_TO_2022!Y17,NFL_TEAM_STATS_2018_TO_2022!AH17,NFL_TEAM_STATS_2018_TO_2022!AQ17)</f>
        <v>58.586</v>
      </c>
      <c r="G17" s="5">
        <f>AVERAGE(NFL_TEAM_STATS_2018_TO_2022!H17,NFL_TEAM_STATS_2018_TO_2022!Q17,NFL_TEAM_STATS_2018_TO_2022!Z17,NFL_TEAM_STATS_2018_TO_2022!AI17,NFL_TEAM_STATS_2018_TO_2022!AR17)</f>
        <v>8.366</v>
      </c>
      <c r="H17" s="5">
        <f>AVERAGE(NFL_TEAM_STATS_2018_TO_2022!I17,NFL_TEAM_STATS_2018_TO_2022!R17,NFL_TEAM_STATS_2018_TO_2022!AA17,NFL_TEAM_STATS_2018_TO_2022!AJ17,NFL_TEAM_STATS_2018_TO_2022!AS17)</f>
        <v>15.4</v>
      </c>
      <c r="I17" s="5">
        <f>AVERAGE(NFL_TEAM_STATS_2018_TO_2022!J17,NFL_TEAM_STATS_2018_TO_2022!S17,NFL_TEAM_STATS_2018_TO_2022!AB17,NFL_TEAM_STATS_2018_TO_2022!AK17,NFL_TEAM_STATS_2018_TO_2022!AT17)</f>
        <v>22</v>
      </c>
    </row>
    <row r="18">
      <c r="A18" s="7" t="str">
        <f>IFERROR(__xludf.DUMMYFUNCTION("""COMPUTED_VALUE"""),"Colts")</f>
        <v>Colts</v>
      </c>
      <c r="B18" s="5">
        <f>AVERAGE(NFL_TEAM_STATS_2018_TO_2022!C18,NFL_TEAM_STATS_2018_TO_2022!L18,NFL_TEAM_STATS_2018_TO_2022!U18,NFL_TEAM_STATS_2018_TO_2022!AD18,NFL_TEAM_STATS_2018_TO_2022!AM18)</f>
        <v>40.76</v>
      </c>
      <c r="C18" s="5">
        <f>AVERAGE(NFL_TEAM_STATS_2018_TO_2022!D18,NFL_TEAM_STATS_2018_TO_2022!M18,NFL_TEAM_STATS_2018_TO_2022!V18,NFL_TEAM_STATS_2018_TO_2022!AE18,NFL_TEAM_STATS_2018_TO_2022!AN18)</f>
        <v>55.32</v>
      </c>
      <c r="D18" s="5">
        <f>AVERAGE(NFL_TEAM_STATS_2018_TO_2022!E18,NFL_TEAM_STATS_2018_TO_2022!N18,NFL_TEAM_STATS_2018_TO_2022!W18,NFL_TEAM_STATS_2018_TO_2022!AF18,NFL_TEAM_STATS_2018_TO_2022!AO18)</f>
        <v>10.082</v>
      </c>
      <c r="E18" s="5">
        <f>AVERAGE(NFL_TEAM_STATS_2018_TO_2022!F18,NFL_TEAM_STATS_2018_TO_2022!O18,NFL_TEAM_STATS_2018_TO_2022!X18,NFL_TEAM_STATS_2018_TO_2022!AG18,NFL_TEAM_STATS_2018_TO_2022!AP18)</f>
        <v>4.534</v>
      </c>
      <c r="F18" s="5">
        <f>AVERAGE(NFL_TEAM_STATS_2018_TO_2022!G18,NFL_TEAM_STATS_2018_TO_2022!P18,NFL_TEAM_STATS_2018_TO_2022!Y18,NFL_TEAM_STATS_2018_TO_2022!AH18,NFL_TEAM_STATS_2018_TO_2022!AQ18)</f>
        <v>58.086</v>
      </c>
      <c r="G18" s="5">
        <f>AVERAGE(NFL_TEAM_STATS_2018_TO_2022!H18,NFL_TEAM_STATS_2018_TO_2022!Q18,NFL_TEAM_STATS_2018_TO_2022!Z18,NFL_TEAM_STATS_2018_TO_2022!AI18,NFL_TEAM_STATS_2018_TO_2022!AR18)</f>
        <v>8.75</v>
      </c>
      <c r="H18" s="5">
        <f>AVERAGE(NFL_TEAM_STATS_2018_TO_2022!I18,NFL_TEAM_STATS_2018_TO_2022!R18,NFL_TEAM_STATS_2018_TO_2022!AA18,NFL_TEAM_STATS_2018_TO_2022!AJ18,NFL_TEAM_STATS_2018_TO_2022!AS18)</f>
        <v>21</v>
      </c>
      <c r="I18" s="5">
        <f>AVERAGE(NFL_TEAM_STATS_2018_TO_2022!J18,NFL_TEAM_STATS_2018_TO_2022!S18,NFL_TEAM_STATS_2018_TO_2022!AB18,NFL_TEAM_STATS_2018_TO_2022!AK18,NFL_TEAM_STATS_2018_TO_2022!AT18)</f>
        <v>23</v>
      </c>
    </row>
    <row r="19">
      <c r="A19" s="7" t="str">
        <f>IFERROR(__xludf.DUMMYFUNCTION("""COMPUTED_VALUE"""),"Browns")</f>
        <v>Browns</v>
      </c>
      <c r="B19" s="5">
        <f>AVERAGE(NFL_TEAM_STATS_2018_TO_2022!C19,NFL_TEAM_STATS_2018_TO_2022!L19,NFL_TEAM_STATS_2018_TO_2022!U19,NFL_TEAM_STATS_2018_TO_2022!AD19,NFL_TEAM_STATS_2018_TO_2022!AM19)</f>
        <v>38.68</v>
      </c>
      <c r="C19" s="5">
        <f>AVERAGE(NFL_TEAM_STATS_2018_TO_2022!D19,NFL_TEAM_STATS_2018_TO_2022!M19,NFL_TEAM_STATS_2018_TO_2022!V19,NFL_TEAM_STATS_2018_TO_2022!AE19,NFL_TEAM_STATS_2018_TO_2022!AN19)</f>
        <v>44.2</v>
      </c>
      <c r="D19" s="5">
        <f>AVERAGE(NFL_TEAM_STATS_2018_TO_2022!E19,NFL_TEAM_STATS_2018_TO_2022!N19,NFL_TEAM_STATS_2018_TO_2022!W19,NFL_TEAM_STATS_2018_TO_2022!AF19,NFL_TEAM_STATS_2018_TO_2022!AO19)</f>
        <v>10.866</v>
      </c>
      <c r="E19" s="5">
        <f>AVERAGE(NFL_TEAM_STATS_2018_TO_2022!F19,NFL_TEAM_STATS_2018_TO_2022!O19,NFL_TEAM_STATS_2018_TO_2022!X19,NFL_TEAM_STATS_2018_TO_2022!AG19,NFL_TEAM_STATS_2018_TO_2022!AP19)</f>
        <v>4.798</v>
      </c>
      <c r="F19" s="5">
        <f>AVERAGE(NFL_TEAM_STATS_2018_TO_2022!G19,NFL_TEAM_STATS_2018_TO_2022!P19,NFL_TEAM_STATS_2018_TO_2022!Y19,NFL_TEAM_STATS_2018_TO_2022!AH19,NFL_TEAM_STATS_2018_TO_2022!AQ19)</f>
        <v>62.714</v>
      </c>
      <c r="G19" s="5">
        <f>AVERAGE(NFL_TEAM_STATS_2018_TO_2022!H19,NFL_TEAM_STATS_2018_TO_2022!Q19,NFL_TEAM_STATS_2018_TO_2022!Z19,NFL_TEAM_STATS_2018_TO_2022!AI19,NFL_TEAM_STATS_2018_TO_2022!AR19)</f>
        <v>8.68</v>
      </c>
      <c r="H19" s="5">
        <f>AVERAGE(NFL_TEAM_STATS_2018_TO_2022!I19,NFL_TEAM_STATS_2018_TO_2022!R19,NFL_TEAM_STATS_2018_TO_2022!AA19,NFL_TEAM_STATS_2018_TO_2022!AJ19,NFL_TEAM_STATS_2018_TO_2022!AS19)</f>
        <v>15.4</v>
      </c>
      <c r="I19" s="5">
        <f>AVERAGE(NFL_TEAM_STATS_2018_TO_2022!J19,NFL_TEAM_STATS_2018_TO_2022!S19,NFL_TEAM_STATS_2018_TO_2022!AB19,NFL_TEAM_STATS_2018_TO_2022!AK19,NFL_TEAM_STATS_2018_TO_2022!AT19)</f>
        <v>22.6</v>
      </c>
    </row>
    <row r="20">
      <c r="A20" s="7" t="str">
        <f>IFERROR(__xludf.DUMMYFUNCTION("""COMPUTED_VALUE"""),"Dolphins")</f>
        <v>Dolphins</v>
      </c>
      <c r="B20" s="5">
        <f>AVERAGE(NFL_TEAM_STATS_2018_TO_2022!C20,NFL_TEAM_STATS_2018_TO_2022!L20,NFL_TEAM_STATS_2018_TO_2022!U20,NFL_TEAM_STATS_2018_TO_2022!AD20,NFL_TEAM_STATS_2018_TO_2022!AM20)</f>
        <v>35.84</v>
      </c>
      <c r="C20" s="5">
        <f>AVERAGE(NFL_TEAM_STATS_2018_TO_2022!D20,NFL_TEAM_STATS_2018_TO_2022!M20,NFL_TEAM_STATS_2018_TO_2022!V20,NFL_TEAM_STATS_2018_TO_2022!AE20,NFL_TEAM_STATS_2018_TO_2022!AN20)</f>
        <v>59.24</v>
      </c>
      <c r="D20" s="5">
        <f>AVERAGE(NFL_TEAM_STATS_2018_TO_2022!E20,NFL_TEAM_STATS_2018_TO_2022!N20,NFL_TEAM_STATS_2018_TO_2022!W20,NFL_TEAM_STATS_2018_TO_2022!AF20,NFL_TEAM_STATS_2018_TO_2022!AO20)</f>
        <v>10.3</v>
      </c>
      <c r="E20" s="5">
        <f>AVERAGE(NFL_TEAM_STATS_2018_TO_2022!F20,NFL_TEAM_STATS_2018_TO_2022!O20,NFL_TEAM_STATS_2018_TO_2022!X20,NFL_TEAM_STATS_2018_TO_2022!AG20,NFL_TEAM_STATS_2018_TO_2022!AP20)</f>
        <v>3.938</v>
      </c>
      <c r="F20" s="5">
        <f>AVERAGE(NFL_TEAM_STATS_2018_TO_2022!G20,NFL_TEAM_STATS_2018_TO_2022!P20,NFL_TEAM_STATS_2018_TO_2022!Y20,NFL_TEAM_STATS_2018_TO_2022!AH20,NFL_TEAM_STATS_2018_TO_2022!AQ20)</f>
        <v>57.334</v>
      </c>
      <c r="G20" s="5">
        <f>AVERAGE(NFL_TEAM_STATS_2018_TO_2022!H20,NFL_TEAM_STATS_2018_TO_2022!Q20,NFL_TEAM_STATS_2018_TO_2022!Z20,NFL_TEAM_STATS_2018_TO_2022!AI20,NFL_TEAM_STATS_2018_TO_2022!AR20)</f>
        <v>8.322</v>
      </c>
      <c r="H20" s="5">
        <f>AVERAGE(NFL_TEAM_STATS_2018_TO_2022!I20,NFL_TEAM_STATS_2018_TO_2022!R20,NFL_TEAM_STATS_2018_TO_2022!AA20,NFL_TEAM_STATS_2018_TO_2022!AJ20,NFL_TEAM_STATS_2018_TO_2022!AS20)</f>
        <v>33.6</v>
      </c>
      <c r="I20" s="5">
        <f>AVERAGE(NFL_TEAM_STATS_2018_TO_2022!J20,NFL_TEAM_STATS_2018_TO_2022!S20,NFL_TEAM_STATS_2018_TO_2022!AB20,NFL_TEAM_STATS_2018_TO_2022!AK20,NFL_TEAM_STATS_2018_TO_2022!AT20)</f>
        <v>23.6</v>
      </c>
    </row>
    <row r="21">
      <c r="A21" s="7" t="str">
        <f>IFERROR(__xludf.DUMMYFUNCTION("""COMPUTED_VALUE"""),"Bengals")</f>
        <v>Bengals</v>
      </c>
      <c r="B21" s="5">
        <f>AVERAGE(NFL_TEAM_STATS_2018_TO_2022!C21,NFL_TEAM_STATS_2018_TO_2022!L21,NFL_TEAM_STATS_2018_TO_2022!U21,NFL_TEAM_STATS_2018_TO_2022!AD21,NFL_TEAM_STATS_2018_TO_2022!AM21)</f>
        <v>39.22</v>
      </c>
      <c r="C21" s="5">
        <f>AVERAGE(NFL_TEAM_STATS_2018_TO_2022!D21,NFL_TEAM_STATS_2018_TO_2022!M21,NFL_TEAM_STATS_2018_TO_2022!V21,NFL_TEAM_STATS_2018_TO_2022!AE21,NFL_TEAM_STATS_2018_TO_2022!AN21)</f>
        <v>53.32</v>
      </c>
      <c r="D21" s="5">
        <f>AVERAGE(NFL_TEAM_STATS_2018_TO_2022!E21,NFL_TEAM_STATS_2018_TO_2022!N21,NFL_TEAM_STATS_2018_TO_2022!W21,NFL_TEAM_STATS_2018_TO_2022!AF21,NFL_TEAM_STATS_2018_TO_2022!AO21)</f>
        <v>10.126</v>
      </c>
      <c r="E21" s="5">
        <f>AVERAGE(NFL_TEAM_STATS_2018_TO_2022!F21,NFL_TEAM_STATS_2018_TO_2022!O21,NFL_TEAM_STATS_2018_TO_2022!X21,NFL_TEAM_STATS_2018_TO_2022!AG21,NFL_TEAM_STATS_2018_TO_2022!AP21)</f>
        <v>4.108</v>
      </c>
      <c r="F21" s="5">
        <f>AVERAGE(NFL_TEAM_STATS_2018_TO_2022!G21,NFL_TEAM_STATS_2018_TO_2022!P21,NFL_TEAM_STATS_2018_TO_2022!Y21,NFL_TEAM_STATS_2018_TO_2022!AH21,NFL_TEAM_STATS_2018_TO_2022!AQ21)</f>
        <v>56.61</v>
      </c>
      <c r="G21" s="5">
        <f>AVERAGE(NFL_TEAM_STATS_2018_TO_2022!H21,NFL_TEAM_STATS_2018_TO_2022!Q21,NFL_TEAM_STATS_2018_TO_2022!Z21,NFL_TEAM_STATS_2018_TO_2022!AI21,NFL_TEAM_STATS_2018_TO_2022!AR21)</f>
        <v>8.13</v>
      </c>
      <c r="H21" s="5">
        <f>AVERAGE(NFL_TEAM_STATS_2018_TO_2022!I21,NFL_TEAM_STATS_2018_TO_2022!R21,NFL_TEAM_STATS_2018_TO_2022!AA21,NFL_TEAM_STATS_2018_TO_2022!AJ21,NFL_TEAM_STATS_2018_TO_2022!AS21)</f>
        <v>21</v>
      </c>
      <c r="I21" s="5">
        <f>AVERAGE(NFL_TEAM_STATS_2018_TO_2022!J21,NFL_TEAM_STATS_2018_TO_2022!S21,NFL_TEAM_STATS_2018_TO_2022!AB21,NFL_TEAM_STATS_2018_TO_2022!AK21,NFL_TEAM_STATS_2018_TO_2022!AT21)</f>
        <v>23</v>
      </c>
    </row>
    <row r="22">
      <c r="A22" s="7" t="str">
        <f>IFERROR(__xludf.DUMMYFUNCTION("""COMPUTED_VALUE"""),"Bears")</f>
        <v>Bears</v>
      </c>
      <c r="B22" s="5">
        <f>AVERAGE(NFL_TEAM_STATS_2018_TO_2022!C22,NFL_TEAM_STATS_2018_TO_2022!L22,NFL_TEAM_STATS_2018_TO_2022!U22,NFL_TEAM_STATS_2018_TO_2022!AD22,NFL_TEAM_STATS_2018_TO_2022!AM22)</f>
        <v>37</v>
      </c>
      <c r="C22" s="5">
        <f>AVERAGE(NFL_TEAM_STATS_2018_TO_2022!D22,NFL_TEAM_STATS_2018_TO_2022!M22,NFL_TEAM_STATS_2018_TO_2022!V22,NFL_TEAM_STATS_2018_TO_2022!AE22,NFL_TEAM_STATS_2018_TO_2022!AN22)</f>
        <v>45.12</v>
      </c>
      <c r="D22" s="5">
        <f>AVERAGE(NFL_TEAM_STATS_2018_TO_2022!E22,NFL_TEAM_STATS_2018_TO_2022!N22,NFL_TEAM_STATS_2018_TO_2022!W22,NFL_TEAM_STATS_2018_TO_2022!AF22,NFL_TEAM_STATS_2018_TO_2022!AO22)</f>
        <v>9.608</v>
      </c>
      <c r="E22" s="5">
        <f>AVERAGE(NFL_TEAM_STATS_2018_TO_2022!F22,NFL_TEAM_STATS_2018_TO_2022!O22,NFL_TEAM_STATS_2018_TO_2022!X22,NFL_TEAM_STATS_2018_TO_2022!AG22,NFL_TEAM_STATS_2018_TO_2022!AP22)</f>
        <v>4.314</v>
      </c>
      <c r="F22" s="5">
        <f>AVERAGE(NFL_TEAM_STATS_2018_TO_2022!G22,NFL_TEAM_STATS_2018_TO_2022!P22,NFL_TEAM_STATS_2018_TO_2022!Y22,NFL_TEAM_STATS_2018_TO_2022!AH22,NFL_TEAM_STATS_2018_TO_2022!AQ22)</f>
        <v>55.078</v>
      </c>
      <c r="G22" s="5">
        <f>AVERAGE(NFL_TEAM_STATS_2018_TO_2022!H22,NFL_TEAM_STATS_2018_TO_2022!Q22,NFL_TEAM_STATS_2018_TO_2022!Z22,NFL_TEAM_STATS_2018_TO_2022!AI22,NFL_TEAM_STATS_2018_TO_2022!AR22)</f>
        <v>8.64</v>
      </c>
      <c r="H22" s="5">
        <f>AVERAGE(NFL_TEAM_STATS_2018_TO_2022!I22,NFL_TEAM_STATS_2018_TO_2022!R22,NFL_TEAM_STATS_2018_TO_2022!AA22,NFL_TEAM_STATS_2018_TO_2022!AJ22,NFL_TEAM_STATS_2018_TO_2022!AS22)</f>
        <v>29.4</v>
      </c>
      <c r="I22" s="5">
        <f>AVERAGE(NFL_TEAM_STATS_2018_TO_2022!J22,NFL_TEAM_STATS_2018_TO_2022!S22,NFL_TEAM_STATS_2018_TO_2022!AB22,NFL_TEAM_STATS_2018_TO_2022!AK22,NFL_TEAM_STATS_2018_TO_2022!AT22)</f>
        <v>23.8</v>
      </c>
      <c r="K22" s="14"/>
    </row>
    <row r="23">
      <c r="A23" s="7" t="str">
        <f>IFERROR(__xludf.DUMMYFUNCTION("""COMPUTED_VALUE"""),"Raiders")</f>
        <v>Raiders</v>
      </c>
      <c r="B23" s="5">
        <f>AVERAGE(NFL_TEAM_STATS_2018_TO_2022!C23,NFL_TEAM_STATS_2018_TO_2022!L23,NFL_TEAM_STATS_2018_TO_2022!U23,NFL_TEAM_STATS_2018_TO_2022!AD23,NFL_TEAM_STATS_2018_TO_2022!AM23)</f>
        <v>40.94</v>
      </c>
      <c r="C23" s="5">
        <f>AVERAGE(NFL_TEAM_STATS_2018_TO_2022!D23,NFL_TEAM_STATS_2018_TO_2022!M23,NFL_TEAM_STATS_2018_TO_2022!V23,NFL_TEAM_STATS_2018_TO_2022!AE23,NFL_TEAM_STATS_2018_TO_2022!AN23)</f>
        <v>58.8</v>
      </c>
      <c r="D23" s="5">
        <f>AVERAGE(NFL_TEAM_STATS_2018_TO_2022!E23,NFL_TEAM_STATS_2018_TO_2022!N23,NFL_TEAM_STATS_2018_TO_2022!W23,NFL_TEAM_STATS_2018_TO_2022!AF23,NFL_TEAM_STATS_2018_TO_2022!AO23)</f>
        <v>10.7</v>
      </c>
      <c r="E23" s="5">
        <f>AVERAGE(NFL_TEAM_STATS_2018_TO_2022!F23,NFL_TEAM_STATS_2018_TO_2022!O23,NFL_TEAM_STATS_2018_TO_2022!X23,NFL_TEAM_STATS_2018_TO_2022!AG23,NFL_TEAM_STATS_2018_TO_2022!AP23)</f>
        <v>4.312</v>
      </c>
      <c r="F23" s="5">
        <f>AVERAGE(NFL_TEAM_STATS_2018_TO_2022!G23,NFL_TEAM_STATS_2018_TO_2022!P23,NFL_TEAM_STATS_2018_TO_2022!Y23,NFL_TEAM_STATS_2018_TO_2022!AH23,NFL_TEAM_STATS_2018_TO_2022!AQ23)</f>
        <v>51.746</v>
      </c>
      <c r="G23" s="5">
        <f>AVERAGE(NFL_TEAM_STATS_2018_TO_2022!H23,NFL_TEAM_STATS_2018_TO_2022!Q23,NFL_TEAM_STATS_2018_TO_2022!Z23,NFL_TEAM_STATS_2018_TO_2022!AI23,NFL_TEAM_STATS_2018_TO_2022!AR23)</f>
        <v>8.684</v>
      </c>
      <c r="H23" s="5">
        <f>AVERAGE(NFL_TEAM_STATS_2018_TO_2022!I23,NFL_TEAM_STATS_2018_TO_2022!R23,NFL_TEAM_STATS_2018_TO_2022!AA23,NFL_TEAM_STATS_2018_TO_2022!AJ23,NFL_TEAM_STATS_2018_TO_2022!AS23)</f>
        <v>14</v>
      </c>
      <c r="I23" s="5">
        <f>AVERAGE(NFL_TEAM_STATS_2018_TO_2022!J23,NFL_TEAM_STATS_2018_TO_2022!S23,NFL_TEAM_STATS_2018_TO_2022!AB23,NFL_TEAM_STATS_2018_TO_2022!AK23,NFL_TEAM_STATS_2018_TO_2022!AT23)</f>
        <v>22.8</v>
      </c>
    </row>
    <row r="24">
      <c r="A24" s="7" t="str">
        <f>IFERROR(__xludf.DUMMYFUNCTION("""COMPUTED_VALUE"""),"Texans")</f>
        <v>Texans</v>
      </c>
      <c r="B24" s="5">
        <f>AVERAGE(NFL_TEAM_STATS_2018_TO_2022!C24,NFL_TEAM_STATS_2018_TO_2022!L24,NFL_TEAM_STATS_2018_TO_2022!U24,NFL_TEAM_STATS_2018_TO_2022!AD24,NFL_TEAM_STATS_2018_TO_2022!AM24)</f>
        <v>38.44</v>
      </c>
      <c r="C24" s="5">
        <f>AVERAGE(NFL_TEAM_STATS_2018_TO_2022!D24,NFL_TEAM_STATS_2018_TO_2022!M24,NFL_TEAM_STATS_2018_TO_2022!V24,NFL_TEAM_STATS_2018_TO_2022!AE24,NFL_TEAM_STATS_2018_TO_2022!AN24)</f>
        <v>50.64</v>
      </c>
      <c r="D24" s="5">
        <f>AVERAGE(NFL_TEAM_STATS_2018_TO_2022!E24,NFL_TEAM_STATS_2018_TO_2022!N24,NFL_TEAM_STATS_2018_TO_2022!W24,NFL_TEAM_STATS_2018_TO_2022!AF24,NFL_TEAM_STATS_2018_TO_2022!AO24)</f>
        <v>10.418</v>
      </c>
      <c r="E24" s="5">
        <f>AVERAGE(NFL_TEAM_STATS_2018_TO_2022!F24,NFL_TEAM_STATS_2018_TO_2022!O24,NFL_TEAM_STATS_2018_TO_2022!X24,NFL_TEAM_STATS_2018_TO_2022!AG24,NFL_TEAM_STATS_2018_TO_2022!AP24)</f>
        <v>4.064</v>
      </c>
      <c r="F24" s="5">
        <f>AVERAGE(NFL_TEAM_STATS_2018_TO_2022!G24,NFL_TEAM_STATS_2018_TO_2022!P24,NFL_TEAM_STATS_2018_TO_2022!Y24,NFL_TEAM_STATS_2018_TO_2022!AH24,NFL_TEAM_STATS_2018_TO_2022!AQ24)</f>
        <v>53.196</v>
      </c>
      <c r="G24" s="5">
        <f>AVERAGE(NFL_TEAM_STATS_2018_TO_2022!H24,NFL_TEAM_STATS_2018_TO_2022!Q24,NFL_TEAM_STATS_2018_TO_2022!Z24,NFL_TEAM_STATS_2018_TO_2022!AI24,NFL_TEAM_STATS_2018_TO_2022!AR24)</f>
        <v>7.878</v>
      </c>
      <c r="H24" s="5">
        <f>AVERAGE(NFL_TEAM_STATS_2018_TO_2022!I24,NFL_TEAM_STATS_2018_TO_2022!R24,NFL_TEAM_STATS_2018_TO_2022!AA24,NFL_TEAM_STATS_2018_TO_2022!AJ24,NFL_TEAM_STATS_2018_TO_2022!AS24)</f>
        <v>23.8</v>
      </c>
      <c r="I24" s="5">
        <f>AVERAGE(NFL_TEAM_STATS_2018_TO_2022!J24,NFL_TEAM_STATS_2018_TO_2022!S24,NFL_TEAM_STATS_2018_TO_2022!AB24,NFL_TEAM_STATS_2018_TO_2022!AK24,NFL_TEAM_STATS_2018_TO_2022!AT24)</f>
        <v>21.8</v>
      </c>
    </row>
    <row r="25">
      <c r="A25" s="7" t="str">
        <f>IFERROR(__xludf.DUMMYFUNCTION("""COMPUTED_VALUE"""),"Commanders")</f>
        <v>Commanders</v>
      </c>
      <c r="B25" s="5">
        <f>AVERAGE(NFL_TEAM_STATS_2018_TO_2022!C25,NFL_TEAM_STATS_2018_TO_2022!L25,NFL_TEAM_STATS_2018_TO_2022!U25,NFL_TEAM_STATS_2018_TO_2022!AD25,NFL_TEAM_STATS_2018_TO_2022!AM25)</f>
        <v>35.84</v>
      </c>
      <c r="C25" s="5">
        <f>AVERAGE(NFL_TEAM_STATS_2018_TO_2022!D25,NFL_TEAM_STATS_2018_TO_2022!M25,NFL_TEAM_STATS_2018_TO_2022!V25,NFL_TEAM_STATS_2018_TO_2022!AE25,NFL_TEAM_STATS_2018_TO_2022!AN25)</f>
        <v>50.3</v>
      </c>
      <c r="D25" s="5">
        <f>AVERAGE(NFL_TEAM_STATS_2018_TO_2022!E25,NFL_TEAM_STATS_2018_TO_2022!N25,NFL_TEAM_STATS_2018_TO_2022!W25,NFL_TEAM_STATS_2018_TO_2022!AF25,NFL_TEAM_STATS_2018_TO_2022!AO25)</f>
        <v>9.598</v>
      </c>
      <c r="E25" s="5">
        <f>AVERAGE(NFL_TEAM_STATS_2018_TO_2022!F25,NFL_TEAM_STATS_2018_TO_2022!O25,NFL_TEAM_STATS_2018_TO_2022!X25,NFL_TEAM_STATS_2018_TO_2022!AG25,NFL_TEAM_STATS_2018_TO_2022!AP25)</f>
        <v>4.206</v>
      </c>
      <c r="F25" s="5">
        <f>AVERAGE(NFL_TEAM_STATS_2018_TO_2022!G25,NFL_TEAM_STATS_2018_TO_2022!P25,NFL_TEAM_STATS_2018_TO_2022!Y25,NFL_TEAM_STATS_2018_TO_2022!AH25,NFL_TEAM_STATS_2018_TO_2022!AQ25)</f>
        <v>52.632</v>
      </c>
      <c r="G25" s="5">
        <f>AVERAGE(NFL_TEAM_STATS_2018_TO_2022!H25,NFL_TEAM_STATS_2018_TO_2022!Q25,NFL_TEAM_STATS_2018_TO_2022!Z25,NFL_TEAM_STATS_2018_TO_2022!AI25,NFL_TEAM_STATS_2018_TO_2022!AR25)</f>
        <v>8.514</v>
      </c>
      <c r="H25" s="5">
        <f>AVERAGE(NFL_TEAM_STATS_2018_TO_2022!I25,NFL_TEAM_STATS_2018_TO_2022!R25,NFL_TEAM_STATS_2018_TO_2022!AA25,NFL_TEAM_STATS_2018_TO_2022!AJ25,NFL_TEAM_STATS_2018_TO_2022!AS25)</f>
        <v>21</v>
      </c>
      <c r="I25" s="5">
        <f>AVERAGE(NFL_TEAM_STATS_2018_TO_2022!J25,NFL_TEAM_STATS_2018_TO_2022!S25,NFL_TEAM_STATS_2018_TO_2022!AB25,NFL_TEAM_STATS_2018_TO_2022!AK25,NFL_TEAM_STATS_2018_TO_2022!AT25)</f>
        <v>23</v>
      </c>
    </row>
    <row r="26">
      <c r="A26" s="7" t="str">
        <f>IFERROR(__xludf.DUMMYFUNCTION("""COMPUTED_VALUE"""),"Falcons")</f>
        <v>Falcons</v>
      </c>
      <c r="B26" s="5">
        <f>AVERAGE(NFL_TEAM_STATS_2018_TO_2022!C26,NFL_TEAM_STATS_2018_TO_2022!L26,NFL_TEAM_STATS_2018_TO_2022!U26,NFL_TEAM_STATS_2018_TO_2022!AD26,NFL_TEAM_STATS_2018_TO_2022!AM26)</f>
        <v>42.38</v>
      </c>
      <c r="C26" s="5">
        <f>AVERAGE(NFL_TEAM_STATS_2018_TO_2022!D26,NFL_TEAM_STATS_2018_TO_2022!M26,NFL_TEAM_STATS_2018_TO_2022!V26,NFL_TEAM_STATS_2018_TO_2022!AE26,NFL_TEAM_STATS_2018_TO_2022!AN26)</f>
        <v>52.78</v>
      </c>
      <c r="D26" s="5">
        <f>AVERAGE(NFL_TEAM_STATS_2018_TO_2022!E26,NFL_TEAM_STATS_2018_TO_2022!N26,NFL_TEAM_STATS_2018_TO_2022!W26,NFL_TEAM_STATS_2018_TO_2022!AF26,NFL_TEAM_STATS_2018_TO_2022!AO26)</f>
        <v>10.436</v>
      </c>
      <c r="E26" s="5">
        <f>AVERAGE(NFL_TEAM_STATS_2018_TO_2022!F26,NFL_TEAM_STATS_2018_TO_2022!O26,NFL_TEAM_STATS_2018_TO_2022!X26,NFL_TEAM_STATS_2018_TO_2022!AG26,NFL_TEAM_STATS_2018_TO_2022!AP26)</f>
        <v>4.108</v>
      </c>
      <c r="F26" s="5">
        <f>AVERAGE(NFL_TEAM_STATS_2018_TO_2022!G26,NFL_TEAM_STATS_2018_TO_2022!P26,NFL_TEAM_STATS_2018_TO_2022!Y26,NFL_TEAM_STATS_2018_TO_2022!AH26,NFL_TEAM_STATS_2018_TO_2022!AQ26)</f>
        <v>55.676</v>
      </c>
      <c r="G26" s="5">
        <f>AVERAGE(NFL_TEAM_STATS_2018_TO_2022!H26,NFL_TEAM_STATS_2018_TO_2022!Q26,NFL_TEAM_STATS_2018_TO_2022!Z26,NFL_TEAM_STATS_2018_TO_2022!AI26,NFL_TEAM_STATS_2018_TO_2022!AR26)</f>
        <v>8.544</v>
      </c>
      <c r="H26" s="5">
        <f>AVERAGE(NFL_TEAM_STATS_2018_TO_2022!I26,NFL_TEAM_STATS_2018_TO_2022!R26,NFL_TEAM_STATS_2018_TO_2022!AA26,NFL_TEAM_STATS_2018_TO_2022!AJ26,NFL_TEAM_STATS_2018_TO_2022!AS26)</f>
        <v>22.4</v>
      </c>
      <c r="I26" s="5">
        <f>AVERAGE(NFL_TEAM_STATS_2018_TO_2022!J26,NFL_TEAM_STATS_2018_TO_2022!S26,NFL_TEAM_STATS_2018_TO_2022!AB26,NFL_TEAM_STATS_2018_TO_2022!AK26,NFL_TEAM_STATS_2018_TO_2022!AT26)</f>
        <v>21.6</v>
      </c>
    </row>
    <row r="27">
      <c r="A27" s="7" t="str">
        <f>IFERROR(__xludf.DUMMYFUNCTION("""COMPUTED_VALUE"""),"Cardinals")</f>
        <v>Cardinals</v>
      </c>
      <c r="B27" s="5">
        <f>AVERAGE(NFL_TEAM_STATS_2018_TO_2022!C27,NFL_TEAM_STATS_2018_TO_2022!L27,NFL_TEAM_STATS_2018_TO_2022!U27,NFL_TEAM_STATS_2018_TO_2022!AD27,NFL_TEAM_STATS_2018_TO_2022!AM27)</f>
        <v>36.68</v>
      </c>
      <c r="C27" s="5">
        <f>AVERAGE(NFL_TEAM_STATS_2018_TO_2022!D27,NFL_TEAM_STATS_2018_TO_2022!M27,NFL_TEAM_STATS_2018_TO_2022!V27,NFL_TEAM_STATS_2018_TO_2022!AE27,NFL_TEAM_STATS_2018_TO_2022!AN27)</f>
        <v>54.5</v>
      </c>
      <c r="D27" s="5">
        <f>AVERAGE(NFL_TEAM_STATS_2018_TO_2022!E27,NFL_TEAM_STATS_2018_TO_2022!N27,NFL_TEAM_STATS_2018_TO_2022!W27,NFL_TEAM_STATS_2018_TO_2022!AF27,NFL_TEAM_STATS_2018_TO_2022!AO27)</f>
        <v>9.466</v>
      </c>
      <c r="E27" s="5">
        <f>AVERAGE(NFL_TEAM_STATS_2018_TO_2022!F27,NFL_TEAM_STATS_2018_TO_2022!O27,NFL_TEAM_STATS_2018_TO_2022!X27,NFL_TEAM_STATS_2018_TO_2022!AG27,NFL_TEAM_STATS_2018_TO_2022!AP27)</f>
        <v>4.392</v>
      </c>
      <c r="F27" s="5">
        <f>AVERAGE(NFL_TEAM_STATS_2018_TO_2022!G27,NFL_TEAM_STATS_2018_TO_2022!P27,NFL_TEAM_STATS_2018_TO_2022!Y27,NFL_TEAM_STATS_2018_TO_2022!AH27,NFL_TEAM_STATS_2018_TO_2022!AQ27)</f>
        <v>58.504</v>
      </c>
      <c r="G27" s="5">
        <f>AVERAGE(NFL_TEAM_STATS_2018_TO_2022!H27,NFL_TEAM_STATS_2018_TO_2022!Q27,NFL_TEAM_STATS_2018_TO_2022!Z27,NFL_TEAM_STATS_2018_TO_2022!AI27,NFL_TEAM_STATS_2018_TO_2022!AR27)</f>
        <v>7.944</v>
      </c>
      <c r="H27" s="5">
        <f>AVERAGE(NFL_TEAM_STATS_2018_TO_2022!I27,NFL_TEAM_STATS_2018_TO_2022!R27,NFL_TEAM_STATS_2018_TO_2022!AA27,NFL_TEAM_STATS_2018_TO_2022!AJ27,NFL_TEAM_STATS_2018_TO_2022!AS27)</f>
        <v>16.8</v>
      </c>
      <c r="I27" s="5">
        <f>AVERAGE(NFL_TEAM_STATS_2018_TO_2022!J27,NFL_TEAM_STATS_2018_TO_2022!S27,NFL_TEAM_STATS_2018_TO_2022!AB27,NFL_TEAM_STATS_2018_TO_2022!AK27,NFL_TEAM_STATS_2018_TO_2022!AT27)</f>
        <v>21.8</v>
      </c>
    </row>
    <row r="28">
      <c r="A28" s="7" t="str">
        <f>IFERROR(__xludf.DUMMYFUNCTION("""COMPUTED_VALUE"""),"Broncos")</f>
        <v>Broncos</v>
      </c>
      <c r="B28" s="5">
        <f>AVERAGE(NFL_TEAM_STATS_2018_TO_2022!C28,NFL_TEAM_STATS_2018_TO_2022!L28,NFL_TEAM_STATS_2018_TO_2022!U28,NFL_TEAM_STATS_2018_TO_2022!AD28,NFL_TEAM_STATS_2018_TO_2022!AM28)</f>
        <v>34.26</v>
      </c>
      <c r="C28" s="5">
        <f>AVERAGE(NFL_TEAM_STATS_2018_TO_2022!D28,NFL_TEAM_STATS_2018_TO_2022!M28,NFL_TEAM_STATS_2018_TO_2022!V28,NFL_TEAM_STATS_2018_TO_2022!AE28,NFL_TEAM_STATS_2018_TO_2022!AN28)</f>
        <v>52.52</v>
      </c>
      <c r="D28" s="5">
        <f>AVERAGE(NFL_TEAM_STATS_2018_TO_2022!E28,NFL_TEAM_STATS_2018_TO_2022!N28,NFL_TEAM_STATS_2018_TO_2022!W28,NFL_TEAM_STATS_2018_TO_2022!AF28,NFL_TEAM_STATS_2018_TO_2022!AO28)</f>
        <v>10.3</v>
      </c>
      <c r="E28" s="5">
        <f>AVERAGE(NFL_TEAM_STATS_2018_TO_2022!F28,NFL_TEAM_STATS_2018_TO_2022!O28,NFL_TEAM_STATS_2018_TO_2022!X28,NFL_TEAM_STATS_2018_TO_2022!AG28,NFL_TEAM_STATS_2018_TO_2022!AP28)</f>
        <v>4.412</v>
      </c>
      <c r="F28" s="5">
        <f>AVERAGE(NFL_TEAM_STATS_2018_TO_2022!G28,NFL_TEAM_STATS_2018_TO_2022!P28,NFL_TEAM_STATS_2018_TO_2022!Y28,NFL_TEAM_STATS_2018_TO_2022!AH28,NFL_TEAM_STATS_2018_TO_2022!AQ28)</f>
        <v>53.61</v>
      </c>
      <c r="G28" s="5">
        <f>AVERAGE(NFL_TEAM_STATS_2018_TO_2022!H28,NFL_TEAM_STATS_2018_TO_2022!Q28,NFL_TEAM_STATS_2018_TO_2022!Z28,NFL_TEAM_STATS_2018_TO_2022!AI28,NFL_TEAM_STATS_2018_TO_2022!AR28)</f>
        <v>8.318</v>
      </c>
      <c r="H28" s="5">
        <f>AVERAGE(NFL_TEAM_STATS_2018_TO_2022!I28,NFL_TEAM_STATS_2018_TO_2022!R28,NFL_TEAM_STATS_2018_TO_2022!AA28,NFL_TEAM_STATS_2018_TO_2022!AJ28,NFL_TEAM_STATS_2018_TO_2022!AS28)</f>
        <v>11.2</v>
      </c>
      <c r="I28" s="5">
        <f>AVERAGE(NFL_TEAM_STATS_2018_TO_2022!J28,NFL_TEAM_STATS_2018_TO_2022!S28,NFL_TEAM_STATS_2018_TO_2022!AB28,NFL_TEAM_STATS_2018_TO_2022!AK28,NFL_TEAM_STATS_2018_TO_2022!AT28)</f>
        <v>22.2</v>
      </c>
    </row>
    <row r="29">
      <c r="A29" s="7" t="str">
        <f>IFERROR(__xludf.DUMMYFUNCTION("""COMPUTED_VALUE"""),"Giants")</f>
        <v>Giants</v>
      </c>
      <c r="B29" s="5">
        <f>AVERAGE(NFL_TEAM_STATS_2018_TO_2022!C29,NFL_TEAM_STATS_2018_TO_2022!L29,NFL_TEAM_STATS_2018_TO_2022!U29,NFL_TEAM_STATS_2018_TO_2022!AD29,NFL_TEAM_STATS_2018_TO_2022!AM29)</f>
        <v>36.98</v>
      </c>
      <c r="C29" s="5">
        <f>AVERAGE(NFL_TEAM_STATS_2018_TO_2022!D29,NFL_TEAM_STATS_2018_TO_2022!M29,NFL_TEAM_STATS_2018_TO_2022!V29,NFL_TEAM_STATS_2018_TO_2022!AE29,NFL_TEAM_STATS_2018_TO_2022!AN29)</f>
        <v>52.82</v>
      </c>
      <c r="D29" s="5">
        <f>AVERAGE(NFL_TEAM_STATS_2018_TO_2022!E29,NFL_TEAM_STATS_2018_TO_2022!N29,NFL_TEAM_STATS_2018_TO_2022!W29,NFL_TEAM_STATS_2018_TO_2022!AF29,NFL_TEAM_STATS_2018_TO_2022!AO29)</f>
        <v>9.656</v>
      </c>
      <c r="E29" s="5">
        <f>AVERAGE(NFL_TEAM_STATS_2018_TO_2022!F29,NFL_TEAM_STATS_2018_TO_2022!O29,NFL_TEAM_STATS_2018_TO_2022!X29,NFL_TEAM_STATS_2018_TO_2022!AG29,NFL_TEAM_STATS_2018_TO_2022!AP29)</f>
        <v>4.53</v>
      </c>
      <c r="F29" s="5">
        <f>AVERAGE(NFL_TEAM_STATS_2018_TO_2022!G29,NFL_TEAM_STATS_2018_TO_2022!P29,NFL_TEAM_STATS_2018_TO_2022!Y29,NFL_TEAM_STATS_2018_TO_2022!AH29,NFL_TEAM_STATS_2018_TO_2022!AQ29)</f>
        <v>52.606</v>
      </c>
      <c r="G29" s="5">
        <f>AVERAGE(NFL_TEAM_STATS_2018_TO_2022!H29,NFL_TEAM_STATS_2018_TO_2022!Q29,NFL_TEAM_STATS_2018_TO_2022!Z29,NFL_TEAM_STATS_2018_TO_2022!AI29,NFL_TEAM_STATS_2018_TO_2022!AR29)</f>
        <v>8.074</v>
      </c>
      <c r="H29" s="5">
        <f>AVERAGE(NFL_TEAM_STATS_2018_TO_2022!I29,NFL_TEAM_STATS_2018_TO_2022!R29,NFL_TEAM_STATS_2018_TO_2022!AA29,NFL_TEAM_STATS_2018_TO_2022!AJ29,NFL_TEAM_STATS_2018_TO_2022!AS29)</f>
        <v>23.8</v>
      </c>
      <c r="I29" s="5">
        <f>AVERAGE(NFL_TEAM_STATS_2018_TO_2022!J29,NFL_TEAM_STATS_2018_TO_2022!S29,NFL_TEAM_STATS_2018_TO_2022!AB29,NFL_TEAM_STATS_2018_TO_2022!AK29,NFL_TEAM_STATS_2018_TO_2022!AT29)</f>
        <v>24.2</v>
      </c>
    </row>
    <row r="30">
      <c r="A30" s="7" t="str">
        <f>IFERROR(__xludf.DUMMYFUNCTION("""COMPUTED_VALUE"""),"Panthers")</f>
        <v>Panthers</v>
      </c>
      <c r="B30" s="5">
        <f>AVERAGE(NFL_TEAM_STATS_2018_TO_2022!C30,NFL_TEAM_STATS_2018_TO_2022!L30,NFL_TEAM_STATS_2018_TO_2022!U30,NFL_TEAM_STATS_2018_TO_2022!AD30,NFL_TEAM_STATS_2018_TO_2022!AM30)</f>
        <v>35.98</v>
      </c>
      <c r="C30" s="5">
        <f>AVERAGE(NFL_TEAM_STATS_2018_TO_2022!D30,NFL_TEAM_STATS_2018_TO_2022!M30,NFL_TEAM_STATS_2018_TO_2022!V30,NFL_TEAM_STATS_2018_TO_2022!AE30,NFL_TEAM_STATS_2018_TO_2022!AN30)</f>
        <v>50.26</v>
      </c>
      <c r="D30" s="5">
        <f>AVERAGE(NFL_TEAM_STATS_2018_TO_2022!E30,NFL_TEAM_STATS_2018_TO_2022!N30,NFL_TEAM_STATS_2018_TO_2022!W30,NFL_TEAM_STATS_2018_TO_2022!AF30,NFL_TEAM_STATS_2018_TO_2022!AO30)</f>
        <v>10.13</v>
      </c>
      <c r="E30" s="5">
        <f>AVERAGE(NFL_TEAM_STATS_2018_TO_2022!F30,NFL_TEAM_STATS_2018_TO_2022!O30,NFL_TEAM_STATS_2018_TO_2022!X30,NFL_TEAM_STATS_2018_TO_2022!AG30,NFL_TEAM_STATS_2018_TO_2022!AP30)</f>
        <v>4.532</v>
      </c>
      <c r="F30" s="5">
        <f>AVERAGE(NFL_TEAM_STATS_2018_TO_2022!G30,NFL_TEAM_STATS_2018_TO_2022!P30,NFL_TEAM_STATS_2018_TO_2022!Y30,NFL_TEAM_STATS_2018_TO_2022!AH30,NFL_TEAM_STATS_2018_TO_2022!AQ30)</f>
        <v>56.132</v>
      </c>
      <c r="G30" s="5">
        <f>AVERAGE(NFL_TEAM_STATS_2018_TO_2022!H30,NFL_TEAM_STATS_2018_TO_2022!Q30,NFL_TEAM_STATS_2018_TO_2022!Z30,NFL_TEAM_STATS_2018_TO_2022!AI30,NFL_TEAM_STATS_2018_TO_2022!AR30)</f>
        <v>8.368</v>
      </c>
      <c r="H30" s="5">
        <f>AVERAGE(NFL_TEAM_STATS_2018_TO_2022!I30,NFL_TEAM_STATS_2018_TO_2022!R30,NFL_TEAM_STATS_2018_TO_2022!AA30,NFL_TEAM_STATS_2018_TO_2022!AJ30,NFL_TEAM_STATS_2018_TO_2022!AS30)</f>
        <v>16.8</v>
      </c>
      <c r="I30" s="5">
        <f>AVERAGE(NFL_TEAM_STATS_2018_TO_2022!J30,NFL_TEAM_STATS_2018_TO_2022!S30,NFL_TEAM_STATS_2018_TO_2022!AB30,NFL_TEAM_STATS_2018_TO_2022!AK30,NFL_TEAM_STATS_2018_TO_2022!AT30)</f>
        <v>25.6</v>
      </c>
    </row>
    <row r="31">
      <c r="A31" s="7" t="str">
        <f>IFERROR(__xludf.DUMMYFUNCTION("""COMPUTED_VALUE"""),"Lions")</f>
        <v>Lions</v>
      </c>
      <c r="B31" s="5">
        <f>AVERAGE(NFL_TEAM_STATS_2018_TO_2022!C31,NFL_TEAM_STATS_2018_TO_2022!L31,NFL_TEAM_STATS_2018_TO_2022!U31,NFL_TEAM_STATS_2018_TO_2022!AD31,NFL_TEAM_STATS_2018_TO_2022!AM31)</f>
        <v>38.72</v>
      </c>
      <c r="C31" s="5">
        <f>AVERAGE(NFL_TEAM_STATS_2018_TO_2022!D31,NFL_TEAM_STATS_2018_TO_2022!M31,NFL_TEAM_STATS_2018_TO_2022!V31,NFL_TEAM_STATS_2018_TO_2022!AE31,NFL_TEAM_STATS_2018_TO_2022!AN31)</f>
        <v>50.98</v>
      </c>
      <c r="D31" s="5">
        <f>AVERAGE(NFL_TEAM_STATS_2018_TO_2022!E31,NFL_TEAM_STATS_2018_TO_2022!N31,NFL_TEAM_STATS_2018_TO_2022!W31,NFL_TEAM_STATS_2018_TO_2022!AF31,NFL_TEAM_STATS_2018_TO_2022!AO31)</f>
        <v>10.424</v>
      </c>
      <c r="E31" s="5">
        <f>AVERAGE(NFL_TEAM_STATS_2018_TO_2022!F31,NFL_TEAM_STATS_2018_TO_2022!O31,NFL_TEAM_STATS_2018_TO_2022!X31,NFL_TEAM_STATS_2018_TO_2022!AG31,NFL_TEAM_STATS_2018_TO_2022!AP31)</f>
        <v>4.24</v>
      </c>
      <c r="F31" s="5">
        <f>AVERAGE(NFL_TEAM_STATS_2018_TO_2022!G31,NFL_TEAM_STATS_2018_TO_2022!P31,NFL_TEAM_STATS_2018_TO_2022!Y31,NFL_TEAM_STATS_2018_TO_2022!AH31,NFL_TEAM_STATS_2018_TO_2022!AQ31)</f>
        <v>58.294</v>
      </c>
      <c r="G31" s="5">
        <f>AVERAGE(NFL_TEAM_STATS_2018_TO_2022!H31,NFL_TEAM_STATS_2018_TO_2022!Q31,NFL_TEAM_STATS_2018_TO_2022!Z31,NFL_TEAM_STATS_2018_TO_2022!AI31,NFL_TEAM_STATS_2018_TO_2022!AR31)</f>
        <v>8.568</v>
      </c>
      <c r="H31" s="5">
        <f>AVERAGE(NFL_TEAM_STATS_2018_TO_2022!I31,NFL_TEAM_STATS_2018_TO_2022!R31,NFL_TEAM_STATS_2018_TO_2022!AA31,NFL_TEAM_STATS_2018_TO_2022!AJ31,NFL_TEAM_STATS_2018_TO_2022!AS31)</f>
        <v>14</v>
      </c>
      <c r="I31" s="5">
        <f>AVERAGE(NFL_TEAM_STATS_2018_TO_2022!J31,NFL_TEAM_STATS_2018_TO_2022!S31,NFL_TEAM_STATS_2018_TO_2022!AB31,NFL_TEAM_STATS_2018_TO_2022!AK31,NFL_TEAM_STATS_2018_TO_2022!AT31)</f>
        <v>20.2</v>
      </c>
    </row>
    <row r="32">
      <c r="A32" s="7" t="str">
        <f>IFERROR(__xludf.DUMMYFUNCTION("""COMPUTED_VALUE"""),"Jaguars")</f>
        <v>Jaguars</v>
      </c>
      <c r="B32" s="5">
        <f>AVERAGE(NFL_TEAM_STATS_2018_TO_2022!C32,NFL_TEAM_STATS_2018_TO_2022!L32,NFL_TEAM_STATS_2018_TO_2022!U32,NFL_TEAM_STATS_2018_TO_2022!AD32,NFL_TEAM_STATS_2018_TO_2022!AM32)</f>
        <v>38.58</v>
      </c>
      <c r="C32" s="5">
        <f>AVERAGE(NFL_TEAM_STATS_2018_TO_2022!D32,NFL_TEAM_STATS_2018_TO_2022!M32,NFL_TEAM_STATS_2018_TO_2022!V32,NFL_TEAM_STATS_2018_TO_2022!AE32,NFL_TEAM_STATS_2018_TO_2022!AN32)</f>
        <v>46.68</v>
      </c>
      <c r="D32" s="5">
        <f>AVERAGE(NFL_TEAM_STATS_2018_TO_2022!E32,NFL_TEAM_STATS_2018_TO_2022!N32,NFL_TEAM_STATS_2018_TO_2022!W32,NFL_TEAM_STATS_2018_TO_2022!AF32,NFL_TEAM_STATS_2018_TO_2022!AO32)</f>
        <v>9.762</v>
      </c>
      <c r="E32" s="5">
        <f>AVERAGE(NFL_TEAM_STATS_2018_TO_2022!F32,NFL_TEAM_STATS_2018_TO_2022!O32,NFL_TEAM_STATS_2018_TO_2022!X32,NFL_TEAM_STATS_2018_TO_2022!AG32,NFL_TEAM_STATS_2018_TO_2022!AP32)</f>
        <v>4.478</v>
      </c>
      <c r="F32" s="5">
        <f>AVERAGE(NFL_TEAM_STATS_2018_TO_2022!G32,NFL_TEAM_STATS_2018_TO_2022!P32,NFL_TEAM_STATS_2018_TO_2022!Y32,NFL_TEAM_STATS_2018_TO_2022!AH32,NFL_TEAM_STATS_2018_TO_2022!AQ32)</f>
        <v>50.242</v>
      </c>
      <c r="G32" s="5">
        <f>AVERAGE(NFL_TEAM_STATS_2018_TO_2022!H32,NFL_TEAM_STATS_2018_TO_2022!Q32,NFL_TEAM_STATS_2018_TO_2022!Z32,NFL_TEAM_STATS_2018_TO_2022!AI32,NFL_TEAM_STATS_2018_TO_2022!AR32)</f>
        <v>8.77</v>
      </c>
      <c r="H32" s="5">
        <f>AVERAGE(NFL_TEAM_STATS_2018_TO_2022!I32,NFL_TEAM_STATS_2018_TO_2022!R32,NFL_TEAM_STATS_2018_TO_2022!AA32,NFL_TEAM_STATS_2018_TO_2022!AJ32,NFL_TEAM_STATS_2018_TO_2022!AS32)</f>
        <v>25.2</v>
      </c>
      <c r="I32" s="5">
        <f>AVERAGE(NFL_TEAM_STATS_2018_TO_2022!J32,NFL_TEAM_STATS_2018_TO_2022!S32,NFL_TEAM_STATS_2018_TO_2022!AB32,NFL_TEAM_STATS_2018_TO_2022!AK32,NFL_TEAM_STATS_2018_TO_2022!AT32)</f>
        <v>26.4</v>
      </c>
    </row>
    <row r="33">
      <c r="A33" s="7" t="str">
        <f>IFERROR(__xludf.DUMMYFUNCTION("""COMPUTED_VALUE"""),"Jets")</f>
        <v>Jets</v>
      </c>
      <c r="B33" s="5">
        <f>AVERAGE(NFL_TEAM_STATS_2018_TO_2022!C33,NFL_TEAM_STATS_2018_TO_2022!L33,NFL_TEAM_STATS_2018_TO_2022!U33,NFL_TEAM_STATS_2018_TO_2022!AD33,NFL_TEAM_STATS_2018_TO_2022!AM33)</f>
        <v>33.56</v>
      </c>
      <c r="C33" s="5">
        <f>AVERAGE(NFL_TEAM_STATS_2018_TO_2022!D33,NFL_TEAM_STATS_2018_TO_2022!M33,NFL_TEAM_STATS_2018_TO_2022!V33,NFL_TEAM_STATS_2018_TO_2022!AE33,NFL_TEAM_STATS_2018_TO_2022!AN33)</f>
        <v>42.66</v>
      </c>
      <c r="D33" s="5">
        <f>AVERAGE(NFL_TEAM_STATS_2018_TO_2022!E33,NFL_TEAM_STATS_2018_TO_2022!N33,NFL_TEAM_STATS_2018_TO_2022!W33,NFL_TEAM_STATS_2018_TO_2022!AF33,NFL_TEAM_STATS_2018_TO_2022!AO33)</f>
        <v>10.03</v>
      </c>
      <c r="E33" s="5">
        <f>AVERAGE(NFL_TEAM_STATS_2018_TO_2022!F33,NFL_TEAM_STATS_2018_TO_2022!O33,NFL_TEAM_STATS_2018_TO_2022!X33,NFL_TEAM_STATS_2018_TO_2022!AG33,NFL_TEAM_STATS_2018_TO_2022!AP33)</f>
        <v>3.988</v>
      </c>
      <c r="F33" s="5">
        <f>AVERAGE(NFL_TEAM_STATS_2018_TO_2022!G33,NFL_TEAM_STATS_2018_TO_2022!P33,NFL_TEAM_STATS_2018_TO_2022!Y33,NFL_TEAM_STATS_2018_TO_2022!AH33,NFL_TEAM_STATS_2018_TO_2022!AQ33)</f>
        <v>47.896</v>
      </c>
      <c r="G33" s="5">
        <f>AVERAGE(NFL_TEAM_STATS_2018_TO_2022!H33,NFL_TEAM_STATS_2018_TO_2022!Q33,NFL_TEAM_STATS_2018_TO_2022!Z33,NFL_TEAM_STATS_2018_TO_2022!AI33,NFL_TEAM_STATS_2018_TO_2022!AR33)</f>
        <v>9.06</v>
      </c>
      <c r="H33" s="5">
        <f>AVERAGE(NFL_TEAM_STATS_2018_TO_2022!I33,NFL_TEAM_STATS_2018_TO_2022!R33,NFL_TEAM_STATS_2018_TO_2022!AA33,NFL_TEAM_STATS_2018_TO_2022!AJ33,NFL_TEAM_STATS_2018_TO_2022!AS33)</f>
        <v>30.8</v>
      </c>
      <c r="I33" s="5">
        <f>AVERAGE(NFL_TEAM_STATS_2018_TO_2022!J33,NFL_TEAM_STATS_2018_TO_2022!S33,NFL_TEAM_STATS_2018_TO_2022!AB33,NFL_TEAM_STATS_2018_TO_2022!AK33,NFL_TEAM_STATS_2018_TO_2022!AT33)</f>
        <v>24.8</v>
      </c>
    </row>
  </sheetData>
  <conditionalFormatting sqref="B2:B33">
    <cfRule type="colorScale" priority="1">
      <colorScale>
        <cfvo type="min"/>
        <cfvo type="max"/>
        <color rgb="FFFFFFFF"/>
        <color rgb="FF57BB8A"/>
      </colorScale>
    </cfRule>
  </conditionalFormatting>
  <conditionalFormatting sqref="C2:C33">
    <cfRule type="colorScale" priority="2">
      <colorScale>
        <cfvo type="min"/>
        <cfvo type="max"/>
        <color rgb="FFFFFFFF"/>
        <color rgb="FF57BB8A"/>
      </colorScale>
    </cfRule>
  </conditionalFormatting>
  <conditionalFormatting sqref="D2:D33">
    <cfRule type="colorScale" priority="3">
      <colorScale>
        <cfvo type="min"/>
        <cfvo type="max"/>
        <color rgb="FFFFFFFF"/>
        <color rgb="FF57BB8A"/>
      </colorScale>
    </cfRule>
  </conditionalFormatting>
  <conditionalFormatting sqref="E2:E33">
    <cfRule type="colorScale" priority="4">
      <colorScale>
        <cfvo type="min"/>
        <cfvo type="max"/>
        <color rgb="FFFFFFFF"/>
        <color rgb="FF57BB8A"/>
      </colorScale>
    </cfRule>
  </conditionalFormatting>
  <conditionalFormatting sqref="F2:F33">
    <cfRule type="colorScale" priority="5">
      <colorScale>
        <cfvo type="min"/>
        <cfvo type="max"/>
        <color rgb="FFFFFFFF"/>
        <color rgb="FF57BB8A"/>
      </colorScale>
    </cfRule>
  </conditionalFormatting>
  <conditionalFormatting sqref="G2:G33">
    <cfRule type="colorScale" priority="6">
      <colorScale>
        <cfvo type="min"/>
        <cfvo type="max"/>
        <color rgb="FFFFFFFF"/>
        <color rgb="FF57BB8A"/>
      </colorScale>
    </cfRule>
  </conditionalFormatting>
  <conditionalFormatting sqref="H2:H33">
    <cfRule type="colorScale" priority="7">
      <colorScale>
        <cfvo type="min"/>
        <cfvo type="max"/>
        <color rgb="FFFFFFFF"/>
        <color rgb="FF57BB8A"/>
      </colorScale>
    </cfRule>
  </conditionalFormatting>
  <conditionalFormatting sqref="I2:I33">
    <cfRule type="colorScale" priority="8">
      <colorScale>
        <cfvo type="min"/>
        <cfvo type="max"/>
        <color rgb="FFFFFFFF"/>
        <color rgb="FF57BB8A"/>
      </colorScale>
    </cfRule>
  </conditionalFormatting>
  <conditionalFormatting sqref="L5:M5">
    <cfRule type="colorScale" priority="9">
      <colorScale>
        <cfvo type="min"/>
        <cfvo type="max"/>
        <color rgb="FFCFE2F3"/>
        <color rgb="FF6FA8DC"/>
      </colorScale>
    </cfRule>
  </conditionalFormatting>
  <conditionalFormatting sqref="L6:M6">
    <cfRule type="colorScale" priority="10">
      <colorScale>
        <cfvo type="min"/>
        <cfvo type="max"/>
        <color rgb="FFCFE2F3"/>
        <color rgb="FF6FA8DC"/>
      </colorScale>
    </cfRule>
  </conditionalFormatting>
  <conditionalFormatting sqref="L7:M7">
    <cfRule type="colorScale" priority="11">
      <colorScale>
        <cfvo type="min"/>
        <cfvo type="max"/>
        <color rgb="FFCFE2F3"/>
        <color rgb="FF6FA8DC"/>
      </colorScale>
    </cfRule>
  </conditionalFormatting>
  <conditionalFormatting sqref="L8:M8">
    <cfRule type="colorScale" priority="12">
      <colorScale>
        <cfvo type="min"/>
        <cfvo type="max"/>
        <color rgb="FFCFE2F3"/>
        <color rgb="FF6FA8DC"/>
      </colorScale>
    </cfRule>
  </conditionalFormatting>
  <conditionalFormatting sqref="L9:M9">
    <cfRule type="colorScale" priority="13">
      <colorScale>
        <cfvo type="min"/>
        <cfvo type="max"/>
        <color rgb="FFCFE2F3"/>
        <color rgb="FF6FA8DC"/>
      </colorScale>
    </cfRule>
  </conditionalFormatting>
  <conditionalFormatting sqref="L10:M10">
    <cfRule type="colorScale" priority="14">
      <colorScale>
        <cfvo type="min"/>
        <cfvo type="max"/>
        <color rgb="FFCFE2F3"/>
        <color rgb="FF6FA8DC"/>
      </colorScale>
    </cfRule>
  </conditionalFormatting>
  <conditionalFormatting sqref="L11:M11">
    <cfRule type="colorScale" priority="15">
      <colorScale>
        <cfvo type="min"/>
        <cfvo type="max"/>
        <color rgb="FFCFE2F3"/>
        <color rgb="FF6FA8DC"/>
      </colorScale>
    </cfRule>
  </conditionalFormatting>
  <conditionalFormatting sqref="L12:M12">
    <cfRule type="colorScale" priority="16">
      <colorScale>
        <cfvo type="min"/>
        <cfvo type="max"/>
        <color rgb="FFCFE2F3"/>
        <color rgb="FF6FA8DC"/>
      </colorScale>
    </cfRule>
  </conditionalFormatting>
  <drawing r:id="rId2"/>
  <legacyDrawing r:id="rId3"/>
</worksheet>
</file>