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webextensions/webextension1.xml" ContentType="application/vnd.ms-office.webextension+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Data Analysis Track\Excel Projects\02_project\"/>
    </mc:Choice>
  </mc:AlternateContent>
  <xr:revisionPtr revIDLastSave="0" documentId="13_ncr:1_{C469793F-3DBA-479F-A81B-2D35919F5884}" xr6:coauthVersionLast="47" xr6:coauthVersionMax="47" xr10:uidLastSave="{00000000-0000-0000-0000-000000000000}"/>
  <bookViews>
    <workbookView xWindow="-108" yWindow="-108" windowWidth="23256" windowHeight="12576" xr2:uid="{0AC48F95-81A0-4DA9-B997-77F6970DD704}"/>
  </bookViews>
  <sheets>
    <sheet name="Profit_View" sheetId="15" r:id="rId1"/>
    <sheet name="Analysis 03" sheetId="16" r:id="rId2"/>
    <sheet name="Gender_chart" sheetId="18" r:id="rId3"/>
    <sheet name="Time_Frame" sheetId="12" r:id="rId4"/>
    <sheet name="Analysis 02" sheetId="13" r:id="rId5"/>
    <sheet name="Wafle_Chart" sheetId="14" r:id="rId6"/>
    <sheet name="Store_Dashboard" sheetId="3" r:id="rId7"/>
    <sheet name="PivotTable_01" sheetId="1" r:id="rId8"/>
  </sheets>
  <definedNames>
    <definedName name="Large_1" localSheetId="4">'Analysis 02'!$I$22</definedName>
    <definedName name="large_1">#REF!</definedName>
    <definedName name="Large_2" localSheetId="4">'Analysis 02'!$I$23</definedName>
    <definedName name="large_2">#REF!</definedName>
    <definedName name="Slicer_Category1">#N/A</definedName>
    <definedName name="Slicer_Month">#N/A</definedName>
    <definedName name="Slicer_Month2">#N/A</definedName>
    <definedName name="Slicer_Store_Name">#N/A</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 cacheId="8" r:id="rId17"/>
    <pivotCache cacheId="9" r:id="rId18"/>
    <pivotCache cacheId="10" r:id="rId19"/>
    <pivotCache cacheId="11" r:id="rId20"/>
    <pivotCache cacheId="12" r:id="rId21"/>
    <pivotCache cacheId="13" r:id="rId22"/>
    <pivotCache cacheId="14" r:id="rId23"/>
    <pivotCache cacheId="15" r:id="rId24"/>
    <pivotCache cacheId="16" r:id="rId25"/>
    <pivotCache cacheId="17" r:id="rId26"/>
    <pivotCache cacheId="18" r:id="rId27"/>
    <pivotCache cacheId="27" r:id="rId28"/>
    <pivotCache cacheId="30" r:id="rId29"/>
    <pivotCache cacheId="33" r:id="rId30"/>
    <pivotCache cacheId="36" r:id="rId31"/>
    <pivotCache cacheId="39" r:id="rId32"/>
  </pivotCaches>
  <extLst>
    <ext xmlns:x14="http://schemas.microsoft.com/office/spreadsheetml/2009/9/main" uri="{876F7934-8845-4945-9796-88D515C7AA90}">
      <x14:pivotCaches>
        <pivotCache cacheId="24" r:id="rId33"/>
      </x14:pivotCaches>
    </ext>
    <ext xmlns:x14="http://schemas.microsoft.com/office/spreadsheetml/2009/9/main" uri="{BBE1A952-AA13-448e-AADC-164F8A28A991}">
      <x14:slicerCaches>
        <x14:slicerCache r:id="rId34"/>
        <x14:slicerCache r:id="rId35"/>
        <x14:slicerCache r:id="rId36"/>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table_1763ea67-f1a1-4dd1-aff2-a6272bc2014a" name="fact_table" connection="Query - fact_table"/>
          <x15:modelTable id="monthly_store_targets_064cf472-3631-462b-822b-3e38f5e78678" name="monthly_store_targets" connection="Query - monthly_store_targets"/>
          <x15:modelTable id="products_table_3999c4d1-bc85-4a33-94ad-795b0f78b60c" name="products_table" connection="Query - Dim_Products"/>
          <x15:modelTable id="Dim_SalesPerson_b82016db-6d5e-4936-8c63-87e74110b7c4" name="Dim_SalesPerson" connection="Query - Dim_SalesPerson"/>
          <x15:modelTable id="Date_3c706ea8-6cdf-4132-ba80-37aac652446d" name="Date" connection="Query - Date"/>
          <x15:modelTable id="Calculations_ce514b91-da72-4d23-b050-e41b2c27b576" name="Calculations" connection="Query - Calculations"/>
          <x15:modelTable id="Customer_Table_6127f1eb-7665-4340-84bc-2305bda1deb3" name="Customer_Table" connection="Query - customer_Table"/>
        </x15:modelTables>
        <x15:modelRelationships>
          <x15:modelRelationship fromTable="fact_table" fromColumn="Sales Person ID" toTable="Dim_SalesPerson" toColumn="Sales Person ID"/>
          <x15:modelRelationship fromTable="fact_table" fromColumn="Product ID" toTable="products_table" toColumn="Product ID"/>
          <x15:modelRelationship fromTable="fact_table" fromColumn="Order Date" toTable="Date" toColumn="Order Date"/>
          <x15:modelRelationship fromTable="fact_table" fromColumn="Customer ID" toTable="Customer_Table" toColumn="Customer ID"/>
          <x15:modelRelationship fromTable="monthly_store_targets" fromColumn="Date" toTable="Date" toColumn="Order Date"/>
          <x15:modelRelationship fromTable="monthly_store_targets" fromColumn="Store ID" toTable="Dim_SalesPerson"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7" i="16" l="1"/>
  <c r="W33" i="16"/>
  <c r="V38" i="16"/>
  <c r="V34" i="16"/>
  <c r="V35" i="16"/>
  <c r="V36" i="16"/>
  <c r="V37" i="16"/>
  <c r="V33" i="16"/>
  <c r="X27" i="16"/>
  <c r="W35" i="16" s="1"/>
  <c r="X28" i="16"/>
  <c r="W36" i="16" s="1"/>
  <c r="X29" i="16"/>
  <c r="W37" i="16" s="1"/>
  <c r="X30" i="16"/>
  <c r="W38" i="16" s="1"/>
  <c r="X26" i="16"/>
  <c r="W34" i="16" s="1"/>
  <c r="Y9" i="16"/>
  <c r="Y10" i="16"/>
  <c r="Z10" i="16" s="1"/>
  <c r="Y11" i="16"/>
  <c r="Z11" i="16" s="1"/>
  <c r="Y12" i="16"/>
  <c r="Z12" i="16" s="1"/>
  <c r="Y13" i="16"/>
  <c r="Z13" i="16" s="1"/>
  <c r="Y14" i="16"/>
  <c r="Z14" i="16" s="1"/>
  <c r="Y15" i="16"/>
  <c r="Z15" i="16" s="1"/>
  <c r="Y16" i="16"/>
  <c r="Z16" i="16" s="1"/>
  <c r="Y17" i="16"/>
  <c r="Z17" i="16" s="1"/>
  <c r="Y18" i="16"/>
  <c r="Z18" i="16" s="1"/>
  <c r="Y19" i="16"/>
  <c r="Z19" i="16" s="1"/>
  <c r="Y20" i="16"/>
  <c r="Z20" i="16" s="1"/>
  <c r="Y21" i="16"/>
  <c r="Z21" i="16" s="1"/>
  <c r="X10" i="16"/>
  <c r="X11" i="16"/>
  <c r="X12" i="16"/>
  <c r="X13" i="16"/>
  <c r="X14" i="16"/>
  <c r="X15" i="16"/>
  <c r="X16" i="16"/>
  <c r="X17" i="16"/>
  <c r="X18" i="16"/>
  <c r="X19" i="16"/>
  <c r="X20" i="16"/>
  <c r="X21" i="16"/>
  <c r="X9" i="16"/>
  <c r="E24" i="16"/>
  <c r="E25" i="16"/>
  <c r="I16" i="16"/>
  <c r="J16" i="16"/>
  <c r="J17" i="16"/>
  <c r="J18" i="16"/>
  <c r="J19" i="16"/>
  <c r="J20" i="16"/>
  <c r="J21" i="16"/>
  <c r="I17" i="16"/>
  <c r="I18" i="16"/>
  <c r="I19" i="16"/>
  <c r="I20" i="16"/>
  <c r="I21" i="16"/>
  <c r="F16" i="16"/>
  <c r="L16" i="16" s="1"/>
  <c r="G16" i="16"/>
  <c r="M16" i="16" s="1"/>
  <c r="G17" i="16"/>
  <c r="M17" i="16" s="1"/>
  <c r="G18" i="16"/>
  <c r="M18" i="16" s="1"/>
  <c r="G19" i="16"/>
  <c r="M19" i="16" s="1"/>
  <c r="G20" i="16"/>
  <c r="M20" i="16" s="1"/>
  <c r="G21" i="16"/>
  <c r="M21" i="16" s="1"/>
  <c r="F21" i="16"/>
  <c r="L21" i="16" s="1"/>
  <c r="F17" i="16"/>
  <c r="F18" i="16"/>
  <c r="F19" i="16"/>
  <c r="F20" i="16"/>
  <c r="G40" i="13"/>
  <c r="G41" i="13"/>
  <c r="G42" i="13"/>
  <c r="G43" i="13"/>
  <c r="G44" i="13"/>
  <c r="G45" i="13"/>
  <c r="G46" i="13"/>
  <c r="G39" i="13"/>
  <c r="F40" i="13"/>
  <c r="F41" i="13"/>
  <c r="F42" i="13"/>
  <c r="F43" i="13"/>
  <c r="F44" i="13"/>
  <c r="F45" i="13"/>
  <c r="F46" i="13"/>
  <c r="F39" i="13"/>
  <c r="U31" i="13"/>
  <c r="V31" i="13"/>
  <c r="U32" i="13"/>
  <c r="V32" i="13"/>
  <c r="U33" i="13"/>
  <c r="V33" i="13"/>
  <c r="U34" i="13"/>
  <c r="V34" i="13"/>
  <c r="V30" i="13"/>
  <c r="U30" i="13"/>
  <c r="N30" i="14"/>
  <c r="M30" i="14"/>
  <c r="L30" i="14"/>
  <c r="K30" i="14"/>
  <c r="K29" i="14" s="1"/>
  <c r="K28" i="14" s="1"/>
  <c r="K27" i="14" s="1"/>
  <c r="K26" i="14" s="1"/>
  <c r="K25" i="14" s="1"/>
  <c r="K24" i="14" s="1"/>
  <c r="K23" i="14" s="1"/>
  <c r="K22" i="14" s="1"/>
  <c r="J30" i="14"/>
  <c r="I30" i="14"/>
  <c r="H30" i="14"/>
  <c r="G30" i="14"/>
  <c r="G29" i="14" s="1"/>
  <c r="G28" i="14" s="1"/>
  <c r="G27" i="14" s="1"/>
  <c r="G26" i="14" s="1"/>
  <c r="G25" i="14" s="1"/>
  <c r="G24" i="14" s="1"/>
  <c r="G23" i="14" s="1"/>
  <c r="G22" i="14" s="1"/>
  <c r="F30" i="14"/>
  <c r="E30" i="14"/>
  <c r="N29" i="14"/>
  <c r="M29" i="14"/>
  <c r="M28" i="14" s="1"/>
  <c r="M27" i="14" s="1"/>
  <c r="M26" i="14" s="1"/>
  <c r="M25" i="14" s="1"/>
  <c r="M24" i="14" s="1"/>
  <c r="M23" i="14" s="1"/>
  <c r="M22" i="14" s="1"/>
  <c r="L29" i="14"/>
  <c r="J29" i="14"/>
  <c r="I29" i="14"/>
  <c r="I28" i="14" s="1"/>
  <c r="I27" i="14" s="1"/>
  <c r="I26" i="14" s="1"/>
  <c r="I25" i="14" s="1"/>
  <c r="I24" i="14" s="1"/>
  <c r="I23" i="14" s="1"/>
  <c r="I22" i="14" s="1"/>
  <c r="H29" i="14"/>
  <c r="H28" i="14" s="1"/>
  <c r="H27" i="14" s="1"/>
  <c r="H26" i="14" s="1"/>
  <c r="H25" i="14" s="1"/>
  <c r="H24" i="14" s="1"/>
  <c r="H23" i="14" s="1"/>
  <c r="H22" i="14" s="1"/>
  <c r="F29" i="14"/>
  <c r="E29" i="14"/>
  <c r="E28" i="14" s="1"/>
  <c r="E27" i="14" s="1"/>
  <c r="E26" i="14" s="1"/>
  <c r="E25" i="14" s="1"/>
  <c r="E24" i="14" s="1"/>
  <c r="E23" i="14" s="1"/>
  <c r="E22" i="14" s="1"/>
  <c r="N28" i="14"/>
  <c r="L28" i="14"/>
  <c r="L27" i="14" s="1"/>
  <c r="L26" i="14" s="1"/>
  <c r="L25" i="14" s="1"/>
  <c r="L24" i="14" s="1"/>
  <c r="L23" i="14" s="1"/>
  <c r="L22" i="14" s="1"/>
  <c r="J28" i="14"/>
  <c r="F28" i="14"/>
  <c r="N27" i="14"/>
  <c r="N26" i="14" s="1"/>
  <c r="N25" i="14" s="1"/>
  <c r="N24" i="14" s="1"/>
  <c r="N23" i="14" s="1"/>
  <c r="N22" i="14" s="1"/>
  <c r="J27" i="14"/>
  <c r="J26" i="14" s="1"/>
  <c r="J25" i="14" s="1"/>
  <c r="J24" i="14" s="1"/>
  <c r="J23" i="14" s="1"/>
  <c r="J22" i="14" s="1"/>
  <c r="F27" i="14"/>
  <c r="F26" i="14" s="1"/>
  <c r="F25" i="14" s="1"/>
  <c r="F24" i="14" s="1"/>
  <c r="F23" i="14" s="1"/>
  <c r="F22" i="14" s="1"/>
  <c r="E19" i="14"/>
  <c r="E18" i="14" s="1"/>
  <c r="E17" i="14" s="1"/>
  <c r="E16" i="14" s="1"/>
  <c r="E15" i="14" s="1"/>
  <c r="E14" i="14" s="1"/>
  <c r="E13" i="14" s="1"/>
  <c r="E12" i="14" s="1"/>
  <c r="E11" i="14" s="1"/>
  <c r="H18" i="14"/>
  <c r="H17" i="14" s="1"/>
  <c r="H16" i="14" s="1"/>
  <c r="H15" i="14" s="1"/>
  <c r="H14" i="14" s="1"/>
  <c r="H13" i="14" s="1"/>
  <c r="H12" i="14" s="1"/>
  <c r="H11" i="14" s="1"/>
  <c r="L18" i="14"/>
  <c r="L17" i="14" s="1"/>
  <c r="L16" i="14" s="1"/>
  <c r="L15" i="14" s="1"/>
  <c r="L14" i="14" s="1"/>
  <c r="L13" i="14" s="1"/>
  <c r="L12" i="14" s="1"/>
  <c r="L11" i="14" s="1"/>
  <c r="F19" i="14"/>
  <c r="F18" i="14" s="1"/>
  <c r="F17" i="14" s="1"/>
  <c r="F16" i="14" s="1"/>
  <c r="F15" i="14" s="1"/>
  <c r="F14" i="14" s="1"/>
  <c r="F13" i="14" s="1"/>
  <c r="F12" i="14" s="1"/>
  <c r="F11" i="14" s="1"/>
  <c r="G19" i="14"/>
  <c r="G18" i="14" s="1"/>
  <c r="G17" i="14" s="1"/>
  <c r="G16" i="14" s="1"/>
  <c r="G15" i="14" s="1"/>
  <c r="G14" i="14" s="1"/>
  <c r="G13" i="14" s="1"/>
  <c r="G12" i="14" s="1"/>
  <c r="G11" i="14" s="1"/>
  <c r="H19" i="14"/>
  <c r="I19" i="14"/>
  <c r="I18" i="14" s="1"/>
  <c r="I17" i="14" s="1"/>
  <c r="I16" i="14" s="1"/>
  <c r="I15" i="14" s="1"/>
  <c r="I14" i="14" s="1"/>
  <c r="I13" i="14" s="1"/>
  <c r="I12" i="14" s="1"/>
  <c r="I11" i="14" s="1"/>
  <c r="J19" i="14"/>
  <c r="J18" i="14" s="1"/>
  <c r="J17" i="14" s="1"/>
  <c r="J16" i="14" s="1"/>
  <c r="J15" i="14" s="1"/>
  <c r="J14" i="14" s="1"/>
  <c r="J13" i="14" s="1"/>
  <c r="J12" i="14" s="1"/>
  <c r="J11" i="14" s="1"/>
  <c r="K19" i="14"/>
  <c r="K18" i="14" s="1"/>
  <c r="K17" i="14" s="1"/>
  <c r="K16" i="14" s="1"/>
  <c r="K15" i="14" s="1"/>
  <c r="K14" i="14" s="1"/>
  <c r="K13" i="14" s="1"/>
  <c r="K12" i="14" s="1"/>
  <c r="K11" i="14" s="1"/>
  <c r="L19" i="14"/>
  <c r="M19" i="14"/>
  <c r="M18" i="14" s="1"/>
  <c r="M17" i="14" s="1"/>
  <c r="M16" i="14" s="1"/>
  <c r="M15" i="14" s="1"/>
  <c r="M14" i="14" s="1"/>
  <c r="M13" i="14" s="1"/>
  <c r="M12" i="14" s="1"/>
  <c r="M11" i="14" s="1"/>
  <c r="N19" i="14"/>
  <c r="N18" i="14" s="1"/>
  <c r="N17" i="14" s="1"/>
  <c r="N16" i="14" s="1"/>
  <c r="N15" i="14" s="1"/>
  <c r="N14" i="14" s="1"/>
  <c r="N13" i="14" s="1"/>
  <c r="N12" i="14" s="1"/>
  <c r="N11" i="14" s="1"/>
  <c r="H9" i="13"/>
  <c r="M9" i="13" s="1"/>
  <c r="I9" i="13"/>
  <c r="J9" i="13"/>
  <c r="H10" i="13"/>
  <c r="M10" i="13" s="1"/>
  <c r="I10" i="13"/>
  <c r="J10" i="13"/>
  <c r="H11" i="13"/>
  <c r="M11" i="13" s="1"/>
  <c r="I11" i="13"/>
  <c r="J11" i="13"/>
  <c r="H12" i="13"/>
  <c r="M12" i="13" s="1"/>
  <c r="I12" i="13"/>
  <c r="J12" i="13"/>
  <c r="H13" i="13"/>
  <c r="M13" i="13" s="1"/>
  <c r="I13" i="13"/>
  <c r="J13" i="13"/>
  <c r="H14" i="13"/>
  <c r="M14" i="13" s="1"/>
  <c r="I14" i="13"/>
  <c r="J14" i="13"/>
  <c r="H15" i="13"/>
  <c r="M15" i="13" s="1"/>
  <c r="I15" i="13"/>
  <c r="J15" i="13"/>
  <c r="H16" i="13"/>
  <c r="M16" i="13" s="1"/>
  <c r="I16" i="13"/>
  <c r="J16" i="13"/>
  <c r="H17" i="13"/>
  <c r="M17" i="13" s="1"/>
  <c r="I17" i="13"/>
  <c r="J17" i="13"/>
  <c r="H18" i="13"/>
  <c r="M18" i="13" s="1"/>
  <c r="I18" i="13"/>
  <c r="J18" i="13"/>
  <c r="H19" i="13"/>
  <c r="M19" i="13" s="1"/>
  <c r="I19" i="13"/>
  <c r="J19" i="13"/>
  <c r="H20" i="13"/>
  <c r="M20" i="13" s="1"/>
  <c r="I20" i="13"/>
  <c r="J20" i="13"/>
  <c r="I8" i="13"/>
  <c r="J8" i="13"/>
  <c r="H8" i="13"/>
  <c r="M8" i="13" s="1"/>
  <c r="AE36" i="16"/>
  <c r="Q31" i="16"/>
  <c r="C25" i="16"/>
  <c r="H30" i="16"/>
  <c r="R31" i="16"/>
  <c r="I30" i="16"/>
  <c r="T5" i="18"/>
  <c r="S31" i="16"/>
  <c r="G30" i="16"/>
  <c r="T6" i="18"/>
  <c r="B25" i="16"/>
  <c r="E26" i="16"/>
  <c r="J30" i="16"/>
  <c r="Q11" i="13"/>
  <c r="S9" i="13"/>
  <c r="B4" i="14"/>
  <c r="B5" i="14"/>
  <c r="Q28" i="13"/>
  <c r="R16" i="13"/>
  <c r="Q29" i="13"/>
  <c r="R11" i="13"/>
  <c r="F10" i="18" l="1" a="1"/>
  <c r="F10" i="18" s="1"/>
  <c r="L20" i="16"/>
  <c r="L19" i="16"/>
  <c r="L18" i="16"/>
  <c r="L17" i="16"/>
  <c r="X31" i="13"/>
  <c r="U38" i="13" s="1"/>
  <c r="I42" i="13"/>
  <c r="H42" i="13" s="1"/>
  <c r="I41" i="13"/>
  <c r="H41" i="13" s="1"/>
  <c r="I45" i="13"/>
  <c r="H45" i="13" s="1"/>
  <c r="I40" i="13"/>
  <c r="I44" i="13"/>
  <c r="H44" i="13" s="1"/>
  <c r="I43" i="13"/>
  <c r="H43" i="13" s="1"/>
  <c r="I46" i="13"/>
  <c r="H46" i="13" s="1"/>
  <c r="X32" i="13"/>
  <c r="W32" i="13" s="1"/>
  <c r="X34" i="13"/>
  <c r="W31" i="13" s="1"/>
  <c r="X33" i="13"/>
  <c r="W33" i="13" s="1"/>
  <c r="N13" i="13"/>
  <c r="N18" i="13"/>
  <c r="N14" i="13"/>
  <c r="N10" i="13"/>
  <c r="N17" i="13"/>
  <c r="N9" i="13"/>
  <c r="N19" i="13"/>
  <c r="N15" i="13"/>
  <c r="N20" i="13"/>
  <c r="N16" i="13"/>
  <c r="N12" i="13"/>
  <c r="N11" i="13"/>
  <c r="I22" i="13"/>
  <c r="I23" i="13"/>
  <c r="F14" i="1"/>
  <c r="F13" i="1"/>
  <c r="E14" i="1"/>
  <c r="E13" i="1"/>
  <c r="S8" i="1"/>
  <c r="T8" i="1"/>
  <c r="U8" i="1"/>
  <c r="S9" i="1"/>
  <c r="T9" i="1"/>
  <c r="U9" i="1"/>
  <c r="S10" i="1"/>
  <c r="T10" i="1"/>
  <c r="U10" i="1"/>
  <c r="S11" i="1"/>
  <c r="T11" i="1"/>
  <c r="U11" i="1"/>
  <c r="S12" i="1"/>
  <c r="T12" i="1"/>
  <c r="U12" i="1"/>
  <c r="S13" i="1"/>
  <c r="T13" i="1"/>
  <c r="U13" i="1"/>
  <c r="S14" i="1"/>
  <c r="T14" i="1"/>
  <c r="U14" i="1"/>
  <c r="S15" i="1"/>
  <c r="T15" i="1"/>
  <c r="U15" i="1"/>
  <c r="S16" i="1"/>
  <c r="T16" i="1"/>
  <c r="U16" i="1"/>
  <c r="S17" i="1"/>
  <c r="T17" i="1"/>
  <c r="U17" i="1"/>
  <c r="T7" i="1"/>
  <c r="U7" i="1"/>
  <c r="S7" i="1"/>
  <c r="H40" i="13" l="1"/>
  <c r="A26" i="13"/>
  <c r="W34" i="13"/>
  <c r="K9" i="13"/>
  <c r="K14" i="13"/>
  <c r="K11" i="13"/>
  <c r="K18" i="13"/>
  <c r="K17" i="13"/>
  <c r="K10" i="13"/>
  <c r="K12" i="13"/>
  <c r="K15" i="13"/>
  <c r="K16" i="13"/>
  <c r="K13" i="13"/>
  <c r="K19" i="13"/>
  <c r="K20" i="13"/>
  <c r="G1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236BDBF-5FB0-43A5-9896-917D0E0DEC0F}" name="Query - Calculations" description="Connection to the 'Calculations' query in the workbook." type="100" refreshedVersion="7" minRefreshableVersion="5">
    <extLst>
      <ext xmlns:x15="http://schemas.microsoft.com/office/spreadsheetml/2010/11/main" uri="{DE250136-89BD-433C-8126-D09CA5730AF9}">
        <x15:connection id="ca3cb792-bd72-4522-b86f-44673eaf3f55"/>
      </ext>
    </extLst>
  </connection>
  <connection id="2" xr16:uid="{5E39B70C-3B2D-4EAD-8A15-E31766B7CFF8}" name="Query - customer_Table" description="Connection to the 'customer_Table' query in the workbook." type="100" refreshedVersion="7" minRefreshableVersion="5">
    <extLst>
      <ext xmlns:x15="http://schemas.microsoft.com/office/spreadsheetml/2010/11/main" uri="{DE250136-89BD-433C-8126-D09CA5730AF9}">
        <x15:connection id="6291bbf3-aa95-4708-9161-054728db5683">
          <x15:oledbPr connection="Provider=Microsoft.Mashup.OleDb.1;Data Source=$Workbook$;Location=customer_Table;Extended Properties=&quot;&quot;">
            <x15:dbTables>
              <x15:dbTable name="customer_Table"/>
            </x15:dbTables>
          </x15:oledbPr>
        </x15:connection>
      </ext>
    </extLst>
  </connection>
  <connection id="3" xr16:uid="{2D1FA165-B1D8-4605-8210-1FE690163710}" name="Query - Date" description="Connection to the 'Date' query in the workbook." type="100" refreshedVersion="7" minRefreshableVersion="5">
    <extLst>
      <ext xmlns:x15="http://schemas.microsoft.com/office/spreadsheetml/2010/11/main" uri="{DE250136-89BD-433C-8126-D09CA5730AF9}">
        <x15:connection id="89ebd3f8-b0db-4b15-8107-1a711d63818f"/>
      </ext>
    </extLst>
  </connection>
  <connection id="4" xr16:uid="{4ACE39E2-BCF1-41E0-939C-A08E65974811}" name="Query - Dim_Products" description="Connection to the 'Dim_Products' query in the workbook." type="100" refreshedVersion="7" minRefreshableVersion="5">
    <extLst>
      <ext xmlns:x15="http://schemas.microsoft.com/office/spreadsheetml/2010/11/main" uri="{DE250136-89BD-433C-8126-D09CA5730AF9}">
        <x15:connection id="9e72d8f1-fd26-46d5-a931-0cd38ebbc89d"/>
      </ext>
    </extLst>
  </connection>
  <connection id="5" xr16:uid="{A77383B4-A8AD-4CDF-ABD5-445C3C4DE1C3}" name="Query - Dim_SalesPerson" description="Connection to the 'Dim_SalesPerson' query in the workbook." type="100" refreshedVersion="7" minRefreshableVersion="5">
    <extLst>
      <ext xmlns:x15="http://schemas.microsoft.com/office/spreadsheetml/2010/11/main" uri="{DE250136-89BD-433C-8126-D09CA5730AF9}">
        <x15:connection id="fcd9aa6f-7e30-49d0-b3d9-af2971e90d5f"/>
      </ext>
    </extLst>
  </connection>
  <connection id="6" xr16:uid="{146147AA-70DC-46F0-9849-9F9B4C1CF344}" name="Query - fact_table" description="Connection to the 'fact_table' query in the workbook." type="100" refreshedVersion="7" minRefreshableVersion="5">
    <extLst>
      <ext xmlns:x15="http://schemas.microsoft.com/office/spreadsheetml/2010/11/main" uri="{DE250136-89BD-433C-8126-D09CA5730AF9}">
        <x15:connection id="44339905-824d-415d-8613-c35ceb06f454"/>
      </ext>
    </extLst>
  </connection>
  <connection id="7" xr16:uid="{BB0AF920-545E-4AE6-AFFC-273A6C2290ED}" name="Query - monthly_store_targets" description="Connection to the 'monthly_store_targets' query in the workbook." type="100" refreshedVersion="7" minRefreshableVersion="5">
    <extLst>
      <ext xmlns:x15="http://schemas.microsoft.com/office/spreadsheetml/2010/11/main" uri="{DE250136-89BD-433C-8126-D09CA5730AF9}">
        <x15:connection id="838b5689-2293-47c6-8af9-72205fdc58fa"/>
      </ext>
    </extLst>
  </connection>
  <connection id="8" xr16:uid="{6D724F51-D034-4758-9EB2-994ADA76BA69}"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<sst xmlns="http://schemas.openxmlformats.org/spreadsheetml/2006/main" count="323" uniqueCount="224">
  <si>
    <t>Total Revenue</t>
  </si>
  <si>
    <t>COGS</t>
  </si>
  <si>
    <t>Profit Margin</t>
  </si>
  <si>
    <t>% Profit Margin</t>
  </si>
  <si>
    <t># Transiction</t>
  </si>
  <si>
    <t>Total Refund</t>
  </si>
  <si>
    <t># Products</t>
  </si>
  <si>
    <t>Qty Returned</t>
  </si>
  <si>
    <t>Total Qty</t>
  </si>
  <si>
    <t>Total Target</t>
  </si>
  <si>
    <t>Barron-Fleming</t>
  </si>
  <si>
    <t>Berg-Trujillo</t>
  </si>
  <si>
    <t>Lee-Myers</t>
  </si>
  <si>
    <t>Lopez</t>
  </si>
  <si>
    <t>Martinez</t>
  </si>
  <si>
    <t>Miller</t>
  </si>
  <si>
    <t>Myers-Lopez</t>
  </si>
  <si>
    <t>Novak PLC</t>
  </si>
  <si>
    <t>Thomas</t>
  </si>
  <si>
    <t>Valdez</t>
  </si>
  <si>
    <t>Grand Total</t>
  </si>
  <si>
    <t>Store Name</t>
  </si>
  <si>
    <t>Month</t>
  </si>
  <si>
    <t>Apr</t>
  </si>
  <si>
    <t>Aug</t>
  </si>
  <si>
    <t>Dec</t>
  </si>
  <si>
    <t>Feb</t>
  </si>
  <si>
    <t>Jan</t>
  </si>
  <si>
    <t>Jul</t>
  </si>
  <si>
    <t>Jun</t>
  </si>
  <si>
    <t>Mar</t>
  </si>
  <si>
    <t>May</t>
  </si>
  <si>
    <t>Nov</t>
  </si>
  <si>
    <t>Oct</t>
  </si>
  <si>
    <t>Sep</t>
  </si>
  <si>
    <t>Variance</t>
  </si>
  <si>
    <t>Total Revenue2</t>
  </si>
  <si>
    <t>WeekType</t>
  </si>
  <si>
    <t>weekday</t>
  </si>
  <si>
    <t>weekend</t>
  </si>
  <si>
    <t>Quarter</t>
  </si>
  <si>
    <t>Q-1</t>
  </si>
  <si>
    <t>Q-2</t>
  </si>
  <si>
    <t>Q-3</t>
  </si>
  <si>
    <t>Q-4</t>
  </si>
  <si>
    <t>Caption:</t>
  </si>
  <si>
    <t>Weekday</t>
  </si>
  <si>
    <t>Sun</t>
  </si>
  <si>
    <t>Mon</t>
  </si>
  <si>
    <t>Tue</t>
  </si>
  <si>
    <t>Wed</t>
  </si>
  <si>
    <t>Thu</t>
  </si>
  <si>
    <t>Fri</t>
  </si>
  <si>
    <t>Sat</t>
  </si>
  <si>
    <t>Option</t>
  </si>
  <si>
    <t>Customer</t>
  </si>
  <si>
    <t>Location</t>
  </si>
  <si>
    <t>Top 5 Customer</t>
  </si>
  <si>
    <t>Bottom 5 Customer</t>
  </si>
  <si>
    <t>Top 5 Location</t>
  </si>
  <si>
    <t>Bottom 5 Location</t>
  </si>
  <si>
    <t># Customers</t>
  </si>
  <si>
    <t>Customer Age Group</t>
  </si>
  <si>
    <t>+51</t>
  </si>
  <si>
    <t>0-20</t>
  </si>
  <si>
    <t>21-30</t>
  </si>
  <si>
    <t>31-40</t>
  </si>
  <si>
    <t>41-50</t>
  </si>
  <si>
    <t>Full Name</t>
  </si>
  <si>
    <t>Bobby Abbott</t>
  </si>
  <si>
    <t>Christine Hawkins</t>
  </si>
  <si>
    <t>Jeffery Powell</t>
  </si>
  <si>
    <t>John Brown</t>
  </si>
  <si>
    <t>Judith Simmons</t>
  </si>
  <si>
    <t>Kristine Barrett</t>
  </si>
  <si>
    <t>Laura Gross</t>
  </si>
  <si>
    <t>Lisa West</t>
  </si>
  <si>
    <t>Paul Noble</t>
  </si>
  <si>
    <t>Travis Ewing</t>
  </si>
  <si>
    <t>California</t>
  </si>
  <si>
    <t>Florida</t>
  </si>
  <si>
    <t>Indiana</t>
  </si>
  <si>
    <t>Maryland</t>
  </si>
  <si>
    <t>Michigan</t>
  </si>
  <si>
    <t>Missouri</t>
  </si>
  <si>
    <t>New York</t>
  </si>
  <si>
    <t>Virginia</t>
  </si>
  <si>
    <t>Washington</t>
  </si>
  <si>
    <t>Wisconsin</t>
  </si>
  <si>
    <t>caption</t>
  </si>
  <si>
    <t># Locations</t>
  </si>
  <si>
    <t>Average Age</t>
  </si>
  <si>
    <t>Gender</t>
  </si>
  <si>
    <t>Female</t>
  </si>
  <si>
    <t>Male</t>
  </si>
  <si>
    <t>Return Rate</t>
  </si>
  <si>
    <t>Refund Rate</t>
  </si>
  <si>
    <t>Product Name</t>
  </si>
  <si>
    <t>Attorney Mist</t>
  </si>
  <si>
    <t>Begin Brew</t>
  </si>
  <si>
    <t>Common Splash</t>
  </si>
  <si>
    <t>Eight Brew</t>
  </si>
  <si>
    <t>Onto Dew</t>
  </si>
  <si>
    <t>Category</t>
  </si>
  <si>
    <t>Alcoholic Beverage</t>
  </si>
  <si>
    <t>Coffee</t>
  </si>
  <si>
    <t>Energy Drink</t>
  </si>
  <si>
    <t>Juice</t>
  </si>
  <si>
    <t>Soft Drink</t>
  </si>
  <si>
    <t>Sports Drink</t>
  </si>
  <si>
    <t>Tea</t>
  </si>
  <si>
    <t>Water</t>
  </si>
  <si>
    <t>Highlight</t>
  </si>
  <si>
    <t>Large-1</t>
  </si>
  <si>
    <t>Large-2</t>
  </si>
  <si>
    <t>weekned</t>
  </si>
  <si>
    <t>Average</t>
  </si>
  <si>
    <t>avg</t>
  </si>
  <si>
    <t>Combo</t>
  </si>
  <si>
    <t>Customer Table</t>
  </si>
  <si>
    <t>Location table</t>
  </si>
  <si>
    <t>Chart</t>
  </si>
  <si>
    <t>`</t>
  </si>
  <si>
    <t>icon</t>
  </si>
  <si>
    <t>■</t>
  </si>
  <si>
    <t>●</t>
  </si>
  <si>
    <t>New Chart</t>
  </si>
  <si>
    <t xml:space="preserve">Return Rate </t>
  </si>
  <si>
    <t>A Splash</t>
  </si>
  <si>
    <t>Above Brew</t>
  </si>
  <si>
    <t>Administration Fusion</t>
  </si>
  <si>
    <t>Against Rush</t>
  </si>
  <si>
    <t>Alone Splash</t>
  </si>
  <si>
    <t>Animal Breeze</t>
  </si>
  <si>
    <t>Any Brew</t>
  </si>
  <si>
    <t>Assume Mist</t>
  </si>
  <si>
    <t>Audience Fusion</t>
  </si>
  <si>
    <t>Bar Drop</t>
  </si>
  <si>
    <t>Boy Splash</t>
  </si>
  <si>
    <t>Build Brew</t>
  </si>
  <si>
    <t>Center Mist</t>
  </si>
  <si>
    <t>Century Dew</t>
  </si>
  <si>
    <t>Choice Mist</t>
  </si>
  <si>
    <t>Clearly Brew</t>
  </si>
  <si>
    <t>Dark Brew</t>
  </si>
  <si>
    <t>Debate Rush</t>
  </si>
  <si>
    <t>Democrat Dew</t>
  </si>
  <si>
    <t>Despite Rush</t>
  </si>
  <si>
    <t>Develop Breeze</t>
  </si>
  <si>
    <t>Different Dew</t>
  </si>
  <si>
    <t>Discussion Fusion</t>
  </si>
  <si>
    <t>Door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</si>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</sst>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164" formatCode="\$#,##0;\(\$#,##0\);\$#,##0"/>
    <numFmt numFmtId="165" formatCode="0%;\-0%;0%"/>
    <numFmt numFmtId="166" formatCode="[&gt;=1000000]0.0,,&quot;M&quot;;[&gt;=1000]0.0,&quot;K&quot;"/>
    <numFmt numFmtId="167" formatCode="[&gt;=1000000]&quot;$&quot;0.0,,&quot;M&quot;;[&gt;=1000]&quot;$&quot;0.0,&quot;K&quot;;0"/>
    <numFmt numFmtId="168" formatCode="[Color10]0.0%\▲;[Red]\-\ 0.0%\▼"/>
    <numFmt numFmtId="169" formatCode="[Color10]0.0%;[Red]\-\ 0.0%"/>
    <numFmt numFmtId="170" formatCode=";;"/>
    <numFmt numFmtId="171" formatCode="#,##0.00%;\-#,##0.00%;#,##0.00%"/>
    <numFmt numFmtId="172" formatCode="0.00%;\-0.00%;0.00%"/>
    <numFmt numFmtId="173" formatCode="&quot;$&quot;#,##0,&quot;K&quot;"/>
    <numFmt numFmtId="174" formatCode="[&gt;=1000000]\$0.0,,&quot;M&quot;;[&gt;=1000]\$0.0,&quot;K&quot;;0"/>
    <numFmt numFmtId="175" formatCode="[&gt;=1000000]\$0,,&quot;M&quot;;[&gt;=1000]\$0,&quot;K&quot;;0"/>
    <numFmt numFmtId="176" formatCode="\+0.00%;\-0.00%;0.00%"/>
    <numFmt numFmtId="177" formatCode="[&gt;=1000000]\$0.00,,&quot;M&quot;;[&gt;=1000]\$0.00,&quot;K&quot;;\$0.00"/>
    <numFmt numFmtId="178" formatCode="[&gt;=1000000]\$0.0,,&quot;M&quot;;[&gt;=1000]\$0.0,&quot;K&quot;;\$0.0"/>
    <numFmt numFmtId="179" formatCode="\+0.0%;\-0.0%;0.0%"/>
    <numFmt numFmtId="180" formatCode="[&gt;=1000000]0.0,,&quot;M&quot;;[&gt;=1000]0.0,&quot;K&quot;;0.0"/>
  </numFmts>
  <fonts count="7" x14ac:knownFonts="1">
    <font>
      <sz val="11"/>
      <color theme="1"/>
      <name val="Calibri"/>
      <family val="2"/>
      <scheme val="minor"/>
    </font>
    <font>
      <b/>
      <sz val="14"/>
      <color theme="1"/>
      <name val="Calibri"/>
      <family val="2"/>
      <scheme val="minor"/>
    </font>
    <font>
      <b/>
      <sz val="11"/>
      <color theme="1"/>
      <name val="Calibri"/>
      <family val="2"/>
      <scheme val="minor"/>
    </font>
    <font>
      <sz val="11"/>
      <color rgb="FFFF0000"/>
      <name val="Calibri"/>
      <family val="2"/>
      <scheme val="minor"/>
    </font>
    <font>
      <i/>
      <sz val="11"/>
      <color theme="1"/>
      <name val="Calibri"/>
      <family val="2"/>
      <scheme val="minor"/>
    </font>
    <font>
      <b/>
      <sz val="14"/>
      <color rgb="FF00B050"/>
      <name val="Calibri"/>
      <family val="2"/>
      <scheme val="minor"/>
    </font>
    <font>
      <sz val="18"/>
      <color theme="1"/>
      <name val="Calibri"/>
      <family val="2"/>
      <scheme val="minor"/>
    </font>
  </fonts>
  <fills count="8">
    <fill>
      <patternFill patternType="none"/>
    </fill>
    <fill>
      <patternFill patternType="gray125"/>
    </fill>
    <fill>
      <patternFill patternType="solid">
        <fgColor rgb="FFF6F6F6"/>
        <bgColor indexed="64"/>
      </patternFill>
    </fill>
    <fill>
      <patternFill patternType="solid">
        <fgColor rgb="FFC7FFD8"/>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theme="2" tint="-9.9978637043366805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right/>
      <top/>
      <bottom style="thin">
        <color theme="4" tint="0.39997558519241921"/>
      </bottom>
      <diagonal/>
    </border>
  </borders>
  <cellStyleXfs count="1">
    <xf numFmtId="0" fontId="0" fillId="0" borderId="0"/>
  </cellStyleXfs>
  <cellXfs count="40">
    <xf numFmtId="0" fontId="0" fillId="0" borderId="0" xfId="0"/>
    <xf numFmtId="164" fontId="0" fillId="0" borderId="0" xfId="0" applyNumberFormat="1"/>
    <xf numFmtId="165" fontId="0" fillId="0" borderId="0" xfId="0" applyNumberFormat="1"/>
    <xf numFmtId="3" fontId="0" fillId="0" borderId="0" xfId="0" applyNumberFormat="1"/>
    <xf numFmtId="0" fontId="0" fillId="2" borderId="0" xfId="0" applyFill="1"/>
    <xf numFmtId="0" fontId="0" fillId="0" borderId="0" xfId="0" pivotButton="1"/>
    <xf numFmtId="166" fontId="0" fillId="0" borderId="0" xfId="0" applyNumberFormat="1"/>
    <xf numFmtId="167" fontId="0" fillId="0" borderId="0" xfId="0" applyNumberFormat="1"/>
    <xf numFmtId="168" fontId="1" fillId="0" borderId="0" xfId="0" applyNumberFormat="1" applyFont="1" applyAlignment="1">
      <alignment horizontal="center" vertical="center"/>
    </xf>
    <xf numFmtId="0" fontId="0" fillId="0" borderId="1" xfId="0" applyBorder="1"/>
    <xf numFmtId="169" fontId="0" fillId="0" borderId="1" xfId="0" applyNumberFormat="1" applyBorder="1"/>
    <xf numFmtId="0" fontId="0" fillId="0" borderId="1" xfId="0" pivotButton="1" applyBorder="1"/>
    <xf numFmtId="10" fontId="0" fillId="0" borderId="0" xfId="0" applyNumberFormat="1"/>
    <xf numFmtId="0" fontId="2" fillId="0" borderId="0" xfId="0" applyFont="1"/>
    <xf numFmtId="171" fontId="0" fillId="0" borderId="0" xfId="0" applyNumberFormat="1"/>
    <xf numFmtId="172" fontId="0" fillId="0" borderId="0" xfId="0" applyNumberFormat="1"/>
    <xf numFmtId="173" fontId="0" fillId="0" borderId="1" xfId="0" applyNumberFormat="1" applyBorder="1"/>
    <xf numFmtId="175" fontId="0" fillId="0" borderId="1" xfId="0" applyNumberFormat="1" applyBorder="1"/>
    <xf numFmtId="175" fontId="0" fillId="0" borderId="0" xfId="0" applyNumberFormat="1" applyFill="1" applyBorder="1"/>
    <xf numFmtId="0" fontId="3" fillId="3" borderId="1" xfId="0" applyFont="1" applyFill="1" applyBorder="1"/>
    <xf numFmtId="0" fontId="0" fillId="0" borderId="0" xfId="0" applyFill="1" applyBorder="1"/>
    <xf numFmtId="168" fontId="0" fillId="0" borderId="0" xfId="0" applyNumberFormat="1"/>
    <xf numFmtId="10" fontId="0" fillId="0" borderId="1" xfId="0" applyNumberFormat="1" applyBorder="1"/>
    <xf numFmtId="170" fontId="0" fillId="4" borderId="2" xfId="0" applyNumberFormat="1" applyFill="1" applyBorder="1"/>
    <xf numFmtId="175" fontId="0" fillId="0" borderId="0" xfId="0" applyNumberFormat="1"/>
    <xf numFmtId="176" fontId="0" fillId="0" borderId="1" xfId="0" applyNumberFormat="1" applyBorder="1"/>
    <xf numFmtId="177" fontId="0" fillId="0" borderId="1" xfId="0" applyNumberFormat="1" applyBorder="1"/>
    <xf numFmtId="177" fontId="0" fillId="0" borderId="0" xfId="0" applyNumberFormat="1"/>
    <xf numFmtId="0" fontId="0" fillId="5" borderId="1" xfId="0" applyFill="1" applyBorder="1"/>
    <xf numFmtId="0" fontId="4" fillId="0" borderId="0" xfId="0" applyFont="1"/>
    <xf numFmtId="0" fontId="2" fillId="6" borderId="3" xfId="0" applyFont="1" applyFill="1" applyBorder="1"/>
    <xf numFmtId="178" fontId="0" fillId="0" borderId="0" xfId="0" applyNumberFormat="1"/>
    <xf numFmtId="10" fontId="5" fillId="0" borderId="0" xfId="0" applyNumberFormat="1" applyFont="1"/>
    <xf numFmtId="9" fontId="6" fillId="0" borderId="0" xfId="0" applyNumberFormat="1" applyFont="1" applyAlignment="1">
      <alignment horizontal="center" vertical="center"/>
    </xf>
    <xf numFmtId="176" fontId="0" fillId="0" borderId="0" xfId="0" applyNumberFormat="1"/>
    <xf numFmtId="179" fontId="0" fillId="0" borderId="0" xfId="0" applyNumberFormat="1"/>
    <xf numFmtId="0" fontId="2" fillId="7" borderId="0" xfId="0" applyFont="1" applyFill="1"/>
    <xf numFmtId="0" fontId="0" fillId="5" borderId="0" xfId="0" applyFill="1"/>
    <xf numFmtId="180" fontId="0" fillId="0" borderId="0" xfId="0" applyNumberFormat="1"/>
    <xf numFmtId="1" fontId="0" fillId="0" borderId="0" xfId="0" applyNumberFormat="1"/>
  </cellXfs>
  <cellStyles count="1">
    <cellStyle name="Normal" xfId="0" builtinId="0"/>
  </cellStyles>
  <dxfs count="80">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6" formatCode="[&gt;=1000000]0.0,,&quot;M&quot;;[&gt;=1000]0.0,&quot;K&quot;"/>
    </dxf>
    <dxf>
      <numFmt numFmtId="167" formatCode="[&gt;=1000000]&quot;$&quot;0.0,,&quot;M&quot;;[&gt;=1000]&quot;$&quot;0.0,&quot;K&quot;;0"/>
    </dxf>
    <dxf>
      <numFmt numFmtId="167" formatCode="[&gt;=1000000]&quot;$&quot;0.0,,&quot;M&quot;;[&gt;=1000]&quot;$&quot;0.0,&quot;K&quot;;0"/>
    </dxf>
    <dxf>
      <numFmt numFmtId="166" formatCode="[&gt;=1000000]0.0,,&quot;M&quot;;[&gt;=1000]0.0,&quot;K&quot;"/>
    </dxf>
    <dxf>
      <font>
        <color rgb="FF1F8CB3"/>
      </font>
    </dxf>
    <dxf>
      <fill>
        <patternFill>
          <bgColor theme="0" tint="-0.499984740745262"/>
        </patternFill>
      </fill>
    </dxf>
    <dxf>
      <font>
        <color rgb="FF1F8CB3"/>
      </font>
    </dxf>
    <dxf>
      <fill>
        <patternFill>
          <bgColor rgb="FF1F8CB3"/>
        </patternFill>
      </fill>
    </dxf>
    <dxf>
      <numFmt numFmtId="175" formatCode="[&gt;=1000000]\$0,,&quot;M&quot;;[&gt;=1000]\$0,&quot;K&quot;;0"/>
    </dxf>
    <dxf>
      <numFmt numFmtId="174" formatCode="[&gt;=1000000]\$0.0,,&quot;M&quot;;[&gt;=1000]\$0.0,&quot;K&quot;;0"/>
    </dxf>
    <dxf>
      <numFmt numFmtId="174" formatCode="[&gt;=1000000]\$0.0,,&quot;M&quot;;[&gt;=1000]\$0.0,&quot;K&quot;;0"/>
    </dxf>
    <dxf>
      <numFmt numFmtId="173" formatCode="&quot;$&quot;#,##0,&quot;K&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numFmt numFmtId="175" formatCode="[&gt;=1000000]\$0,,&quot;M&quot;;[&gt;=1000]\$0,&quot;K&quot;;0"/>
    </dxf>
    <dxf>
      <numFmt numFmtId="174" formatCode="[&gt;=1000000]\$0.0,,&quot;M&quot;;[&gt;=1000]\$0.0,&quot;K&quot;;0"/>
    </dxf>
    <dxf>
      <numFmt numFmtId="174" formatCode="[&gt;=1000000]\$0.0,,&quot;M&quot;;[&gt;=1000]\$0.0,&quot;K&quot;;0"/>
    </dxf>
    <dxf>
      <numFmt numFmtId="173" formatCode="&quot;$&quot;#,##0,&quot;K&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77" formatCode="[&gt;=1000000]\$0.00,,&quot;M&quot;;[&gt;=1000]\$0.00,&quot;K&quot;;\$0.00"/>
    </dxf>
    <dxf>
      <numFmt numFmtId="176" formatCode="\+0.00%;\-0.00%;0.00%"/>
    </dxf>
    <dxf>
      <numFmt numFmtId="14" formatCode="0.00%"/>
    </dxf>
    <dxf>
      <numFmt numFmtId="175" formatCode="[&gt;=1000000]\$0,,&quot;M&quot;;[&gt;=100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numFmt numFmtId="14" formatCode="0.00%"/>
    </dxf>
    <dxf>
      <numFmt numFmtId="175" formatCode="[&gt;=1000000]\$0,,&quot;M&quot;;[&gt;=1000]\$0,&quot;K&quot;;0"/>
    </dxf>
    <dxf>
      <numFmt numFmtId="174" formatCode="[&gt;=1000000]\$0.0,,&quot;M&quot;;[&gt;=1000]\$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numFmt numFmtId="176" formatCode="\+0.00%;\-0.00%;0.00%"/>
    </dxf>
    <dxf>
      <numFmt numFmtId="14" formatCode="0.00%"/>
    </dxf>
    <dxf>
      <numFmt numFmtId="175" formatCode="[&gt;=1000000]\$0,,&quot;M&quot;;[&gt;=100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font>
        <color rgb="FF0070C0"/>
      </font>
    </dxf>
    <dxf>
      <font>
        <color rgb="FF9FE6FF"/>
      </font>
    </dxf>
    <dxf>
      <numFmt numFmtId="178" formatCode="[&gt;=1000000]\$0.0,,&quot;M&quot;;[&gt;=1000]\$0.0,&quot;K&quot;;\$0.0"/>
    </dxf>
    <dxf>
      <numFmt numFmtId="178" formatCode="[&gt;=1000000]\$0.0,,&quot;M&quot;;[&gt;=1000]\$0.0,&quot;K&quot;;\$0.0"/>
    </dxf>
    <dxf>
      <numFmt numFmtId="178" formatCode="[&gt;=1000000]\$0.0,,&quot;M&quot;;[&gt;=1000]\$0.0,&quot;K&quot;;\$0.0"/>
    </dxf>
    <dxf>
      <numFmt numFmtId="178" formatCode="[&gt;=1000000]\$0.0,,&quot;M&quot;;[&gt;=1000]\$0.0,&quot;K&quot;;\$0.0"/>
    </dxf>
    <dxf>
      <numFmt numFmtId="178" formatCode="[&gt;=1000000]\$0.0,,&quot;M&quot;;[&gt;=1000]\$0.0,&quot;K&quot;;\$0.0"/>
    </dxf>
    <dxf>
      <numFmt numFmtId="176" formatCode="\+0.00%;\-0.00%;0.00%"/>
    </dxf>
    <dxf>
      <numFmt numFmtId="179" formatCode="\+0.0%;\-0.0%;0.0%"/>
    </dxf>
    <dxf>
      <numFmt numFmtId="176" formatCode="\+0.00%;\-0.00%;0.00%"/>
    </dxf>
    <dxf>
      <numFmt numFmtId="14" formatCode="0.00%"/>
    </dxf>
    <dxf>
      <numFmt numFmtId="178" formatCode="[&gt;=1000000]\$0.0,,&quot;M&quot;;[&gt;=1000]\$0.0,&quot;K&quot;;\$0.0"/>
    </dxf>
    <dxf>
      <numFmt numFmtId="178" formatCode="[&gt;=1000000]\$0.0,,&quot;M&quot;;[&gt;=1000]\$0.0,&quot;K&quot;;\$0.0"/>
    </dxf>
    <dxf>
      <numFmt numFmtId="178" formatCode="[&gt;=1000000]\$0.0,,&quot;M&quot;;[&gt;=1000]\$0.0,&quot;K&quot;;\$0.0"/>
    </dxf>
    <dxf>
      <numFmt numFmtId="177" formatCode="[&gt;=1000000]\$0.00,,&quot;M&quot;;[&gt;=1000]\$0.00,&quot;K&quot;;\$0.00"/>
    </dxf>
    <dxf>
      <font>
        <b/>
        <i/>
        <sz val="12"/>
        <color theme="0"/>
      </font>
      <border diagonalUp="0" diagonalDown="0">
        <left/>
        <right/>
        <top/>
        <bottom style="medium">
          <color rgb="FF00B0F0"/>
        </bottom>
        <vertical/>
        <horizontal/>
      </border>
    </dxf>
    <dxf>
      <font>
        <b/>
        <i val="0"/>
        <sz val="11"/>
        <color theme="0"/>
      </font>
      <fill>
        <patternFill patternType="solid">
          <bgColor theme="1" tint="0.24994659260841701"/>
        </patternFill>
      </fill>
      <border diagonalUp="0" diagonalDown="0">
        <left/>
        <right/>
        <top/>
        <bottom/>
        <vertical/>
        <horizontal/>
      </border>
    </dxf>
    <dxf>
      <font>
        <color rgb="FF161D6F"/>
      </font>
      <border>
        <bottom style="thin">
          <color theme="4"/>
        </bottom>
        <vertical/>
        <horizontal/>
      </border>
    </dxf>
    <dxf>
      <font>
        <b/>
        <i val="0"/>
        <sz val="11"/>
        <color theme="0"/>
      </font>
      <fill>
        <patternFill>
          <bgColor theme="0"/>
        </patternFill>
      </fill>
      <border diagonalUp="0" diagonalDown="0">
        <left/>
        <right/>
        <top/>
        <bottom/>
        <vertical/>
        <horizontal/>
      </border>
    </dxf>
  </dxfs>
  <tableStyles count="2" defaultTableStyle="TableStyleMedium2" defaultPivotStyle="PivotStyleLight16">
    <tableStyle name="my_slicer" pivot="0" table="0" count="10" xr9:uid="{B58AFF22-6089-4AE4-BAA1-4B1E7103AC13}">
      <tableStyleElement type="wholeTable" dxfId="79"/>
      <tableStyleElement type="headerRow" dxfId="78"/>
    </tableStyle>
    <tableStyle name="my_slicer 2" pivot="0" table="0" count="10" xr9:uid="{1FAD0B08-CF1B-47F0-9DEF-F8C6E6526641}">
      <tableStyleElement type="wholeTable" dxfId="77"/>
      <tableStyleElement type="headerRow" dxfId="76"/>
    </tableStyle>
  </tableStyles>
  <colors>
    <mruColors>
      <color rgb="FF1F8CB3"/>
      <color rgb="FF9FE6FF"/>
      <color rgb="FF005392"/>
      <color rgb="FF333F50"/>
      <color rgb="FF0070C0"/>
      <color rgb="FF64C9F2"/>
      <color rgb="FF7AC7E6"/>
      <color rgb="FF70C7E6"/>
      <color rgb="FFC7FFD8"/>
      <color rgb="FFE7E7DE"/>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none">
              <fgColor indexed="64"/>
              <bgColor auto="1"/>
            </patternFill>
          </fill>
          <border>
            <left style="thin">
              <color rgb="FFCCCCCC"/>
            </left>
            <right style="thin">
              <color rgb="FFCCCCCC"/>
            </right>
            <top style="thin">
              <color rgb="FFCCCCCC"/>
            </top>
            <bottom style="thin">
              <color rgb="FFCCCCCC"/>
            </bottom>
            <vertical/>
            <horizontal/>
          </border>
        </dxf>
        <dxf>
          <font>
            <b/>
            <i val="0"/>
            <sz val="12"/>
            <color theme="1"/>
          </font>
          <fill>
            <patternFill patternType="solid">
              <fgColor theme="4" tint="0.59999389629810485"/>
              <bgColor rgb="FF98DED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8" tint="0.3999450666829432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1"/>
          </font>
          <fill>
            <patternFill patternType="solid">
              <fgColor theme="4" tint="0.59999389629810485"/>
              <bgColor rgb="FF98DED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C7FFD8"/>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_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_slicer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sheetMetadata" Target="metadata.xml"/><Relationship Id="rId47" Type="http://schemas.openxmlformats.org/officeDocument/2006/relationships/customXml" Target="../customXml/item3.xml"/><Relationship Id="rId63" Type="http://schemas.openxmlformats.org/officeDocument/2006/relationships/customXml" Target="../customXml/item19.xml"/><Relationship Id="rId68" Type="http://schemas.openxmlformats.org/officeDocument/2006/relationships/customXml" Target="../customXml/item24.xml"/><Relationship Id="rId84" Type="http://schemas.openxmlformats.org/officeDocument/2006/relationships/customXml" Target="../customXml/item40.xml"/><Relationship Id="rId89" Type="http://schemas.openxmlformats.org/officeDocument/2006/relationships/customXml" Target="../customXml/item45.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pivotCacheDefinition" Target="pivotCache/pivotCacheDefinition24.xml"/><Relationship Id="rId37" Type="http://schemas.microsoft.com/office/2007/relationships/slicerCache" Target="slicerCaches/slicerCache4.xml"/><Relationship Id="rId53" Type="http://schemas.openxmlformats.org/officeDocument/2006/relationships/customXml" Target="../customXml/item9.xml"/><Relationship Id="rId58" Type="http://schemas.openxmlformats.org/officeDocument/2006/relationships/customXml" Target="../customXml/item14.xml"/><Relationship Id="rId74" Type="http://schemas.openxmlformats.org/officeDocument/2006/relationships/customXml" Target="../customXml/item30.xml"/><Relationship Id="rId79" Type="http://schemas.openxmlformats.org/officeDocument/2006/relationships/customXml" Target="../customXml/item35.xml"/><Relationship Id="rId5" Type="http://schemas.openxmlformats.org/officeDocument/2006/relationships/worksheet" Target="worksheets/sheet5.xml"/><Relationship Id="rId90" Type="http://schemas.openxmlformats.org/officeDocument/2006/relationships/customXml" Target="../customXml/item46.xml"/><Relationship Id="rId95" Type="http://schemas.openxmlformats.org/officeDocument/2006/relationships/customXml" Target="../customXml/item51.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43" Type="http://schemas.openxmlformats.org/officeDocument/2006/relationships/powerPivotData" Target="model/item.data"/><Relationship Id="rId48" Type="http://schemas.openxmlformats.org/officeDocument/2006/relationships/customXml" Target="../customXml/item4.xml"/><Relationship Id="rId64" Type="http://schemas.openxmlformats.org/officeDocument/2006/relationships/customXml" Target="../customXml/item20.xml"/><Relationship Id="rId69" Type="http://schemas.openxmlformats.org/officeDocument/2006/relationships/customXml" Target="../customXml/item25.xml"/><Relationship Id="rId80" Type="http://schemas.openxmlformats.org/officeDocument/2006/relationships/customXml" Target="../customXml/item36.xml"/><Relationship Id="rId85"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pivotCacheDefinition" Target="pivotCache/pivotCacheDefinition25.xml"/><Relationship Id="rId38" Type="http://schemas.openxmlformats.org/officeDocument/2006/relationships/theme" Target="theme/theme1.xml"/><Relationship Id="rId46" Type="http://schemas.openxmlformats.org/officeDocument/2006/relationships/customXml" Target="../customXml/item2.xml"/><Relationship Id="rId59" Type="http://schemas.openxmlformats.org/officeDocument/2006/relationships/customXml" Target="../customXml/item15.xml"/><Relationship Id="rId67" Type="http://schemas.openxmlformats.org/officeDocument/2006/relationships/customXml" Target="../customXml/item23.xml"/><Relationship Id="rId20" Type="http://schemas.openxmlformats.org/officeDocument/2006/relationships/pivotCacheDefinition" Target="pivotCache/pivotCacheDefinition12.xml"/><Relationship Id="rId41" Type="http://schemas.openxmlformats.org/officeDocument/2006/relationships/sharedStrings" Target="sharedStrings.xml"/><Relationship Id="rId54" Type="http://schemas.openxmlformats.org/officeDocument/2006/relationships/customXml" Target="../customXml/item10.xml"/><Relationship Id="rId62" Type="http://schemas.openxmlformats.org/officeDocument/2006/relationships/customXml" Target="../customXml/item18.xml"/><Relationship Id="rId70" Type="http://schemas.openxmlformats.org/officeDocument/2006/relationships/customXml" Target="../customXml/item26.xml"/><Relationship Id="rId75" Type="http://schemas.openxmlformats.org/officeDocument/2006/relationships/customXml" Target="../customXml/item31.xml"/><Relationship Id="rId83" Type="http://schemas.openxmlformats.org/officeDocument/2006/relationships/customXml" Target="../customXml/item39.xml"/><Relationship Id="rId88" Type="http://schemas.openxmlformats.org/officeDocument/2006/relationships/customXml" Target="../customXml/item44.xml"/><Relationship Id="rId91" Type="http://schemas.openxmlformats.org/officeDocument/2006/relationships/customXml" Target="../customXml/item47.xml"/><Relationship Id="rId96" Type="http://schemas.openxmlformats.org/officeDocument/2006/relationships/customXml" Target="../customXml/item5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microsoft.com/office/2007/relationships/slicerCache" Target="slicerCaches/slicerCache3.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73" Type="http://schemas.openxmlformats.org/officeDocument/2006/relationships/customXml" Target="../customXml/item29.xml"/><Relationship Id="rId78" Type="http://schemas.openxmlformats.org/officeDocument/2006/relationships/customXml" Target="../customXml/item34.xml"/><Relationship Id="rId81" Type="http://schemas.openxmlformats.org/officeDocument/2006/relationships/customXml" Target="../customXml/item37.xml"/><Relationship Id="rId86" Type="http://schemas.openxmlformats.org/officeDocument/2006/relationships/customXml" Target="../customXml/item42.xml"/><Relationship Id="rId94" Type="http://schemas.openxmlformats.org/officeDocument/2006/relationships/customXml" Target="../customXml/item50.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connections" Target="connections.xml"/><Relationship Id="rId34" Type="http://schemas.microsoft.com/office/2007/relationships/slicerCache" Target="slicerCaches/slicerCache1.xml"/><Relationship Id="rId50" Type="http://schemas.openxmlformats.org/officeDocument/2006/relationships/customXml" Target="../customXml/item6.xml"/><Relationship Id="rId55" Type="http://schemas.openxmlformats.org/officeDocument/2006/relationships/customXml" Target="../customXml/item11.xml"/><Relationship Id="rId76" Type="http://schemas.openxmlformats.org/officeDocument/2006/relationships/customXml" Target="../customXml/item32.xml"/><Relationship Id="rId97" Type="http://schemas.openxmlformats.org/officeDocument/2006/relationships/customXml" Target="../customXml/item53.xml"/><Relationship Id="rId7" Type="http://schemas.openxmlformats.org/officeDocument/2006/relationships/worksheet" Target="worksheets/sheet7.xml"/><Relationship Id="rId71" Type="http://schemas.openxmlformats.org/officeDocument/2006/relationships/customXml" Target="../customXml/item27.xml"/><Relationship Id="rId92" Type="http://schemas.openxmlformats.org/officeDocument/2006/relationships/customXml" Target="../customXml/item48.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styles" Target="styles.xml"/><Relationship Id="rId45" Type="http://schemas.openxmlformats.org/officeDocument/2006/relationships/customXml" Target="../customXml/item1.xml"/><Relationship Id="rId66" Type="http://schemas.openxmlformats.org/officeDocument/2006/relationships/customXml" Target="../customXml/item22.xml"/><Relationship Id="rId87" Type="http://schemas.openxmlformats.org/officeDocument/2006/relationships/customXml" Target="../customXml/item43.xml"/><Relationship Id="rId61" Type="http://schemas.openxmlformats.org/officeDocument/2006/relationships/customXml" Target="../customXml/item17.xml"/><Relationship Id="rId82" Type="http://schemas.openxmlformats.org/officeDocument/2006/relationships/customXml" Target="../customXml/item38.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30" Type="http://schemas.openxmlformats.org/officeDocument/2006/relationships/pivotCacheDefinition" Target="pivotCache/pivotCacheDefinition22.xml"/><Relationship Id="rId35" Type="http://schemas.microsoft.com/office/2007/relationships/slicerCache" Target="slicerCaches/slicerCache2.xml"/><Relationship Id="rId56" Type="http://schemas.openxmlformats.org/officeDocument/2006/relationships/customXml" Target="../customXml/item12.xml"/><Relationship Id="rId77" Type="http://schemas.openxmlformats.org/officeDocument/2006/relationships/customXml" Target="../customXml/item33.xml"/><Relationship Id="rId8" Type="http://schemas.openxmlformats.org/officeDocument/2006/relationships/worksheet" Target="worksheets/sheet8.xml"/><Relationship Id="rId51" Type="http://schemas.openxmlformats.org/officeDocument/2006/relationships/customXml" Target="../customXml/item7.xml"/><Relationship Id="rId72" Type="http://schemas.openxmlformats.org/officeDocument/2006/relationships/customXml" Target="../customXml/item28.xml"/><Relationship Id="rId93" Type="http://schemas.openxmlformats.org/officeDocument/2006/relationships/customXml" Target="../customXml/item49.xml"/><Relationship Id="rId98"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645448323066391E-2"/>
          <c:y val="0.15797788309636651"/>
          <c:w val="0.92470910335386725"/>
          <c:h val="0.57201179236481692"/>
        </c:manualLayout>
      </c:layout>
      <c:barChart>
        <c:barDir val="col"/>
        <c:grouping val="clustered"/>
        <c:varyColors val="0"/>
        <c:ser>
          <c:idx val="0"/>
          <c:order val="0"/>
          <c:tx>
            <c:strRef>
              <c:f>'Analysis 03'!$M$16</c:f>
              <c:strCache>
                <c:ptCount val="1"/>
                <c:pt idx="0">
                  <c:v>Profit Margin</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03'!$L$17:$L$21</c:f>
              <c:strCache>
                <c:ptCount val="5"/>
                <c:pt idx="0">
                  <c:v>John Brown</c:v>
                </c:pt>
                <c:pt idx="1">
                  <c:v>Paul Noble</c:v>
                </c:pt>
                <c:pt idx="2">
                  <c:v>Laura Gross</c:v>
                </c:pt>
                <c:pt idx="3">
                  <c:v>Judith Simmons</c:v>
                </c:pt>
                <c:pt idx="4">
                  <c:v>Kristine Barrett</c:v>
                </c:pt>
              </c:strCache>
            </c:strRef>
          </c:cat>
          <c:val>
            <c:numRef>
              <c:f>'Analysis 03'!$M$17:$M$21</c:f>
              <c:numCache>
                <c:formatCode>[&gt;=1000000]\$0.00,,"M";[&gt;=1000]\$0.00,"K";\$0.00</c:formatCode>
                <c:ptCount val="5"/>
                <c:pt idx="0">
                  <c:v>8477.4799999999977</c:v>
                </c:pt>
                <c:pt idx="1">
                  <c:v>7569.0199999999959</c:v>
                </c:pt>
                <c:pt idx="2">
                  <c:v>7236.9200000000019</c:v>
                </c:pt>
                <c:pt idx="3">
                  <c:v>7191.9699999999975</c:v>
                </c:pt>
                <c:pt idx="4">
                  <c:v>6966.5800000000008</c:v>
                </c:pt>
              </c:numCache>
            </c:numRef>
          </c:val>
          <c:extLst>
            <c:ext xmlns:c16="http://schemas.microsoft.com/office/drawing/2014/chart" uri="{C3380CC4-5D6E-409C-BE32-E72D297353CC}">
              <c16:uniqueId val="{00000000-9653-4BC4-8152-B291584F0168}"/>
            </c:ext>
          </c:extLst>
        </c:ser>
        <c:dLbls>
          <c:dLblPos val="outEnd"/>
          <c:showLegendKey val="0"/>
          <c:showVal val="1"/>
          <c:showCatName val="0"/>
          <c:showSerName val="0"/>
          <c:showPercent val="0"/>
          <c:showBubbleSize val="0"/>
        </c:dLbls>
        <c:gapWidth val="85"/>
        <c:overlap val="-27"/>
        <c:axId val="913954415"/>
        <c:axId val="913963567"/>
      </c:barChart>
      <c:catAx>
        <c:axId val="913954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963567"/>
        <c:crosses val="autoZero"/>
        <c:auto val="1"/>
        <c:lblAlgn val="ctr"/>
        <c:lblOffset val="100"/>
        <c:noMultiLvlLbl val="0"/>
      </c:catAx>
      <c:valAx>
        <c:axId val="913963567"/>
        <c:scaling>
          <c:orientation val="minMax"/>
        </c:scaling>
        <c:delete val="1"/>
        <c:axPos val="l"/>
        <c:numFmt formatCode="[&gt;=1000000]\$0.00,,&quot;M&quot;;[&gt;=1000]\$0.00,&quot;K&quot;;\$0.00" sourceLinked="1"/>
        <c:majorTickMark val="none"/>
        <c:minorTickMark val="none"/>
        <c:tickLblPos val="nextTo"/>
        <c:crossAx val="913954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[Business-1 (filter)-copy.xlsm]Analysis 03!PivotTable7</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964205816554809E-2"/>
          <c:y val="8.1481481481481488E-2"/>
          <c:w val="0.94407158836689042"/>
          <c:h val="0.74667949839603387"/>
        </c:manualLayout>
      </c:layout>
      <c:barChart>
        <c:barDir val="col"/>
        <c:grouping val="clustered"/>
        <c:varyColors val="0"/>
        <c:ser>
          <c:idx val="0"/>
          <c:order val="0"/>
          <c:tx>
            <c:strRef>
              <c:f>'Analysis 03'!$O$26</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03'!$N$27:$N$31</c:f>
              <c:strCache>
                <c:ptCount val="5"/>
                <c:pt idx="0">
                  <c:v>+51</c:v>
                </c:pt>
                <c:pt idx="1">
                  <c:v>41-50</c:v>
                </c:pt>
                <c:pt idx="2">
                  <c:v>31-40</c:v>
                </c:pt>
                <c:pt idx="3">
                  <c:v>21-30</c:v>
                </c:pt>
                <c:pt idx="4">
                  <c:v>0-20</c:v>
                </c:pt>
              </c:strCache>
            </c:strRef>
          </c:cat>
          <c:val>
            <c:numRef>
              <c:f>'Analysis 03'!$O$27:$O$31</c:f>
              <c:numCache>
                <c:formatCode>[&gt;=1000000]\$0.0,,"M";[&gt;=1000]\$0.0,"K";\$0.0</c:formatCode>
                <c:ptCount val="5"/>
                <c:pt idx="0">
                  <c:v>914621.10999999498</c:v>
                </c:pt>
                <c:pt idx="1">
                  <c:v>476543.75000000221</c:v>
                </c:pt>
                <c:pt idx="2">
                  <c:v>423905.77999999851</c:v>
                </c:pt>
                <c:pt idx="3">
                  <c:v>404975.14999999909</c:v>
                </c:pt>
                <c:pt idx="4">
                  <c:v>77466.27</c:v>
                </c:pt>
              </c:numCache>
            </c:numRef>
          </c:val>
          <c:extLst>
            <c:ext xmlns:c16="http://schemas.microsoft.com/office/drawing/2014/chart" uri="{C3380CC4-5D6E-409C-BE32-E72D297353CC}">
              <c16:uniqueId val="{00000000-58E6-4731-B871-318BD0362666}"/>
            </c:ext>
          </c:extLst>
        </c:ser>
        <c:dLbls>
          <c:dLblPos val="outEnd"/>
          <c:showLegendKey val="0"/>
          <c:showVal val="1"/>
          <c:showCatName val="0"/>
          <c:showSerName val="0"/>
          <c:showPercent val="0"/>
          <c:showBubbleSize val="0"/>
        </c:dLbls>
        <c:gapWidth val="85"/>
        <c:overlap val="-27"/>
        <c:axId val="1133300095"/>
        <c:axId val="1133291775"/>
      </c:barChart>
      <c:catAx>
        <c:axId val="1133300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3291775"/>
        <c:crosses val="autoZero"/>
        <c:auto val="1"/>
        <c:lblAlgn val="ctr"/>
        <c:lblOffset val="100"/>
        <c:noMultiLvlLbl val="0"/>
      </c:catAx>
      <c:valAx>
        <c:axId val="1133291775"/>
        <c:scaling>
          <c:orientation val="minMax"/>
        </c:scaling>
        <c:delete val="1"/>
        <c:axPos val="l"/>
        <c:numFmt formatCode="[&gt;=1000000]\$0.0,,&quot;M&quot;;[&gt;=1000]\$0.0,&quot;K&quot;;\$0.0" sourceLinked="1"/>
        <c:majorTickMark val="none"/>
        <c:minorTickMark val="none"/>
        <c:tickLblPos val="nextTo"/>
        <c:crossAx val="11333000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391048292108364E-2"/>
          <c:y val="0.27642276422764228"/>
          <c:w val="0.93521790341578326"/>
          <c:h val="0.53497343319889901"/>
        </c:manualLayout>
      </c:layout>
      <c:areaChart>
        <c:grouping val="stacked"/>
        <c:varyColors val="0"/>
        <c:ser>
          <c:idx val="1"/>
          <c:order val="1"/>
          <c:tx>
            <c:strRef>
              <c:f>'Analysis 03'!$Z$9</c:f>
              <c:strCache>
                <c:ptCount val="1"/>
                <c:pt idx="0">
                  <c:v>New Chart</c:v>
                </c:pt>
              </c:strCache>
            </c:strRef>
          </c:tx>
          <c:spPr>
            <a:gradFill flip="none" rotWithShape="1">
              <a:gsLst>
                <a:gs pos="83000">
                  <a:srgbClr val="1F8CB3">
                    <a:alpha val="10000"/>
                  </a:srgbClr>
                </a:gs>
                <a:gs pos="63000">
                  <a:srgbClr val="1F8CB3">
                    <a:alpha val="24000"/>
                  </a:srgbClr>
                </a:gs>
                <a:gs pos="100000">
                  <a:srgbClr val="1F8CB3">
                    <a:alpha val="5000"/>
                  </a:srgbClr>
                </a:gs>
                <a:gs pos="0">
                  <a:srgbClr val="1F8CB3">
                    <a:alpha val="55000"/>
                  </a:srgbClr>
                </a:gs>
              </a:gsLst>
              <a:path path="circle">
                <a:fillToRect l="50000" t="-80000" r="50000" b="180000"/>
              </a:path>
              <a:tileRect/>
            </a:gradFill>
            <a:ln>
              <a:noFill/>
            </a:ln>
            <a:effectLst/>
          </c:spPr>
          <c:val>
            <c:numRef>
              <c:f>'Analysis 03'!$Z$10:$Z$21</c:f>
              <c:numCache>
                <c:formatCode>[&gt;=1000000]\$0.0,,"M";[&gt;=1000]\$0.0,"K";\$0.0</c:formatCode>
                <c:ptCount val="12"/>
                <c:pt idx="0">
                  <c:v>177715.37999999989</c:v>
                </c:pt>
                <c:pt idx="1">
                  <c:v>177756.57000000004</c:v>
                </c:pt>
                <c:pt idx="2">
                  <c:v>204515.86999999941</c:v>
                </c:pt>
                <c:pt idx="3">
                  <c:v>192977.04000000018</c:v>
                </c:pt>
                <c:pt idx="4">
                  <c:v>205642.8500000005</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0-BCCE-4C66-BF74-F77B40AC1E5D}"/>
            </c:ext>
          </c:extLst>
        </c:ser>
        <c:dLbls>
          <c:showLegendKey val="0"/>
          <c:showVal val="0"/>
          <c:showCatName val="0"/>
          <c:showSerName val="0"/>
          <c:showPercent val="0"/>
          <c:showBubbleSize val="0"/>
        </c:dLbls>
        <c:axId val="752950704"/>
        <c:axId val="752965264"/>
      </c:areaChart>
      <c:lineChart>
        <c:grouping val="standard"/>
        <c:varyColors val="0"/>
        <c:ser>
          <c:idx val="0"/>
          <c:order val="0"/>
          <c:tx>
            <c:strRef>
              <c:f>'Analysis 03'!$Y$9</c:f>
              <c:strCache>
                <c:ptCount val="1"/>
                <c:pt idx="0">
                  <c:v>Profit Margin</c:v>
                </c:pt>
              </c:strCache>
            </c:strRef>
          </c:tx>
          <c:spPr>
            <a:ln w="28575" cap="rnd">
              <a:solidFill>
                <a:srgbClr val="1F8CB3"/>
              </a:solidFill>
              <a:round/>
            </a:ln>
            <a:effectLst/>
          </c:spPr>
          <c:marker>
            <c:symbol val="circle"/>
            <c:size val="5"/>
            <c:spPr>
              <a:solidFill>
                <a:schemeClr val="accent1"/>
              </a:solidFill>
              <a:ln w="9525">
                <a:solidFill>
                  <a:srgbClr val="1F8CB3"/>
                </a:solidFill>
              </a:ln>
              <a:effectLst/>
            </c:spPr>
          </c:marker>
          <c:dLbls>
            <c:dLbl>
              <c:idx val="0"/>
              <c:tx>
                <c:rich>
                  <a:bodyPr/>
                  <a:lstStyle/>
                  <a:p>
                    <a:fld id="{5C37A3BC-B6B6-41CA-84E7-61995606CE47}"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CE-4C66-BF74-F77B40AC1E5D}"/>
                </c:ext>
              </c:extLst>
            </c:dLbl>
            <c:dLbl>
              <c:idx val="1"/>
              <c:tx>
                <c:rich>
                  <a:bodyPr/>
                  <a:lstStyle/>
                  <a:p>
                    <a:fld id="{AE589983-F175-4741-B7D4-FD61F8F12E5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CE-4C66-BF74-F77B40AC1E5D}"/>
                </c:ext>
              </c:extLst>
            </c:dLbl>
            <c:dLbl>
              <c:idx val="2"/>
              <c:tx>
                <c:rich>
                  <a:bodyPr/>
                  <a:lstStyle/>
                  <a:p>
                    <a:fld id="{368CC419-63ED-4669-9207-3C0D3599832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CE-4C66-BF74-F77B40AC1E5D}"/>
                </c:ext>
              </c:extLst>
            </c:dLbl>
            <c:dLbl>
              <c:idx val="3"/>
              <c:tx>
                <c:rich>
                  <a:bodyPr/>
                  <a:lstStyle/>
                  <a:p>
                    <a:fld id="{28D47120-9683-4C40-9EEA-62E9D009425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CE-4C66-BF74-F77B40AC1E5D}"/>
                </c:ext>
              </c:extLst>
            </c:dLbl>
            <c:dLbl>
              <c:idx val="4"/>
              <c:tx>
                <c:rich>
                  <a:bodyPr/>
                  <a:lstStyle/>
                  <a:p>
                    <a:fld id="{06456ACA-4209-4E7D-8717-C2D272AFE92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CE-4C66-BF74-F77B40AC1E5D}"/>
                </c:ext>
              </c:extLst>
            </c:dLbl>
            <c:dLbl>
              <c:idx val="5"/>
              <c:tx>
                <c:rich>
                  <a:bodyPr/>
                  <a:lstStyle/>
                  <a:p>
                    <a:fld id="{BD8C235E-91F3-449E-BD9D-A7286CE131D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CCE-4C66-BF74-F77B40AC1E5D}"/>
                </c:ext>
              </c:extLst>
            </c:dLbl>
            <c:dLbl>
              <c:idx val="6"/>
              <c:tx>
                <c:rich>
                  <a:bodyPr/>
                  <a:lstStyle/>
                  <a:p>
                    <a:fld id="{5D22627D-211D-4D58-91DB-D4F8A5E92F3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CCE-4C66-BF74-F77B40AC1E5D}"/>
                </c:ext>
              </c:extLst>
            </c:dLbl>
            <c:dLbl>
              <c:idx val="7"/>
              <c:tx>
                <c:rich>
                  <a:bodyPr/>
                  <a:lstStyle/>
                  <a:p>
                    <a:fld id="{FAEDD0AF-D673-40CA-9333-12B5FEB6DE1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CCE-4C66-BF74-F77B40AC1E5D}"/>
                </c:ext>
              </c:extLst>
            </c:dLbl>
            <c:dLbl>
              <c:idx val="8"/>
              <c:tx>
                <c:rich>
                  <a:bodyPr/>
                  <a:lstStyle/>
                  <a:p>
                    <a:fld id="{D06D45E1-93D5-425E-B294-A655FF32035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CCE-4C66-BF74-F77B40AC1E5D}"/>
                </c:ext>
              </c:extLst>
            </c:dLbl>
            <c:dLbl>
              <c:idx val="9"/>
              <c:tx>
                <c:rich>
                  <a:bodyPr/>
                  <a:lstStyle/>
                  <a:p>
                    <a:fld id="{15281373-67BA-4F09-8650-3ADED2C84BB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CCE-4C66-BF74-F77B40AC1E5D}"/>
                </c:ext>
              </c:extLst>
            </c:dLbl>
            <c:dLbl>
              <c:idx val="10"/>
              <c:tx>
                <c:rich>
                  <a:bodyPr/>
                  <a:lstStyle/>
                  <a:p>
                    <a:fld id="{98D4F99B-71BC-48F9-9540-9DAFE682EA0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CCE-4C66-BF74-F77B40AC1E5D}"/>
                </c:ext>
              </c:extLst>
            </c:dLbl>
            <c:dLbl>
              <c:idx val="11"/>
              <c:tx>
                <c:rich>
                  <a:bodyPr/>
                  <a:lstStyle/>
                  <a:p>
                    <a:fld id="{81AF42B2-8A03-4887-A41E-D7D30E48DF9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BCCE-4C66-BF74-F77B40AC1E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03'!$X$10:$X$21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03'!$Y$10:$Y$21</c:f>
              <c:numCache>
                <c:formatCode>[&gt;=1000000]\$0.0,,"M";[&gt;=1000]\$0.0,"K";\$0.0</c:formatCode>
                <c:ptCount val="12"/>
                <c:pt idx="0">
                  <c:v>177715.37999999989</c:v>
                </c:pt>
                <c:pt idx="1">
                  <c:v>177756.57000000004</c:v>
                </c:pt>
                <c:pt idx="2">
                  <c:v>204515.86999999941</c:v>
                </c:pt>
                <c:pt idx="3">
                  <c:v>192977.04000000018</c:v>
                </c:pt>
                <c:pt idx="4">
                  <c:v>205642.8500000005</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'Analysis 03'!$S$10:$S$21</c15:f>
                <c15:dlblRangeCache>
                  <c:ptCount val="12"/>
                  <c:pt idx="1">
                    <c:v>+0.02%</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D-BCCE-4C66-BF74-F77B40AC1E5D}"/>
            </c:ext>
          </c:extLst>
        </c:ser>
        <c:dLbls>
          <c:showLegendKey val="0"/>
          <c:showVal val="0"/>
          <c:showCatName val="0"/>
          <c:showSerName val="0"/>
          <c:showPercent val="0"/>
          <c:showBubbleSize val="0"/>
        </c:dLbls>
        <c:marker val="1"/>
        <c:smooth val="0"/>
        <c:axId val="752950704"/>
        <c:axId val="752965264"/>
      </c:lineChart>
      <c:catAx>
        <c:axId val="75295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965264"/>
        <c:crosses val="autoZero"/>
        <c:auto val="1"/>
        <c:lblAlgn val="ctr"/>
        <c:lblOffset val="100"/>
        <c:noMultiLvlLbl val="0"/>
      </c:catAx>
      <c:valAx>
        <c:axId val="752965264"/>
        <c:scaling>
          <c:orientation val="minMax"/>
        </c:scaling>
        <c:delete val="1"/>
        <c:axPos val="l"/>
        <c:numFmt formatCode="[&gt;=1000000]\$0.0,,&quot;M&quot;;[&gt;=1000]\$0.0,&quot;K&quot;;\$0.0" sourceLinked="1"/>
        <c:majorTickMark val="none"/>
        <c:minorTickMark val="none"/>
        <c:tickLblPos val="nextTo"/>
        <c:crossAx val="75295070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[Business-1 (filter)-copy.xlsm]Analysis 03!PivotTable11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568306010928962E-2"/>
          <c:y val="0.24288107202680068"/>
          <c:w val="0.92486338797814205"/>
          <c:h val="0.56282857858848034"/>
        </c:manualLayout>
      </c:layout>
      <c:barChart>
        <c:barDir val="col"/>
        <c:grouping val="clustered"/>
        <c:varyColors val="0"/>
        <c:ser>
          <c:idx val="0"/>
          <c:order val="0"/>
          <c:tx>
            <c:strRef>
              <c:f>'Analysis 03'!$AC$9</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03'!$AB$10:$AB$16</c:f>
              <c:strCache>
                <c:ptCount val="7"/>
                <c:pt idx="0">
                  <c:v>Sun</c:v>
                </c:pt>
                <c:pt idx="1">
                  <c:v>Mon</c:v>
                </c:pt>
                <c:pt idx="2">
                  <c:v>Tue</c:v>
                </c:pt>
                <c:pt idx="3">
                  <c:v>Wed</c:v>
                </c:pt>
                <c:pt idx="4">
                  <c:v>Thu</c:v>
                </c:pt>
                <c:pt idx="5">
                  <c:v>Fri</c:v>
                </c:pt>
                <c:pt idx="6">
                  <c:v>Sat</c:v>
                </c:pt>
              </c:strCache>
            </c:strRef>
          </c:cat>
          <c:val>
            <c:numRef>
              <c:f>'Analysis 03'!$AC$10:$AC$16</c:f>
              <c:numCache>
                <c:formatCode>[&gt;=1000000]\$0.0,,"M";[&gt;=1000]\$0.0,"K";\$0.0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8C00-472D-96EF-846035709062}"/>
            </c:ext>
          </c:extLst>
        </c:ser>
        <c:dLbls>
          <c:dLblPos val="outEnd"/>
          <c:showLegendKey val="0"/>
          <c:showVal val="1"/>
          <c:showCatName val="0"/>
          <c:showSerName val="0"/>
          <c:showPercent val="0"/>
          <c:showBubbleSize val="0"/>
        </c:dLbls>
        <c:gapWidth val="85"/>
        <c:overlap val="-27"/>
        <c:axId val="1855596703"/>
        <c:axId val="1855575487"/>
      </c:barChart>
      <c:catAx>
        <c:axId val="185559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575487"/>
        <c:crosses val="autoZero"/>
        <c:auto val="1"/>
        <c:lblAlgn val="ctr"/>
        <c:lblOffset val="100"/>
        <c:noMultiLvlLbl val="0"/>
      </c:catAx>
      <c:valAx>
        <c:axId val="1855575487"/>
        <c:scaling>
          <c:orientation val="minMax"/>
        </c:scaling>
        <c:delete val="1"/>
        <c:axPos val="l"/>
        <c:numFmt formatCode="[&gt;=1000000]\$0.0,,&quot;M&quot;;[&gt;=1000]\$0.0,&quot;K&quot;;\$0.0" sourceLinked="1"/>
        <c:majorTickMark val="none"/>
        <c:minorTickMark val="none"/>
        <c:tickLblPos val="nextTo"/>
        <c:crossAx val="1855596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412287458632889"/>
          <c:y val="7.5136612021857924E-2"/>
          <c:w val="0.55521128212447779"/>
          <c:h val="0.84972677595628421"/>
        </c:manualLayout>
      </c:layout>
      <c:barChart>
        <c:barDir val="bar"/>
        <c:grouping val="clustered"/>
        <c:varyColors val="0"/>
        <c:ser>
          <c:idx val="0"/>
          <c:order val="0"/>
          <c:tx>
            <c:strRef>
              <c:f>'Analysis 03'!$W$33</c:f>
              <c:strCache>
                <c:ptCount val="1"/>
                <c:pt idx="0">
                  <c:v>Profit Margin</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03'!$V$34:$V$38</c:f>
              <c:strCache>
                <c:ptCount val="5"/>
                <c:pt idx="0">
                  <c:v>Begin Brew</c:v>
                </c:pt>
                <c:pt idx="1">
                  <c:v>Common Splash</c:v>
                </c:pt>
                <c:pt idx="2">
                  <c:v>Onto Dew</c:v>
                </c:pt>
                <c:pt idx="3">
                  <c:v>Eight Brew</c:v>
                </c:pt>
                <c:pt idx="4">
                  <c:v>Attorney Mist</c:v>
                </c:pt>
              </c:strCache>
            </c:strRef>
          </c:cat>
          <c:val>
            <c:numRef>
              <c:f>'Analysis 03'!$W$34:$W$38</c:f>
              <c:numCache>
                <c:formatCode>[&gt;=1000000]0.0,,"M";[&gt;=1000]0.0,"K";0.0</c:formatCode>
                <c:ptCount val="5"/>
                <c:pt idx="0">
                  <c:v>95024.850000000035</c:v>
                </c:pt>
                <c:pt idx="1">
                  <c:v>84506.489999999932</c:v>
                </c:pt>
                <c:pt idx="2">
                  <c:v>83284.599999999977</c:v>
                </c:pt>
                <c:pt idx="3">
                  <c:v>82987.239999999991</c:v>
                </c:pt>
                <c:pt idx="4">
                  <c:v>78081.849999999962</c:v>
                </c:pt>
              </c:numCache>
            </c:numRef>
          </c:val>
          <c:extLst>
            <c:ext xmlns:c16="http://schemas.microsoft.com/office/drawing/2014/chart" uri="{C3380CC4-5D6E-409C-BE32-E72D297353CC}">
              <c16:uniqueId val="{00000000-CB76-4B85-9E60-D3B1FA18FA4A}"/>
            </c:ext>
          </c:extLst>
        </c:ser>
        <c:dLbls>
          <c:showLegendKey val="0"/>
          <c:showVal val="0"/>
          <c:showCatName val="0"/>
          <c:showSerName val="0"/>
          <c:showPercent val="0"/>
          <c:showBubbleSize val="0"/>
        </c:dLbls>
        <c:gapWidth val="34"/>
        <c:axId val="80798624"/>
        <c:axId val="80779904"/>
      </c:barChart>
      <c:catAx>
        <c:axId val="8079862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80779904"/>
        <c:crosses val="autoZero"/>
        <c:auto val="1"/>
        <c:lblAlgn val="ctr"/>
        <c:lblOffset val="100"/>
        <c:noMultiLvlLbl val="0"/>
      </c:catAx>
      <c:valAx>
        <c:axId val="80779904"/>
        <c:scaling>
          <c:orientation val="minMax"/>
        </c:scaling>
        <c:delete val="1"/>
        <c:axPos val="t"/>
        <c:numFmt formatCode="[&gt;=1000000]0.0,,&quot;M&quot;;[&gt;=1000]0.0,&quot;K&quot;;0.0" sourceLinked="1"/>
        <c:majorTickMark val="none"/>
        <c:minorTickMark val="none"/>
        <c:tickLblPos val="nextTo"/>
        <c:crossAx val="8079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[Business-1 (filter)-copy.xlsm]Analysis 03!PivotTable17</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FE6FF"/>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35220953630796153"/>
          <c:h val="0.89814814814814814"/>
        </c:manualLayout>
      </c:layout>
      <c:barChart>
        <c:barDir val="bar"/>
        <c:grouping val="clustered"/>
        <c:varyColors val="0"/>
        <c:ser>
          <c:idx val="0"/>
          <c:order val="0"/>
          <c:tx>
            <c:strRef>
              <c:f>'Analysis 03'!$AF$24</c:f>
              <c:strCache>
                <c:ptCount val="1"/>
                <c:pt idx="0">
                  <c:v>Total</c:v>
                </c:pt>
              </c:strCache>
            </c:strRef>
          </c:tx>
          <c:spPr>
            <a:solidFill>
              <a:srgbClr val="9FE6FF"/>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03'!$AE$25:$AE$32</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03'!$AF$25:$AF$32</c:f>
              <c:numCache>
                <c:formatCode>[&gt;=1000000]\$0.0,,"M";[&gt;=1000]\$0.0,"K";\$0.0</c:formatCode>
                <c:ptCount val="8"/>
                <c:pt idx="0">
                  <c:v>718216.26999999932</c:v>
                </c:pt>
                <c:pt idx="1">
                  <c:v>417457.83000000106</c:v>
                </c:pt>
                <c:pt idx="2">
                  <c:v>367414.25000000041</c:v>
                </c:pt>
                <c:pt idx="3">
                  <c:v>339210.4900000029</c:v>
                </c:pt>
                <c:pt idx="4">
                  <c:v>174072.76000000042</c:v>
                </c:pt>
                <c:pt idx="5">
                  <c:v>142236.05999999959</c:v>
                </c:pt>
                <c:pt idx="6">
                  <c:v>86449.160000000033</c:v>
                </c:pt>
                <c:pt idx="7">
                  <c:v>52455.239999999583</c:v>
                </c:pt>
              </c:numCache>
            </c:numRef>
          </c:val>
          <c:extLst>
            <c:ext xmlns:c16="http://schemas.microsoft.com/office/drawing/2014/chart" uri="{C3380CC4-5D6E-409C-BE32-E72D297353CC}">
              <c16:uniqueId val="{00000000-BCF2-4406-A45F-AB1E62FFE818}"/>
            </c:ext>
          </c:extLst>
        </c:ser>
        <c:dLbls>
          <c:dLblPos val="outEnd"/>
          <c:showLegendKey val="0"/>
          <c:showVal val="1"/>
          <c:showCatName val="0"/>
          <c:showSerName val="0"/>
          <c:showPercent val="0"/>
          <c:showBubbleSize val="0"/>
        </c:dLbls>
        <c:gapWidth val="37"/>
        <c:axId val="1789910688"/>
        <c:axId val="1789905696"/>
      </c:barChart>
      <c:catAx>
        <c:axId val="1789910688"/>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89905696"/>
        <c:crosses val="autoZero"/>
        <c:auto val="1"/>
        <c:lblAlgn val="ctr"/>
        <c:lblOffset val="100"/>
        <c:noMultiLvlLbl val="0"/>
      </c:catAx>
      <c:valAx>
        <c:axId val="1789905696"/>
        <c:scaling>
          <c:orientation val="minMax"/>
        </c:scaling>
        <c:delete val="1"/>
        <c:axPos val="t"/>
        <c:numFmt formatCode="[&gt;=1000000]\$0.0,,&quot;M&quot;;[&gt;=1000]\$0.0,&quot;K&quot;;\$0.0" sourceLinked="1"/>
        <c:majorTickMark val="none"/>
        <c:minorTickMark val="none"/>
        <c:tickLblPos val="nextTo"/>
        <c:crossAx val="1789910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 02'!$I$8</c:f>
              <c:strCache>
                <c:ptCount val="1"/>
                <c:pt idx="0">
                  <c:v>Total Revenue</c:v>
                </c:pt>
              </c:strCache>
            </c:strRef>
          </c:tx>
          <c:spPr>
            <a:ln w="28575" cap="rnd">
              <a:solidFill>
                <a:srgbClr val="1F8CB3"/>
              </a:solidFill>
              <a:round/>
            </a:ln>
            <a:effectLst/>
          </c:spPr>
          <c:marker>
            <c:symbol val="circle"/>
            <c:size val="5"/>
            <c:spPr>
              <a:solidFill>
                <a:srgbClr val="0070C0"/>
              </a:solidFill>
              <a:ln w="9525">
                <a:solidFill>
                  <a:srgbClr val="0070C0"/>
                </a:solidFill>
              </a:ln>
              <a:effectLst/>
            </c:spPr>
          </c:marker>
          <c:dLbls>
            <c:dLbl>
              <c:idx val="0"/>
              <c:tx>
                <c:rich>
                  <a:bodyPr/>
                  <a:lstStyle/>
                  <a:p>
                    <a:fld id="{FFA17C03-557E-4DD9-A4FC-95C189DCD02A}"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01F-4E9D-8979-D33574D97629}"/>
                </c:ext>
              </c:extLst>
            </c:dLbl>
            <c:dLbl>
              <c:idx val="1"/>
              <c:tx>
                <c:rich>
                  <a:bodyPr/>
                  <a:lstStyle/>
                  <a:p>
                    <a:fld id="{B9037BFD-6CEE-4604-A39F-CBAA5A15D6C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01F-4E9D-8979-D33574D97629}"/>
                </c:ext>
              </c:extLst>
            </c:dLbl>
            <c:dLbl>
              <c:idx val="2"/>
              <c:tx>
                <c:rich>
                  <a:bodyPr/>
                  <a:lstStyle/>
                  <a:p>
                    <a:fld id="{113E78E0-0E5B-4874-BBF8-49A11391403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01F-4E9D-8979-D33574D97629}"/>
                </c:ext>
              </c:extLst>
            </c:dLbl>
            <c:dLbl>
              <c:idx val="3"/>
              <c:tx>
                <c:rich>
                  <a:bodyPr/>
                  <a:lstStyle/>
                  <a:p>
                    <a:fld id="{29B89597-BBA4-41AD-9CCC-A71070A78D6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01F-4E9D-8979-D33574D97629}"/>
                </c:ext>
              </c:extLst>
            </c:dLbl>
            <c:dLbl>
              <c:idx val="4"/>
              <c:tx>
                <c:rich>
                  <a:bodyPr/>
                  <a:lstStyle/>
                  <a:p>
                    <a:fld id="{FC54C25F-4548-4B49-A172-3389D878B1C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01F-4E9D-8979-D33574D97629}"/>
                </c:ext>
              </c:extLst>
            </c:dLbl>
            <c:dLbl>
              <c:idx val="5"/>
              <c:tx>
                <c:rich>
                  <a:bodyPr/>
                  <a:lstStyle/>
                  <a:p>
                    <a:fld id="{C8C5045A-6DD2-4CE2-8F0A-BF53EED029E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01F-4E9D-8979-D33574D97629}"/>
                </c:ext>
              </c:extLst>
            </c:dLbl>
            <c:dLbl>
              <c:idx val="6"/>
              <c:tx>
                <c:rich>
                  <a:bodyPr/>
                  <a:lstStyle/>
                  <a:p>
                    <a:fld id="{97DDA601-3F88-4484-9FC1-C7C3B7E4462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01F-4E9D-8979-D33574D97629}"/>
                </c:ext>
              </c:extLst>
            </c:dLbl>
            <c:dLbl>
              <c:idx val="7"/>
              <c:tx>
                <c:rich>
                  <a:bodyPr/>
                  <a:lstStyle/>
                  <a:p>
                    <a:fld id="{6AE50379-AE01-4481-B22D-60838168607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01F-4E9D-8979-D33574D97629}"/>
                </c:ext>
              </c:extLst>
            </c:dLbl>
            <c:dLbl>
              <c:idx val="8"/>
              <c:tx>
                <c:rich>
                  <a:bodyPr/>
                  <a:lstStyle/>
                  <a:p>
                    <a:fld id="{0EC93110-9781-4798-B499-F57673E227A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01F-4E9D-8979-D33574D97629}"/>
                </c:ext>
              </c:extLst>
            </c:dLbl>
            <c:dLbl>
              <c:idx val="9"/>
              <c:tx>
                <c:rich>
                  <a:bodyPr/>
                  <a:lstStyle/>
                  <a:p>
                    <a:fld id="{D259EF84-E449-4AEA-A318-285D6419DC4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01F-4E9D-8979-D33574D97629}"/>
                </c:ext>
              </c:extLst>
            </c:dLbl>
            <c:dLbl>
              <c:idx val="10"/>
              <c:tx>
                <c:rich>
                  <a:bodyPr/>
                  <a:lstStyle/>
                  <a:p>
                    <a:fld id="{0563D5E6-7DED-43A8-8FFB-FE4A5A6BB0C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01F-4E9D-8979-D33574D97629}"/>
                </c:ext>
              </c:extLst>
            </c:dLbl>
            <c:dLbl>
              <c:idx val="11"/>
              <c:tx>
                <c:rich>
                  <a:bodyPr/>
                  <a:lstStyle/>
                  <a:p>
                    <a:fld id="{D0571FB5-77BC-414B-99A8-754F473C837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01F-4E9D-8979-D33574D976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02'!$H$9:$H$20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02'!$I$9:$I$20</c:f>
              <c:numCache>
                <c:formatCode>[&gt;=1000000]\$0,,"M";[&gt;=1000]\$0,"K";0</c:formatCode>
                <c:ptCount val="12"/>
                <c:pt idx="0">
                  <c:v>444162.52000000014</c:v>
                </c:pt>
                <c:pt idx="1">
                  <c:v>423741.52000000037</c:v>
                </c:pt>
                <c:pt idx="2">
                  <c:v>468344.26999999949</c:v>
                </c:pt>
                <c:pt idx="3">
                  <c:v>448652.76000000007</c:v>
                </c:pt>
                <c:pt idx="4">
                  <c:v>480720.64000000001</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1"/>
          <c:extLst>
            <c:ext xmlns:c15="http://schemas.microsoft.com/office/drawing/2012/chart" uri="{02D57815-91ED-43cb-92C2-25804820EDAC}">
              <c15:datalabelsRange>
                <c15:f>'Analysis 02'!$K$9:$K$20</c15:f>
                <c15:dlblRangeCache>
                  <c:ptCount val="12"/>
                  <c:pt idx="4">
                    <c:v>$481K</c:v>
                  </c:pt>
                  <c:pt idx="7">
                    <c:v>$486K</c:v>
                  </c:pt>
                </c15:dlblRangeCache>
              </c15:datalabelsRange>
            </c:ext>
            <c:ext xmlns:c16="http://schemas.microsoft.com/office/drawing/2014/chart" uri="{C3380CC4-5D6E-409C-BE32-E72D297353CC}">
              <c16:uniqueId val="{0000000C-E01F-4E9D-8979-D33574D97629}"/>
            </c:ext>
          </c:extLst>
        </c:ser>
        <c:ser>
          <c:idx val="1"/>
          <c:order val="1"/>
          <c:tx>
            <c:strRef>
              <c:f>'Analysis 02'!$J$8</c:f>
              <c:strCache>
                <c:ptCount val="1"/>
                <c:pt idx="0">
                  <c:v>Total Target</c:v>
                </c:pt>
              </c:strCache>
            </c:strRef>
          </c:tx>
          <c:spPr>
            <a:ln w="28575" cap="rnd">
              <a:solidFill>
                <a:schemeClr val="bg1">
                  <a:lumMod val="65000"/>
                </a:schemeClr>
              </a:solidFill>
              <a:round/>
            </a:ln>
            <a:effectLst/>
          </c:spPr>
          <c:marker>
            <c:symbol val="none"/>
          </c:marker>
          <c:cat>
            <c:strRef>
              <c:f>'Analysis 02'!$H$9:$H$20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02'!$J$9:$J$20</c:f>
              <c:numCache>
                <c:formatCode>[&gt;=1000000]\$0,,"M";[&gt;=1000]\$0,"K";0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E01F-4E9D-8979-D33574D97629}"/>
            </c:ext>
          </c:extLst>
        </c:ser>
        <c:dLbls>
          <c:showLegendKey val="0"/>
          <c:showVal val="0"/>
          <c:showCatName val="0"/>
          <c:showSerName val="0"/>
          <c:showPercent val="0"/>
          <c:showBubbleSize val="0"/>
        </c:dLbls>
        <c:marker val="1"/>
        <c:smooth val="0"/>
        <c:axId val="1852300319"/>
        <c:axId val="1852300735"/>
      </c:lineChart>
      <c:catAx>
        <c:axId val="1852300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300735"/>
        <c:crosses val="autoZero"/>
        <c:auto val="1"/>
        <c:lblAlgn val="ctr"/>
        <c:lblOffset val="100"/>
        <c:noMultiLvlLbl val="0"/>
      </c:catAx>
      <c:valAx>
        <c:axId val="1852300735"/>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300319"/>
        <c:crosses val="autoZero"/>
        <c:crossBetween val="between"/>
      </c:val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335909325090159E-2"/>
          <c:y val="0.24934383202099739"/>
          <c:w val="0.94332818134981966"/>
          <c:h val="0.67847769028871396"/>
        </c:manualLayout>
      </c:layout>
      <c:barChart>
        <c:barDir val="col"/>
        <c:grouping val="clustered"/>
        <c:varyColors val="0"/>
        <c:ser>
          <c:idx val="0"/>
          <c:order val="0"/>
          <c:tx>
            <c:strRef>
              <c:f>'Analysis 02'!$N$8</c:f>
              <c:strCache>
                <c:ptCount val="1"/>
                <c:pt idx="0">
                  <c:v>Variance</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02'!$M$9:$M$20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02'!$N$9:$N$20</c:f>
              <c:numCache>
                <c:formatCode>[Color10]0.0%;[Red]\-\ 0.0%</c:formatCode>
                <c:ptCount val="12"/>
                <c:pt idx="0">
                  <c:v>1.1662938853230749E-2</c:v>
                </c:pt>
                <c:pt idx="1">
                  <c:v>-1.7477039225187483E-2</c:v>
                </c:pt>
                <c:pt idx="2">
                  <c:v>5.1063127397096203E-2</c:v>
                </c:pt>
                <c:pt idx="3">
                  <c:v>-9.7517607615581932E-3</c:v>
                </c:pt>
                <c:pt idx="4">
                  <c:v>8.2297063942165932E-2</c:v>
                </c:pt>
                <c:pt idx="5">
                  <c:v>7.9440303901378878E-2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AA1C-4630-8197-FEC2ADAC8AC2}"/>
            </c:ext>
          </c:extLst>
        </c:ser>
        <c:dLbls>
          <c:dLblPos val="outEnd"/>
          <c:showLegendKey val="0"/>
          <c:showVal val="1"/>
          <c:showCatName val="0"/>
          <c:showSerName val="0"/>
          <c:showPercent val="0"/>
          <c:showBubbleSize val="0"/>
        </c:dLbls>
        <c:gapWidth val="59"/>
        <c:overlap val="-27"/>
        <c:axId val="1243005183"/>
        <c:axId val="1243006015"/>
      </c:barChart>
      <c:catAx>
        <c:axId val="1243005183"/>
        <c:scaling>
          <c:orientation val="minMax"/>
        </c:scaling>
        <c:delete val="1"/>
        <c:axPos val="b"/>
        <c:numFmt formatCode="General" sourceLinked="1"/>
        <c:majorTickMark val="none"/>
        <c:minorTickMark val="none"/>
        <c:tickLblPos val="nextTo"/>
        <c:crossAx val="1243006015"/>
        <c:crosses val="autoZero"/>
        <c:auto val="1"/>
        <c:lblAlgn val="ctr"/>
        <c:lblOffset val="100"/>
        <c:noMultiLvlLbl val="0"/>
      </c:catAx>
      <c:valAx>
        <c:axId val="1243006015"/>
        <c:scaling>
          <c:orientation val="minMax"/>
        </c:scaling>
        <c:delete val="1"/>
        <c:axPos val="l"/>
        <c:numFmt formatCode="[Color10]0.0%;[Red]\-\ 0.0%" sourceLinked="1"/>
        <c:majorTickMark val="none"/>
        <c:minorTickMark val="none"/>
        <c:tickLblPos val="nextTo"/>
        <c:crossAx val="1243005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523809523809521E-2"/>
          <c:y val="0.26666666666666666"/>
          <c:w val="0.88095238095238093"/>
          <c:h val="0.57867821522309715"/>
        </c:manualLayout>
      </c:layout>
      <c:barChart>
        <c:barDir val="col"/>
        <c:grouping val="clustered"/>
        <c:varyColors val="0"/>
        <c:ser>
          <c:idx val="0"/>
          <c:order val="0"/>
          <c:tx>
            <c:strRef>
              <c:f>'Analysis 02'!$V$30</c:f>
              <c:strCache>
                <c:ptCount val="1"/>
                <c:pt idx="0">
                  <c:v>Total Revenue</c:v>
                </c:pt>
              </c:strCache>
            </c:strRef>
          </c:tx>
          <c:spPr>
            <a:solidFill>
              <a:srgbClr val="7AC7E6"/>
            </a:solidFill>
            <a:ln>
              <a:noFill/>
            </a:ln>
            <a:effectLst/>
          </c:spPr>
          <c:invertIfNegative val="0"/>
          <c:dLbls>
            <c:dLbl>
              <c:idx val="0"/>
              <c:tx>
                <c:rich>
                  <a:bodyPr/>
                  <a:lstStyle/>
                  <a:p>
                    <a:fld id="{A61B8633-F7D1-4545-AA1F-7FC508494E10}" type="CELLRANGE">
                      <a:rPr lang="en-US"/>
                      <a:pPr/>
                      <a:t>[CELLRANGE]</a:t>
                    </a:fld>
                    <a:endParaRPr lang="en-US" baseline="0"/>
                  </a:p>
                  <a:p>
                    <a:fld id="{BA0CCD79-2239-4A0C-A90D-10623F90C6AD}"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BF64-4FFC-A735-BCE543FFB5A2}"/>
                </c:ext>
              </c:extLst>
            </c:dLbl>
            <c:dLbl>
              <c:idx val="1"/>
              <c:tx>
                <c:rich>
                  <a:bodyPr/>
                  <a:lstStyle/>
                  <a:p>
                    <a:fld id="{0A8EABC6-5014-4E6E-B566-6603ED5FC95A}" type="CELLRANGE">
                      <a:rPr lang="en-US"/>
                      <a:pPr/>
                      <a:t>[CELLRANGE]</a:t>
                    </a:fld>
                    <a:endParaRPr lang="en-US" baseline="0"/>
                  </a:p>
                  <a:p>
                    <a:fld id="{ABED9F14-EB6D-4F8D-8AED-471422EFA0FF}"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BF64-4FFC-A735-BCE543FFB5A2}"/>
                </c:ext>
              </c:extLst>
            </c:dLbl>
            <c:dLbl>
              <c:idx val="2"/>
              <c:tx>
                <c:rich>
                  <a:bodyPr/>
                  <a:lstStyle/>
                  <a:p>
                    <a:fld id="{AE209E47-8809-473E-AF1B-5E90295FE2DA}" type="CELLRANGE">
                      <a:rPr lang="en-US"/>
                      <a:pPr/>
                      <a:t>[CELLRANGE]</a:t>
                    </a:fld>
                    <a:endParaRPr lang="en-US" baseline="0"/>
                  </a:p>
                  <a:p>
                    <a:fld id="{274BE776-D327-4BCE-97FE-1E738D0A31B4}"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BF64-4FFC-A735-BCE543FFB5A2}"/>
                </c:ext>
              </c:extLst>
            </c:dLbl>
            <c:dLbl>
              <c:idx val="3"/>
              <c:tx>
                <c:rich>
                  <a:bodyPr/>
                  <a:lstStyle/>
                  <a:p>
                    <a:fld id="{1B4EFE59-01E5-4C65-BDAF-2400076141C9}" type="CELLRANGE">
                      <a:rPr lang="en-US"/>
                      <a:pPr/>
                      <a:t>[CELLRANGE]</a:t>
                    </a:fld>
                    <a:endParaRPr lang="en-US" baseline="0"/>
                  </a:p>
                  <a:p>
                    <a:fld id="{2E521AB3-904A-4D96-8E25-1F6A88D9F08E}"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BF64-4FFC-A735-BCE543FFB5A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02'!$U$31:$U$34</c:f>
              <c:strCache>
                <c:ptCount val="4"/>
                <c:pt idx="0">
                  <c:v>Q-1</c:v>
                </c:pt>
                <c:pt idx="1">
                  <c:v>Q-2</c:v>
                </c:pt>
                <c:pt idx="2">
                  <c:v>Q-3</c:v>
                </c:pt>
                <c:pt idx="3">
                  <c:v>Q-4</c:v>
                </c:pt>
              </c:strCache>
            </c:strRef>
          </c:cat>
          <c:val>
            <c:numRef>
              <c:f>'Analysis 02'!$V$31:$V$34</c:f>
              <c:numCache>
                <c:formatCode>[&gt;=1000000]\$0.00,,"M";[&gt;=1000]\$0.00,"K";\$0.00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02'!$W$25:$W$28</c15:f>
                <c15:dlblRangeCache>
                  <c:ptCount val="4"/>
                  <c:pt idx="1">
                    <c:v>+3.64%</c:v>
                  </c:pt>
                  <c:pt idx="2">
                    <c:v>-1.58%</c:v>
                  </c:pt>
                  <c:pt idx="3">
                    <c:v>-0.01%</c:v>
                  </c:pt>
                </c15:dlblRangeCache>
              </c15:datalabelsRange>
            </c:ext>
            <c:ext xmlns:c16="http://schemas.microsoft.com/office/drawing/2014/chart" uri="{C3380CC4-5D6E-409C-BE32-E72D297353CC}">
              <c16:uniqueId val="{00000004-BF64-4FFC-A735-BCE543FFB5A2}"/>
            </c:ext>
          </c:extLst>
        </c:ser>
        <c:ser>
          <c:idx val="1"/>
          <c:order val="1"/>
          <c:tx>
            <c:strRef>
              <c:f>'Analysis 02'!$W$30</c:f>
              <c:strCache>
                <c:ptCount val="1"/>
                <c:pt idx="0">
                  <c:v>Highlight</c:v>
                </c:pt>
              </c:strCache>
            </c:strRef>
          </c:tx>
          <c:spPr>
            <a:solidFill>
              <a:srgbClr val="1F8CB3"/>
            </a:solidFill>
            <a:ln>
              <a:noFill/>
            </a:ln>
            <a:effectLst/>
          </c:spPr>
          <c:invertIfNegative val="0"/>
          <c:val>
            <c:numRef>
              <c:f>'Analysis 02'!$W$31:$W$34</c:f>
              <c:numCache>
                <c:formatCode>General</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BF64-4FFC-A735-BCE543FFB5A2}"/>
            </c:ext>
          </c:extLst>
        </c:ser>
        <c:dLbls>
          <c:showLegendKey val="0"/>
          <c:showVal val="0"/>
          <c:showCatName val="0"/>
          <c:showSerName val="0"/>
          <c:showPercent val="0"/>
          <c:showBubbleSize val="0"/>
        </c:dLbls>
        <c:gapWidth val="219"/>
        <c:overlap val="100"/>
        <c:axId val="1954492368"/>
        <c:axId val="1954489040"/>
      </c:barChart>
      <c:lineChart>
        <c:grouping val="standard"/>
        <c:varyColors val="0"/>
        <c:ser>
          <c:idx val="2"/>
          <c:order val="2"/>
          <c:tx>
            <c:strRef>
              <c:f>'Analysis 02'!$X$30</c:f>
              <c:strCache>
                <c:ptCount val="1"/>
                <c:pt idx="0">
                  <c:v>Average</c:v>
                </c:pt>
              </c:strCache>
            </c:strRef>
          </c:tx>
          <c:spPr>
            <a:ln w="19050" cap="rnd">
              <a:solidFill>
                <a:schemeClr val="accent3"/>
              </a:solidFill>
              <a:prstDash val="lgDash"/>
              <a:round/>
            </a:ln>
            <a:effectLst/>
          </c:spPr>
          <c:marker>
            <c:symbol val="none"/>
          </c:marker>
          <c:val>
            <c:numRef>
              <c:f>'Analysis 02'!$X$31:$X$34</c:f>
              <c:numCache>
                <c:formatCode>[&gt;=1000000]\$0,,"M";[&gt;=1000]\$0,"K";0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BF64-4FFC-A735-BCE543FFB5A2}"/>
            </c:ext>
          </c:extLst>
        </c:ser>
        <c:dLbls>
          <c:showLegendKey val="0"/>
          <c:showVal val="0"/>
          <c:showCatName val="0"/>
          <c:showSerName val="0"/>
          <c:showPercent val="0"/>
          <c:showBubbleSize val="0"/>
        </c:dLbls>
        <c:marker val="1"/>
        <c:smooth val="0"/>
        <c:axId val="1954492368"/>
        <c:axId val="1954489040"/>
      </c:lineChart>
      <c:catAx>
        <c:axId val="19544923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54489040"/>
        <c:crosses val="autoZero"/>
        <c:auto val="1"/>
        <c:lblAlgn val="ctr"/>
        <c:lblOffset val="100"/>
        <c:noMultiLvlLbl val="0"/>
      </c:catAx>
      <c:valAx>
        <c:axId val="1954489040"/>
        <c:scaling>
          <c:orientation val="minMax"/>
        </c:scaling>
        <c:delete val="1"/>
        <c:axPos val="l"/>
        <c:numFmt formatCode="[&gt;=1000000]\$0.00,,&quot;M&quot;;[&gt;=1000]\$0.00,&quot;K&quot;;\$0.00" sourceLinked="1"/>
        <c:majorTickMark val="out"/>
        <c:minorTickMark val="none"/>
        <c:tickLblPos val="nextTo"/>
        <c:crossAx val="1954492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598705501618123E-2"/>
          <c:y val="0.15506271943279815"/>
          <c:w val="0.92880258899676371"/>
          <c:h val="0.71691123836793136"/>
        </c:manualLayout>
      </c:layout>
      <c:barChart>
        <c:barDir val="col"/>
        <c:grouping val="clustered"/>
        <c:varyColors val="0"/>
        <c:ser>
          <c:idx val="0"/>
          <c:order val="0"/>
          <c:tx>
            <c:strRef>
              <c:f>'Analysis 02'!$G$39</c:f>
              <c:strCache>
                <c:ptCount val="1"/>
                <c:pt idx="0">
                  <c:v>Total Revenue</c:v>
                </c:pt>
              </c:strCache>
            </c:strRef>
          </c:tx>
          <c:spPr>
            <a:solidFill>
              <a:srgbClr val="70C7E6"/>
            </a:solidFill>
            <a:ln>
              <a:noFill/>
            </a:ln>
            <a:effectLst/>
          </c:spPr>
          <c:invertIfNegative val="0"/>
          <c:dLbls>
            <c:dLbl>
              <c:idx val="0"/>
              <c:tx>
                <c:rich>
                  <a:bodyPr/>
                  <a:lstStyle/>
                  <a:p>
                    <a:fld id="{BD4D4941-ADF5-4FB5-BFED-A3C8763DB7D9}" type="CELLRANGE">
                      <a:rPr lang="en-US" baseline="0"/>
                      <a:pPr/>
                      <a:t>[CELLRANGE]</a:t>
                    </a:fld>
                    <a:r>
                      <a:rPr lang="en-US" baseline="0"/>
                      <a:t>, </a:t>
                    </a:r>
                    <a:fld id="{5AF9024E-3419-444B-9AE4-71EEAC9E6733}"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B674-4A97-A55B-BB9C5F29C7CE}"/>
                </c:ext>
              </c:extLst>
            </c:dLbl>
            <c:dLbl>
              <c:idx val="1"/>
              <c:tx>
                <c:rich>
                  <a:bodyPr/>
                  <a:lstStyle/>
                  <a:p>
                    <a:fld id="{FCF92927-64D2-4545-ABAE-24C425787134}" type="CELLRANGE">
                      <a:rPr lang="en-US"/>
                      <a:pPr/>
                      <a:t>[CELLRANGE]</a:t>
                    </a:fld>
                    <a:r>
                      <a:rPr lang="en-US" baseline="0"/>
                      <a:t>, </a:t>
                    </a:r>
                    <a:fld id="{C6A89D06-67FA-4ECE-876F-72FECB430EDF}"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674-4A97-A55B-BB9C5F29C7CE}"/>
                </c:ext>
              </c:extLst>
            </c:dLbl>
            <c:dLbl>
              <c:idx val="2"/>
              <c:tx>
                <c:rich>
                  <a:bodyPr/>
                  <a:lstStyle/>
                  <a:p>
                    <a:fld id="{8C019C8C-9220-4D65-B263-CA9E17D35435}" type="CELLRANGE">
                      <a:rPr lang="en-US"/>
                      <a:pPr/>
                      <a:t>[CELLRANGE]</a:t>
                    </a:fld>
                    <a:r>
                      <a:rPr lang="en-US" baseline="0"/>
                      <a:t>, </a:t>
                    </a:r>
                    <a:fld id="{F819DEC8-1AB0-44EF-A6F3-D39A51487A86}"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674-4A97-A55B-BB9C5F29C7CE}"/>
                </c:ext>
              </c:extLst>
            </c:dLbl>
            <c:dLbl>
              <c:idx val="3"/>
              <c:tx>
                <c:rich>
                  <a:bodyPr/>
                  <a:lstStyle/>
                  <a:p>
                    <a:fld id="{5161666F-8FAC-4126-A485-7A3EF52AAD59}" type="CELLRANGE">
                      <a:rPr lang="en-US"/>
                      <a:pPr/>
                      <a:t>[CELLRANGE]</a:t>
                    </a:fld>
                    <a:r>
                      <a:rPr lang="en-US" baseline="0"/>
                      <a:t>, </a:t>
                    </a:r>
                    <a:fld id="{BB0FA2FE-D525-47F1-9A23-D1F367297029}"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674-4A97-A55B-BB9C5F29C7CE}"/>
                </c:ext>
              </c:extLst>
            </c:dLbl>
            <c:dLbl>
              <c:idx val="4"/>
              <c:tx>
                <c:rich>
                  <a:bodyPr/>
                  <a:lstStyle/>
                  <a:p>
                    <a:fld id="{F064687B-2BA3-4092-87B8-E9EDABFC9F8E}" type="CELLRANGE">
                      <a:rPr lang="en-US"/>
                      <a:pPr/>
                      <a:t>[CELLRANGE]</a:t>
                    </a:fld>
                    <a:r>
                      <a:rPr lang="en-US" baseline="0"/>
                      <a:t>, </a:t>
                    </a:r>
                    <a:fld id="{0C528D62-7B53-45BB-8D22-F2091D89B1BE}"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674-4A97-A55B-BB9C5F29C7CE}"/>
                </c:ext>
              </c:extLst>
            </c:dLbl>
            <c:dLbl>
              <c:idx val="5"/>
              <c:tx>
                <c:rich>
                  <a:bodyPr/>
                  <a:lstStyle/>
                  <a:p>
                    <a:fld id="{1F5099B6-E7DA-43FC-98DF-82365AE4AB74}" type="CELLRANGE">
                      <a:rPr lang="en-US"/>
                      <a:pPr/>
                      <a:t>[CELLRANGE]</a:t>
                    </a:fld>
                    <a:r>
                      <a:rPr lang="en-US" baseline="0"/>
                      <a:t>, </a:t>
                    </a:r>
                    <a:fld id="{F28D6CA2-C18A-4F08-A4E0-5208B0B5F247}"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674-4A97-A55B-BB9C5F29C7CE}"/>
                </c:ext>
              </c:extLst>
            </c:dLbl>
            <c:dLbl>
              <c:idx val="6"/>
              <c:tx>
                <c:rich>
                  <a:bodyPr/>
                  <a:lstStyle/>
                  <a:p>
                    <a:fld id="{7843995E-712B-4E1D-AC8B-03FA44330313}" type="CELLRANGE">
                      <a:rPr lang="en-US"/>
                      <a:pPr/>
                      <a:t>[CELLRANGE]</a:t>
                    </a:fld>
                    <a:r>
                      <a:rPr lang="en-US" baseline="0"/>
                      <a:t>, </a:t>
                    </a:r>
                    <a:fld id="{4C7E202A-B673-46CF-8D50-B063E978E369}"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674-4A97-A55B-BB9C5F29C7C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02'!$F$40:$F$46</c:f>
              <c:strCache>
                <c:ptCount val="7"/>
                <c:pt idx="0">
                  <c:v>Sun</c:v>
                </c:pt>
                <c:pt idx="1">
                  <c:v>Mon</c:v>
                </c:pt>
                <c:pt idx="2">
                  <c:v>Tue</c:v>
                </c:pt>
                <c:pt idx="3">
                  <c:v>Wed</c:v>
                </c:pt>
                <c:pt idx="4">
                  <c:v>Thu</c:v>
                </c:pt>
                <c:pt idx="5">
                  <c:v>Fri</c:v>
                </c:pt>
                <c:pt idx="6">
                  <c:v>Sat</c:v>
                </c:pt>
              </c:strCache>
            </c:strRef>
          </c:cat>
          <c:val>
            <c:numRef>
              <c:f>'Analysis 02'!$G$40:$G$46</c:f>
              <c:numCache>
                <c:formatCode>[&gt;=1000000]\$0.00,,"M";[&gt;=1000]\$0.00,"K";\$0.00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'Analysis 02'!$J$31:$J$37</c15:f>
                <c15:dlblRangeCache>
                  <c:ptCount val="7"/>
                  <c:pt idx="1">
                    <c:v>+3.08%</c:v>
                  </c:pt>
                  <c:pt idx="2">
                    <c:v>-2.19%</c:v>
                  </c:pt>
                  <c:pt idx="3">
                    <c:v>+0.28%</c:v>
                  </c:pt>
                  <c:pt idx="4">
                    <c:v>+2.80%</c:v>
                  </c:pt>
                  <c:pt idx="5">
                    <c:v>-4.23%</c:v>
                  </c:pt>
                  <c:pt idx="6">
                    <c:v>+3.19%</c:v>
                  </c:pt>
                </c15:dlblRangeCache>
              </c15:datalabelsRange>
            </c:ext>
            <c:ext xmlns:c16="http://schemas.microsoft.com/office/drawing/2014/chart" uri="{C3380CC4-5D6E-409C-BE32-E72D297353CC}">
              <c16:uniqueId val="{00000007-B674-4A97-A55B-BB9C5F29C7CE}"/>
            </c:ext>
          </c:extLst>
        </c:ser>
        <c:ser>
          <c:idx val="1"/>
          <c:order val="1"/>
          <c:tx>
            <c:strRef>
              <c:f>'Analysis 02'!$H$39</c:f>
              <c:strCache>
                <c:ptCount val="1"/>
                <c:pt idx="0">
                  <c:v>Highlight</c:v>
                </c:pt>
              </c:strCache>
            </c:strRef>
          </c:tx>
          <c:spPr>
            <a:solidFill>
              <a:srgbClr val="1F8CB3"/>
            </a:solidFill>
            <a:ln>
              <a:noFill/>
            </a:ln>
            <a:effectLst/>
          </c:spPr>
          <c:invertIfNegative val="0"/>
          <c:val>
            <c:numRef>
              <c:f>'Analysis 02'!$H$40:$H$46</c:f>
              <c:numCache>
                <c:formatCode>General</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8-B674-4A97-A55B-BB9C5F29C7CE}"/>
            </c:ext>
          </c:extLst>
        </c:ser>
        <c:dLbls>
          <c:showLegendKey val="0"/>
          <c:showVal val="0"/>
          <c:showCatName val="0"/>
          <c:showSerName val="0"/>
          <c:showPercent val="0"/>
          <c:showBubbleSize val="0"/>
        </c:dLbls>
        <c:gapWidth val="55"/>
        <c:overlap val="100"/>
        <c:axId val="1654971263"/>
        <c:axId val="1654950879"/>
      </c:barChart>
      <c:lineChart>
        <c:grouping val="standard"/>
        <c:varyColors val="0"/>
        <c:ser>
          <c:idx val="2"/>
          <c:order val="2"/>
          <c:tx>
            <c:strRef>
              <c:f>'Analysis 02'!$I$39</c:f>
              <c:strCache>
                <c:ptCount val="1"/>
                <c:pt idx="0">
                  <c:v>avg</c:v>
                </c:pt>
              </c:strCache>
            </c:strRef>
          </c:tx>
          <c:spPr>
            <a:ln w="19050" cap="rnd">
              <a:solidFill>
                <a:schemeClr val="accent3"/>
              </a:solidFill>
              <a:prstDash val="lgDash"/>
              <a:round/>
            </a:ln>
            <a:effectLst/>
          </c:spPr>
          <c:marker>
            <c:symbol val="none"/>
          </c:marker>
          <c:val>
            <c:numRef>
              <c:f>'Analysis 02'!$I$40:$I$46</c:f>
              <c:numCache>
                <c:formatCode>[&gt;=1000000]\$0.00,,"M";[&gt;=1000]\$0.00,"K";\$0.00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B674-4A97-A55B-BB9C5F29C7CE}"/>
            </c:ext>
          </c:extLst>
        </c:ser>
        <c:dLbls>
          <c:showLegendKey val="0"/>
          <c:showVal val="0"/>
          <c:showCatName val="0"/>
          <c:showSerName val="0"/>
          <c:showPercent val="0"/>
          <c:showBubbleSize val="0"/>
        </c:dLbls>
        <c:marker val="1"/>
        <c:smooth val="0"/>
        <c:axId val="1654971263"/>
        <c:axId val="1654950879"/>
      </c:lineChart>
      <c:catAx>
        <c:axId val="1654971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54950879"/>
        <c:crosses val="autoZero"/>
        <c:auto val="1"/>
        <c:lblAlgn val="ctr"/>
        <c:lblOffset val="100"/>
        <c:noMultiLvlLbl val="0"/>
      </c:catAx>
      <c:valAx>
        <c:axId val="1654950879"/>
        <c:scaling>
          <c:orientation val="minMax"/>
        </c:scaling>
        <c:delete val="1"/>
        <c:axPos val="l"/>
        <c:numFmt formatCode="[&gt;=1000000]\$0.00,,&quot;M&quot;;[&gt;=1000]\$0.00,&quot;K&quot;;\$0.00" sourceLinked="1"/>
        <c:majorTickMark val="none"/>
        <c:minorTickMark val="none"/>
        <c:tickLblPos val="nextTo"/>
        <c:crossAx val="1654971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03'!$H$4" lockText="1" noThreeD="1"/>
</file>

<file path=xl/ctrlProps/ctrlProp2.xml><?xml version="1.0" encoding="utf-8"?>
<formControlPr xmlns="http://schemas.microsoft.com/office/spreadsheetml/2009/9/main" objectType="Drop" dropStyle="combo" dx="26" fmlaLink="'Analysis 03'!$H$5" fmlaRange="'Analysis 03'!$J$4:$J$5" noThreeD="1" sel="1" val="0"/>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firstButton="1" fmlaLink="'Analysis 03'!$R$36"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5.xml"/><Relationship Id="rId3" Type="http://schemas.openxmlformats.org/officeDocument/2006/relationships/hyperlink" Target="#Profit_View!A1"/><Relationship Id="rId7" Type="http://schemas.openxmlformats.org/officeDocument/2006/relationships/image" Target="../media/image4.png"/><Relationship Id="rId12" Type="http://schemas.openxmlformats.org/officeDocument/2006/relationships/chart" Target="../charts/chart4.xml"/><Relationship Id="rId2" Type="http://schemas.openxmlformats.org/officeDocument/2006/relationships/hyperlink" Target="#Store_Dashboard!A1"/><Relationship Id="rId1" Type="http://schemas.openxmlformats.org/officeDocument/2006/relationships/hyperlink" Target="#Time_Frame!A1"/><Relationship Id="rId6" Type="http://schemas.openxmlformats.org/officeDocument/2006/relationships/image" Target="../media/image3.png"/><Relationship Id="rId11" Type="http://schemas.openxmlformats.org/officeDocument/2006/relationships/chart" Target="../charts/chart3.xml"/><Relationship Id="rId5" Type="http://schemas.openxmlformats.org/officeDocument/2006/relationships/image" Target="../media/image2.png"/><Relationship Id="rId10" Type="http://schemas.openxmlformats.org/officeDocument/2006/relationships/image" Target="../media/image5.emf"/><Relationship Id="rId4" Type="http://schemas.openxmlformats.org/officeDocument/2006/relationships/image" Target="../media/image1.png"/><Relationship Id="rId9" Type="http://schemas.openxmlformats.org/officeDocument/2006/relationships/chart" Target="../charts/chart2.xml"/><Relationship Id="rId14"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hyperlink" Target="#Time_Frame!A1"/><Relationship Id="rId3" Type="http://schemas.openxmlformats.org/officeDocument/2006/relationships/image" Target="../media/image7.emf"/><Relationship Id="rId7" Type="http://schemas.openxmlformats.org/officeDocument/2006/relationships/chart" Target="../charts/chart10.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9.xml"/><Relationship Id="rId5" Type="http://schemas.openxmlformats.org/officeDocument/2006/relationships/image" Target="../media/image9.emf"/><Relationship Id="rId10" Type="http://schemas.openxmlformats.org/officeDocument/2006/relationships/hyperlink" Target="#Profit_View!A1"/><Relationship Id="rId4" Type="http://schemas.openxmlformats.org/officeDocument/2006/relationships/image" Target="../media/image8.emf"/><Relationship Id="rId9" Type="http://schemas.openxmlformats.org/officeDocument/2006/relationships/hyperlink" Target="#Store_Dashboard!A1"/></Relationships>
</file>

<file path=xl/drawings/_rels/drawing3.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png"/><Relationship Id="rId1" Type="http://schemas.microsoft.com/office/2011/relationships/webextension" Target="../webextensions/webextension1.xml"/><Relationship Id="rId6" Type="http://schemas.openxmlformats.org/officeDocument/2006/relationships/hyperlink" Target="#Profit_View!A1"/><Relationship Id="rId5" Type="http://schemas.openxmlformats.org/officeDocument/2006/relationships/hyperlink" Target="#Store_Dashboard!A1"/><Relationship Id="rId4" Type="http://schemas.openxmlformats.org/officeDocument/2006/relationships/hyperlink" Target="#Time_Frame!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18</xdr:col>
      <xdr:colOff>449580</xdr:colOff>
      <xdr:row>43</xdr:row>
      <xdr:rowOff>144780</xdr:rowOff>
    </xdr:from>
    <xdr:to>
      <xdr:col>19</xdr:col>
      <xdr:colOff>335280</xdr:colOff>
      <xdr:row>45</xdr:row>
      <xdr:rowOff>137160</xdr:rowOff>
    </xdr:to>
    <xdr:sp macro="" textlink="">
      <xdr:nvSpPr>
        <xdr:cNvPr id="65" name="Rectangle: Rounded Corners 64">
          <a:extLst>
            <a:ext uri="{FF2B5EF4-FFF2-40B4-BE49-F238E27FC236}">
              <a16:creationId xmlns:a16="http://schemas.microsoft.com/office/drawing/2014/main" id="{00000000-0008-0000-0000-000041000000}"/>
            </a:ext>
          </a:extLst>
        </xdr:cNvPr>
        <xdr:cNvSpPr/>
      </xdr:nvSpPr>
      <xdr:spPr>
        <a:xfrm>
          <a:off x="11422380" y="5631180"/>
          <a:ext cx="495300" cy="358140"/>
        </a:xfrm>
        <a:prstGeom prst="roundRect">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83820</xdr:colOff>
      <xdr:row>23</xdr:row>
      <xdr:rowOff>114300</xdr:rowOff>
    </xdr:from>
    <xdr:to>
      <xdr:col>4</xdr:col>
      <xdr:colOff>198120</xdr:colOff>
      <xdr:row>37</xdr:row>
      <xdr:rowOff>0</xdr:rowOff>
    </xdr:to>
    <xdr:sp macro="" textlink="">
      <xdr:nvSpPr>
        <xdr:cNvPr id="52" name="Rectangle 51">
          <a:extLst>
            <a:ext uri="{FF2B5EF4-FFF2-40B4-BE49-F238E27FC236}">
              <a16:creationId xmlns:a16="http://schemas.microsoft.com/office/drawing/2014/main" id="{00000000-0008-0000-0000-000034000000}"/>
            </a:ext>
          </a:extLst>
        </xdr:cNvPr>
        <xdr:cNvSpPr/>
      </xdr:nvSpPr>
      <xdr:spPr>
        <a:xfrm>
          <a:off x="693420" y="1943100"/>
          <a:ext cx="1943100" cy="24460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68580</xdr:colOff>
      <xdr:row>37</xdr:row>
      <xdr:rowOff>68580</xdr:rowOff>
    </xdr:from>
    <xdr:to>
      <xdr:col>8</xdr:col>
      <xdr:colOff>129540</xdr:colOff>
      <xdr:row>46</xdr:row>
      <xdr:rowOff>60960</xdr:rowOff>
    </xdr:to>
    <xdr:sp macro="" textlink="">
      <xdr:nvSpPr>
        <xdr:cNvPr id="54" name="Rectangle 53">
          <a:extLst>
            <a:ext uri="{FF2B5EF4-FFF2-40B4-BE49-F238E27FC236}">
              <a16:creationId xmlns:a16="http://schemas.microsoft.com/office/drawing/2014/main" id="{00000000-0008-0000-0000-000036000000}"/>
            </a:ext>
          </a:extLst>
        </xdr:cNvPr>
        <xdr:cNvSpPr/>
      </xdr:nvSpPr>
      <xdr:spPr>
        <a:xfrm>
          <a:off x="678180" y="4457700"/>
          <a:ext cx="4328160" cy="1638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205740</xdr:colOff>
      <xdr:row>37</xdr:row>
      <xdr:rowOff>60960</xdr:rowOff>
    </xdr:from>
    <xdr:to>
      <xdr:col>14</xdr:col>
      <xdr:colOff>373380</xdr:colOff>
      <xdr:row>46</xdr:row>
      <xdr:rowOff>45720</xdr:rowOff>
    </xdr:to>
    <xdr:sp macro="" textlink="">
      <xdr:nvSpPr>
        <xdr:cNvPr id="55" name="Rectangle 54">
          <a:extLst>
            <a:ext uri="{FF2B5EF4-FFF2-40B4-BE49-F238E27FC236}">
              <a16:creationId xmlns:a16="http://schemas.microsoft.com/office/drawing/2014/main" id="{00000000-0008-0000-0000-000037000000}"/>
            </a:ext>
          </a:extLst>
        </xdr:cNvPr>
        <xdr:cNvSpPr/>
      </xdr:nvSpPr>
      <xdr:spPr>
        <a:xfrm>
          <a:off x="5082540" y="4450080"/>
          <a:ext cx="3825240" cy="16306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18</xdr:col>
      <xdr:colOff>327660</xdr:colOff>
      <xdr:row>0</xdr:row>
      <xdr:rowOff>0</xdr:rowOff>
    </xdr:from>
    <xdr:to>
      <xdr:col>25</xdr:col>
      <xdr:colOff>577596</xdr:colOff>
      <xdr:row>54</xdr:row>
      <xdr:rowOff>38100</xdr:rowOff>
    </xdr:to>
    <xdr:sp macro="" textlink="">
      <xdr:nvSpPr>
        <xdr:cNvPr id="2" name="Moon 1">
          <a:extLst>
            <a:ext uri="{FF2B5EF4-FFF2-40B4-BE49-F238E27FC236}">
              <a16:creationId xmlns:a16="http://schemas.microsoft.com/office/drawing/2014/main" id="{00000000-0008-0000-0000-000002000000}"/>
            </a:ext>
          </a:extLst>
        </xdr:cNvPr>
        <xdr:cNvSpPr/>
      </xdr:nvSpPr>
      <xdr:spPr>
        <a:xfrm flipH="1">
          <a:off x="11300460" y="0"/>
          <a:ext cx="4517136" cy="7536180"/>
        </a:xfrm>
        <a:prstGeom prst="moon">
          <a:avLst>
            <a:gd name="adj" fmla="val 59111"/>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144780</xdr:colOff>
      <xdr:row>0</xdr:row>
      <xdr:rowOff>0</xdr:rowOff>
    </xdr:from>
    <xdr:to>
      <xdr:col>27</xdr:col>
      <xdr:colOff>510540</xdr:colOff>
      <xdr:row>14</xdr:row>
      <xdr:rowOff>60960</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1727180" y="0"/>
          <a:ext cx="5242560" cy="24384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449580</xdr:colOff>
      <xdr:row>0</xdr:row>
      <xdr:rowOff>0</xdr:rowOff>
    </xdr:from>
    <xdr:to>
      <xdr:col>25</xdr:col>
      <xdr:colOff>600456</xdr:colOff>
      <xdr:row>54</xdr:row>
      <xdr:rowOff>38100</xdr:rowOff>
    </xdr:to>
    <xdr:sp macro="" textlink="">
      <xdr:nvSpPr>
        <xdr:cNvPr id="4" name="Moon 3">
          <a:extLst>
            <a:ext uri="{FF2B5EF4-FFF2-40B4-BE49-F238E27FC236}">
              <a16:creationId xmlns:a16="http://schemas.microsoft.com/office/drawing/2014/main" id="{00000000-0008-0000-0000-000004000000}"/>
            </a:ext>
          </a:extLst>
        </xdr:cNvPr>
        <xdr:cNvSpPr/>
      </xdr:nvSpPr>
      <xdr:spPr>
        <a:xfrm flipH="1">
          <a:off x="11422380" y="0"/>
          <a:ext cx="4418076" cy="7536180"/>
        </a:xfrm>
        <a:prstGeom prst="moon">
          <a:avLst>
            <a:gd name="adj" fmla="val 59111"/>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236219</xdr:colOff>
      <xdr:row>0</xdr:row>
      <xdr:rowOff>0</xdr:rowOff>
    </xdr:from>
    <xdr:to>
      <xdr:col>45</xdr:col>
      <xdr:colOff>350518</xdr:colOff>
      <xdr:row>78</xdr:row>
      <xdr:rowOff>138173</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rot="5400000">
          <a:off x="14702282" y="-1054863"/>
          <a:ext cx="12025373" cy="1413509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411480</xdr:colOff>
      <xdr:row>14</xdr:row>
      <xdr:rowOff>22860</xdr:rowOff>
    </xdr:from>
    <xdr:to>
      <xdr:col>18</xdr:col>
      <xdr:colOff>441960</xdr:colOff>
      <xdr:row>16</xdr:row>
      <xdr:rowOff>106680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411480" y="205740"/>
          <a:ext cx="11003280" cy="449580"/>
        </a:xfrm>
        <a:prstGeom prst="rect">
          <a:avLst/>
        </a:prstGeom>
        <a:gradFill flip="none" rotWithShape="1">
          <a:gsLst>
            <a:gs pos="0">
              <a:srgbClr val="F6F6F6"/>
            </a:gs>
            <a:gs pos="50000">
              <a:schemeClr val="bg1"/>
            </a:gs>
            <a:gs pos="100000">
              <a:srgbClr val="F6F6F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8</xdr:row>
      <xdr:rowOff>0</xdr:rowOff>
    </xdr:from>
    <xdr:to>
      <xdr:col>0</xdr:col>
      <xdr:colOff>0</xdr:colOff>
      <xdr:row>56</xdr:row>
      <xdr:rowOff>15240</xdr:rowOff>
    </xdr:to>
    <xdr:sp macro="" textlink="">
      <xdr:nvSpPr>
        <xdr:cNvPr id="8" name="Oval 7">
          <a:extLst>
            <a:ext uri="{FF2B5EF4-FFF2-40B4-BE49-F238E27FC236}">
              <a16:creationId xmlns:a16="http://schemas.microsoft.com/office/drawing/2014/main" id="{00000000-0008-0000-0000-000008000000}"/>
            </a:ext>
          </a:extLst>
        </xdr:cNvPr>
        <xdr:cNvSpPr/>
      </xdr:nvSpPr>
      <xdr:spPr>
        <a:xfrm flipH="1">
          <a:off x="0" y="182880"/>
          <a:ext cx="0" cy="7696200"/>
        </a:xfrm>
        <a:prstGeom prst="ellipse">
          <a:avLst/>
        </a:prstGeom>
        <a:solidFill>
          <a:srgbClr val="F6F6F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411480</xdr:colOff>
      <xdr:row>14</xdr:row>
      <xdr:rowOff>22860</xdr:rowOff>
    </xdr:from>
    <xdr:to>
      <xdr:col>7</xdr:col>
      <xdr:colOff>392561</xdr:colOff>
      <xdr:row>16</xdr:row>
      <xdr:rowOff>99060</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411480" y="205740"/>
          <a:ext cx="4248281"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gradFill flip="none" rotWithShape="1">
                <a:gsLst>
                  <a:gs pos="100000">
                    <a:schemeClr val="accent1">
                      <a:lumMod val="80000"/>
                      <a:lumOff val="20000"/>
                    </a:schemeClr>
                  </a:gs>
                  <a:gs pos="100000">
                    <a:schemeClr val="accent1">
                      <a:lumMod val="95000"/>
                      <a:lumOff val="5000"/>
                    </a:schemeClr>
                  </a:gs>
                  <a:gs pos="0">
                    <a:schemeClr val="accent1">
                      <a:lumMod val="73000"/>
                    </a:schemeClr>
                  </a:gs>
                </a:gsLst>
                <a:path path="circle">
                  <a:fillToRect r="100000" b="100000"/>
                </a:path>
                <a:tileRect l="-100000" t="-100000"/>
              </a:gradFill>
            </a:rPr>
            <a:t>Business Dashboard</a:t>
          </a:r>
        </a:p>
      </xdr:txBody>
    </xdr:sp>
    <xdr:clientData/>
  </xdr:twoCellAnchor>
  <xdr:twoCellAnchor>
    <xdr:from>
      <xdr:col>6</xdr:col>
      <xdr:colOff>114301</xdr:colOff>
      <xdr:row>14</xdr:row>
      <xdr:rowOff>91440</xdr:rowOff>
    </xdr:from>
    <xdr:to>
      <xdr:col>7</xdr:col>
      <xdr:colOff>563881</xdr:colOff>
      <xdr:row>16</xdr:row>
      <xdr:rowOff>22860</xdr:rowOff>
    </xdr:to>
    <xdr:sp macro="" textlink="">
      <xdr:nvSpPr>
        <xdr:cNvPr id="29" name="Rectangle: Diagonal Corners Rounded 28">
          <a:hlinkClick xmlns:r="http://schemas.openxmlformats.org/officeDocument/2006/relationships" r:id="rId1"/>
          <a:extLst>
            <a:ext uri="{FF2B5EF4-FFF2-40B4-BE49-F238E27FC236}">
              <a16:creationId xmlns:a16="http://schemas.microsoft.com/office/drawing/2014/main" id="{00000000-0008-0000-0000-00001D000000}"/>
            </a:ext>
          </a:extLst>
        </xdr:cNvPr>
        <xdr:cNvSpPr/>
      </xdr:nvSpPr>
      <xdr:spPr>
        <a:xfrm>
          <a:off x="3771901" y="274320"/>
          <a:ext cx="1059180" cy="297180"/>
        </a:xfrm>
        <a:prstGeom prst="round2DiagRect">
          <a:avLst/>
        </a:prstGeom>
        <a:solidFill>
          <a:srgbClr val="333F5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Time Frame </a:t>
          </a:r>
        </a:p>
      </xdr:txBody>
    </xdr:sp>
    <xdr:clientData/>
  </xdr:twoCellAnchor>
  <xdr:twoCellAnchor>
    <xdr:from>
      <xdr:col>11</xdr:col>
      <xdr:colOff>140971</xdr:colOff>
      <xdr:row>14</xdr:row>
      <xdr:rowOff>76200</xdr:rowOff>
    </xdr:from>
    <xdr:to>
      <xdr:col>12</xdr:col>
      <xdr:colOff>590551</xdr:colOff>
      <xdr:row>16</xdr:row>
      <xdr:rowOff>7620</xdr:rowOff>
    </xdr:to>
    <xdr:sp macro="" textlink="">
      <xdr:nvSpPr>
        <xdr:cNvPr id="30" name="Rectangle: Diagonal Corners Rounded 29">
          <a:hlinkClick xmlns:r="http://schemas.openxmlformats.org/officeDocument/2006/relationships" r:id="rId2"/>
          <a:extLst>
            <a:ext uri="{FF2B5EF4-FFF2-40B4-BE49-F238E27FC236}">
              <a16:creationId xmlns:a16="http://schemas.microsoft.com/office/drawing/2014/main" id="{00000000-0008-0000-0000-00001E000000}"/>
            </a:ext>
          </a:extLst>
        </xdr:cNvPr>
        <xdr:cNvSpPr/>
      </xdr:nvSpPr>
      <xdr:spPr>
        <a:xfrm>
          <a:off x="6846571" y="259080"/>
          <a:ext cx="1059180" cy="297180"/>
        </a:xfrm>
        <a:prstGeom prst="round2DiagRect">
          <a:avLst/>
        </a:prstGeom>
        <a:solidFill>
          <a:srgbClr val="333F5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Store</a:t>
          </a:r>
        </a:p>
      </xdr:txBody>
    </xdr:sp>
    <xdr:clientData/>
  </xdr:twoCellAnchor>
  <xdr:twoCellAnchor>
    <xdr:from>
      <xdr:col>8</xdr:col>
      <xdr:colOff>432436</xdr:colOff>
      <xdr:row>14</xdr:row>
      <xdr:rowOff>91440</xdr:rowOff>
    </xdr:from>
    <xdr:to>
      <xdr:col>10</xdr:col>
      <xdr:colOff>272416</xdr:colOff>
      <xdr:row>16</xdr:row>
      <xdr:rowOff>22860</xdr:rowOff>
    </xdr:to>
    <xdr:sp macro="" textlink="">
      <xdr:nvSpPr>
        <xdr:cNvPr id="31" name="Rectangle: Diagonal Corners Rounded 30">
          <a:hlinkClick xmlns:r="http://schemas.openxmlformats.org/officeDocument/2006/relationships" r:id="rId3"/>
          <a:extLst>
            <a:ext uri="{FF2B5EF4-FFF2-40B4-BE49-F238E27FC236}">
              <a16:creationId xmlns:a16="http://schemas.microsoft.com/office/drawing/2014/main" id="{00000000-0008-0000-0000-00001F000000}"/>
            </a:ext>
          </a:extLst>
        </xdr:cNvPr>
        <xdr:cNvSpPr/>
      </xdr:nvSpPr>
      <xdr:spPr>
        <a:xfrm>
          <a:off x="5309236" y="274320"/>
          <a:ext cx="1059180" cy="297180"/>
        </a:xfrm>
        <a:prstGeom prst="round2DiagRect">
          <a:avLst/>
        </a:prstGeom>
        <a:solidFill>
          <a:srgbClr val="0070C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Profit View</a:t>
          </a:r>
        </a:p>
      </xdr:txBody>
    </xdr:sp>
    <xdr:clientData/>
  </xdr:twoCellAnchor>
  <xdr:twoCellAnchor>
    <xdr:from>
      <xdr:col>20</xdr:col>
      <xdr:colOff>492968</xdr:colOff>
      <xdr:row>7</xdr:row>
      <xdr:rowOff>37211</xdr:rowOff>
    </xdr:from>
    <xdr:to>
      <xdr:col>23</xdr:col>
      <xdr:colOff>8279</xdr:colOff>
      <xdr:row>21</xdr:row>
      <xdr:rowOff>125097</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rot="4484762">
          <a:off x="12638711" y="197768"/>
          <a:ext cx="1436626" cy="1344111"/>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94007</xdr:colOff>
      <xdr:row>7</xdr:row>
      <xdr:rowOff>60960</xdr:rowOff>
    </xdr:from>
    <xdr:to>
      <xdr:col>20</xdr:col>
      <xdr:colOff>599413</xdr:colOff>
      <xdr:row>14</xdr:row>
      <xdr:rowOff>168252</xdr:rowOff>
    </xdr:to>
    <xdr:sp macro="" textlink="">
      <xdr:nvSpPr>
        <xdr:cNvPr id="34" name="Rectangle 33">
          <a:extLst>
            <a:ext uri="{FF2B5EF4-FFF2-40B4-BE49-F238E27FC236}">
              <a16:creationId xmlns:a16="http://schemas.microsoft.com/office/drawing/2014/main" id="{00000000-0008-0000-0000-000022000000}"/>
            </a:ext>
          </a:extLst>
        </xdr:cNvPr>
        <xdr:cNvSpPr/>
      </xdr:nvSpPr>
      <xdr:spPr>
        <a:xfrm rot="5400000" flipH="1">
          <a:off x="12450774" y="10493"/>
          <a:ext cx="175872" cy="50540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137160</xdr:colOff>
      <xdr:row>18</xdr:row>
      <xdr:rowOff>68580</xdr:rowOff>
    </xdr:from>
    <xdr:to>
      <xdr:col>4</xdr:col>
      <xdr:colOff>137160</xdr:colOff>
      <xdr:row>22</xdr:row>
      <xdr:rowOff>167640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746760" y="982980"/>
          <a:ext cx="1828800" cy="830580"/>
          <a:chOff x="365760" y="899160"/>
          <a:chExt cx="1828800" cy="830580"/>
        </a:xfrm>
      </xdr:grpSpPr>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365760" y="899160"/>
            <a:ext cx="1828800" cy="830580"/>
          </a:xfrm>
          <a:prstGeom prst="roundRect">
            <a:avLst/>
          </a:prstGeom>
          <a:gradFill flip="none" rotWithShape="1">
            <a:gsLst>
              <a:gs pos="0">
                <a:srgbClr val="00B0F0"/>
              </a:gs>
              <a:gs pos="36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Oval 8">
            <a:extLst>
              <a:ext uri="{FF2B5EF4-FFF2-40B4-BE49-F238E27FC236}">
                <a16:creationId xmlns:a16="http://schemas.microsoft.com/office/drawing/2014/main" id="{00000000-0008-0000-0000-000009000000}"/>
              </a:ext>
            </a:extLst>
          </xdr:cNvPr>
          <xdr:cNvSpPr/>
        </xdr:nvSpPr>
        <xdr:spPr>
          <a:xfrm>
            <a:off x="449580" y="1055370"/>
            <a:ext cx="449580" cy="441960"/>
          </a:xfrm>
          <a:prstGeom prst="ellipse">
            <a:avLst/>
          </a:prstGeom>
          <a:solidFill>
            <a:srgbClr val="0070C0">
              <a:alpha val="47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25780" y="1127760"/>
            <a:ext cx="282621" cy="282621"/>
          </a:xfrm>
          <a:prstGeom prst="rect">
            <a:avLst/>
          </a:prstGeom>
        </xdr:spPr>
      </xdr:pic>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1196340" y="1363980"/>
            <a:ext cx="6096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lumMod val="95000"/>
                  </a:schemeClr>
                </a:solidFill>
              </a:rPr>
              <a:t>COGS</a:t>
            </a:r>
            <a:endParaRPr lang="en-IN" sz="1100">
              <a:solidFill>
                <a:schemeClr val="bg1">
                  <a:lumMod val="95000"/>
                </a:schemeClr>
              </a:solidFill>
            </a:endParaRPr>
          </a:p>
        </xdr:txBody>
      </xdr:sp>
      <xdr:sp macro="" textlink="'Analysis 03'!J30">
        <xdr:nvSpPr>
          <xdr:cNvPr id="39" name="TextBox 38">
            <a:extLst>
              <a:ext uri="{FF2B5EF4-FFF2-40B4-BE49-F238E27FC236}">
                <a16:creationId xmlns:a16="http://schemas.microsoft.com/office/drawing/2014/main" id="{00000000-0008-0000-0000-000027000000}"/>
              </a:ext>
            </a:extLst>
          </xdr:cNvPr>
          <xdr:cNvSpPr txBox="1"/>
        </xdr:nvSpPr>
        <xdr:spPr>
          <a:xfrm>
            <a:off x="899160" y="1066800"/>
            <a:ext cx="12115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720438-A58F-4813-AFC5-C203E2F38316}" type="TxLink">
              <a:rPr lang="en-US" sz="2400" b="0" i="0" u="none" strike="noStrike">
                <a:solidFill>
                  <a:schemeClr val="bg1"/>
                </a:solidFill>
                <a:latin typeface="Calibri"/>
                <a:cs typeface="Calibri"/>
              </a:rPr>
              <a:pPr algn="ctr"/>
              <a:t>$3.1M</a:t>
            </a:fld>
            <a:endParaRPr lang="en-IN" sz="2400">
              <a:solidFill>
                <a:schemeClr val="bg1"/>
              </a:solidFill>
            </a:endParaRPr>
          </a:p>
        </xdr:txBody>
      </xdr:sp>
    </xdr:grpSp>
    <xdr:clientData/>
  </xdr:twoCellAnchor>
  <xdr:twoCellAnchor>
    <xdr:from>
      <xdr:col>4</xdr:col>
      <xdr:colOff>332740</xdr:colOff>
      <xdr:row>18</xdr:row>
      <xdr:rowOff>60960</xdr:rowOff>
    </xdr:from>
    <xdr:to>
      <xdr:col>7</xdr:col>
      <xdr:colOff>332740</xdr:colOff>
      <xdr:row>22</xdr:row>
      <xdr:rowOff>160020</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2771140" y="975360"/>
          <a:ext cx="1828800" cy="830580"/>
          <a:chOff x="2606040" y="899160"/>
          <a:chExt cx="1828800" cy="830580"/>
        </a:xfrm>
      </xdr:grpSpPr>
      <xdr:sp macro="" textlink="">
        <xdr:nvSpPr>
          <xdr:cNvPr id="22" name="Rectangle: Rounded Corners 21">
            <a:extLst>
              <a:ext uri="{FF2B5EF4-FFF2-40B4-BE49-F238E27FC236}">
                <a16:creationId xmlns:a16="http://schemas.microsoft.com/office/drawing/2014/main" id="{00000000-0008-0000-0000-000016000000}"/>
              </a:ext>
            </a:extLst>
          </xdr:cNvPr>
          <xdr:cNvSpPr/>
        </xdr:nvSpPr>
        <xdr:spPr>
          <a:xfrm>
            <a:off x="2606040" y="899160"/>
            <a:ext cx="1828800" cy="830580"/>
          </a:xfrm>
          <a:prstGeom prst="roundRect">
            <a:avLst/>
          </a:prstGeom>
          <a:gradFill flip="none" rotWithShape="1">
            <a:gsLst>
              <a:gs pos="0">
                <a:schemeClr val="bg1"/>
              </a:gs>
              <a:gs pos="36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5" name="Oval 34">
            <a:extLst>
              <a:ext uri="{FF2B5EF4-FFF2-40B4-BE49-F238E27FC236}">
                <a16:creationId xmlns:a16="http://schemas.microsoft.com/office/drawing/2014/main" id="{00000000-0008-0000-0000-000023000000}"/>
              </a:ext>
            </a:extLst>
          </xdr:cNvPr>
          <xdr:cNvSpPr/>
        </xdr:nvSpPr>
        <xdr:spPr>
          <a:xfrm>
            <a:off x="2692400" y="1055370"/>
            <a:ext cx="449580" cy="441960"/>
          </a:xfrm>
          <a:prstGeom prst="ellipse">
            <a:avLst/>
          </a:prstGeom>
          <a:solidFill>
            <a:schemeClr val="bg2">
              <a:lumMod val="75000"/>
              <a:alpha val="2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2758440" y="1120140"/>
            <a:ext cx="290241" cy="290241"/>
          </a:xfrm>
          <a:prstGeom prst="rect">
            <a:avLst/>
          </a:prstGeom>
        </xdr:spPr>
      </xdr:pic>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3131820" y="1379220"/>
            <a:ext cx="12496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lumMod val="95000"/>
                  </a:schemeClr>
                </a:solidFill>
              </a:rPr>
              <a:t>Total</a:t>
            </a:r>
            <a:r>
              <a:rPr lang="en-IN" sz="1400" baseline="0">
                <a:solidFill>
                  <a:schemeClr val="bg1">
                    <a:lumMod val="95000"/>
                  </a:schemeClr>
                </a:solidFill>
              </a:rPr>
              <a:t> Revenue</a:t>
            </a:r>
            <a:endParaRPr lang="en-IN" sz="1100">
              <a:solidFill>
                <a:schemeClr val="bg1">
                  <a:lumMod val="95000"/>
                </a:schemeClr>
              </a:solidFill>
            </a:endParaRPr>
          </a:p>
        </xdr:txBody>
      </xdr:sp>
      <xdr:sp macro="" textlink="'Analysis 03'!G30">
        <xdr:nvSpPr>
          <xdr:cNvPr id="40" name="TextBox 39">
            <a:extLst>
              <a:ext uri="{FF2B5EF4-FFF2-40B4-BE49-F238E27FC236}">
                <a16:creationId xmlns:a16="http://schemas.microsoft.com/office/drawing/2014/main" id="{00000000-0008-0000-0000-000028000000}"/>
              </a:ext>
            </a:extLst>
          </xdr:cNvPr>
          <xdr:cNvSpPr txBox="1"/>
        </xdr:nvSpPr>
        <xdr:spPr>
          <a:xfrm>
            <a:off x="3162300" y="1074420"/>
            <a:ext cx="11912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BA59E4-925C-4B0E-9432-1CA7077308C2}" type="TxLink">
              <a:rPr lang="en-US" sz="2400" b="0" i="0" u="none" strike="noStrike">
                <a:solidFill>
                  <a:schemeClr val="bg1"/>
                </a:solidFill>
                <a:latin typeface="Calibri"/>
                <a:cs typeface="Calibri"/>
              </a:rPr>
              <a:pPr algn="ctr"/>
              <a:t>$5.4M</a:t>
            </a:fld>
            <a:endParaRPr lang="en-IN" sz="2400">
              <a:solidFill>
                <a:schemeClr val="bg1"/>
              </a:solidFill>
            </a:endParaRPr>
          </a:p>
        </xdr:txBody>
      </xdr:sp>
    </xdr:grpSp>
    <xdr:clientData/>
  </xdr:twoCellAnchor>
  <xdr:twoCellAnchor>
    <xdr:from>
      <xdr:col>7</xdr:col>
      <xdr:colOff>535940</xdr:colOff>
      <xdr:row>18</xdr:row>
      <xdr:rowOff>68580</xdr:rowOff>
    </xdr:from>
    <xdr:to>
      <xdr:col>10</xdr:col>
      <xdr:colOff>535940</xdr:colOff>
      <xdr:row>22</xdr:row>
      <xdr:rowOff>167640</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4803140" y="982980"/>
          <a:ext cx="1828800" cy="830580"/>
          <a:chOff x="4846320" y="899160"/>
          <a:chExt cx="1828800" cy="830580"/>
        </a:xfrm>
      </xdr:grpSpPr>
      <xdr:sp macro="" textlink="">
        <xdr:nvSpPr>
          <xdr:cNvPr id="23" name="Rectangle: Rounded Corners 22">
            <a:extLst>
              <a:ext uri="{FF2B5EF4-FFF2-40B4-BE49-F238E27FC236}">
                <a16:creationId xmlns:a16="http://schemas.microsoft.com/office/drawing/2014/main" id="{00000000-0008-0000-0000-000017000000}"/>
              </a:ext>
            </a:extLst>
          </xdr:cNvPr>
          <xdr:cNvSpPr/>
        </xdr:nvSpPr>
        <xdr:spPr>
          <a:xfrm>
            <a:off x="4846320" y="899160"/>
            <a:ext cx="1828800" cy="830580"/>
          </a:xfrm>
          <a:prstGeom prst="roundRect">
            <a:avLst/>
          </a:prstGeom>
          <a:gradFill flip="none" rotWithShape="1">
            <a:gsLst>
              <a:gs pos="0">
                <a:schemeClr val="accent4">
                  <a:lumMod val="40000"/>
                  <a:lumOff val="60000"/>
                </a:schemeClr>
              </a:gs>
              <a:gs pos="36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6" name="Oval 35">
            <a:extLst>
              <a:ext uri="{FF2B5EF4-FFF2-40B4-BE49-F238E27FC236}">
                <a16:creationId xmlns:a16="http://schemas.microsoft.com/office/drawing/2014/main" id="{00000000-0008-0000-0000-000024000000}"/>
              </a:ext>
            </a:extLst>
          </xdr:cNvPr>
          <xdr:cNvSpPr/>
        </xdr:nvSpPr>
        <xdr:spPr>
          <a:xfrm>
            <a:off x="4935220" y="1055370"/>
            <a:ext cx="449580" cy="441960"/>
          </a:xfrm>
          <a:prstGeom prst="ellipse">
            <a:avLst/>
          </a:prstGeom>
          <a:solidFill>
            <a:schemeClr val="bg2">
              <a:lumMod val="75000"/>
              <a:alpha val="2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5021580" y="1135380"/>
            <a:ext cx="282621" cy="282621"/>
          </a:xfrm>
          <a:prstGeom prst="rect">
            <a:avLst/>
          </a:prstGeom>
        </xdr:spPr>
      </xdr:pic>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5356860" y="1379220"/>
            <a:ext cx="12496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lumMod val="95000"/>
                  </a:schemeClr>
                </a:solidFill>
              </a:rPr>
              <a:t>Profit</a:t>
            </a:r>
            <a:r>
              <a:rPr lang="en-IN" sz="1400" baseline="0">
                <a:solidFill>
                  <a:schemeClr val="bg1">
                    <a:lumMod val="95000"/>
                  </a:schemeClr>
                </a:solidFill>
              </a:rPr>
              <a:t> Margin</a:t>
            </a:r>
            <a:endParaRPr lang="en-IN" sz="1100">
              <a:solidFill>
                <a:schemeClr val="bg1">
                  <a:lumMod val="95000"/>
                </a:schemeClr>
              </a:solidFill>
            </a:endParaRPr>
          </a:p>
        </xdr:txBody>
      </xdr:sp>
      <xdr:sp macro="" textlink="'Analysis 03'!H30">
        <xdr:nvSpPr>
          <xdr:cNvPr id="41" name="TextBox 40">
            <a:extLst>
              <a:ext uri="{FF2B5EF4-FFF2-40B4-BE49-F238E27FC236}">
                <a16:creationId xmlns:a16="http://schemas.microsoft.com/office/drawing/2014/main" id="{00000000-0008-0000-0000-000029000000}"/>
              </a:ext>
            </a:extLst>
          </xdr:cNvPr>
          <xdr:cNvSpPr txBox="1"/>
        </xdr:nvSpPr>
        <xdr:spPr>
          <a:xfrm>
            <a:off x="5372100" y="1074420"/>
            <a:ext cx="11252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CFA5B69-D055-49B1-A3C7-B3143AFD456B}" type="TxLink">
              <a:rPr lang="en-US" sz="2400" b="0" i="0" u="none" strike="noStrike">
                <a:solidFill>
                  <a:schemeClr val="bg1"/>
                </a:solidFill>
                <a:latin typeface="Calibri"/>
                <a:cs typeface="Calibri"/>
              </a:rPr>
              <a:pPr algn="ctr"/>
              <a:t>$2.3M</a:t>
            </a:fld>
            <a:endParaRPr lang="en-IN" sz="2400">
              <a:solidFill>
                <a:schemeClr val="bg1"/>
              </a:solidFill>
            </a:endParaRPr>
          </a:p>
        </xdr:txBody>
      </xdr:sp>
    </xdr:grpSp>
    <xdr:clientData/>
  </xdr:twoCellAnchor>
  <xdr:twoCellAnchor>
    <xdr:from>
      <xdr:col>11</xdr:col>
      <xdr:colOff>114300</xdr:colOff>
      <xdr:row>18</xdr:row>
      <xdr:rowOff>53340</xdr:rowOff>
    </xdr:from>
    <xdr:to>
      <xdr:col>14</xdr:col>
      <xdr:colOff>152400</xdr:colOff>
      <xdr:row>22</xdr:row>
      <xdr:rowOff>152400</xdr:rowOff>
    </xdr:to>
    <xdr:grpSp>
      <xdr:nvGrpSpPr>
        <xdr:cNvPr id="25" name="Group 24">
          <a:extLst>
            <a:ext uri="{FF2B5EF4-FFF2-40B4-BE49-F238E27FC236}">
              <a16:creationId xmlns:a16="http://schemas.microsoft.com/office/drawing/2014/main" id="{00000000-0008-0000-0000-000019000000}"/>
            </a:ext>
          </a:extLst>
        </xdr:cNvPr>
        <xdr:cNvGrpSpPr/>
      </xdr:nvGrpSpPr>
      <xdr:grpSpPr>
        <a:xfrm>
          <a:off x="6819900" y="967740"/>
          <a:ext cx="1866900" cy="830580"/>
          <a:chOff x="7086600" y="899160"/>
          <a:chExt cx="1866900" cy="830580"/>
        </a:xfrm>
      </xdr:grpSpPr>
      <xdr:sp macro="" textlink="">
        <xdr:nvSpPr>
          <xdr:cNvPr id="24" name="Rectangle: Rounded Corners 23">
            <a:extLst>
              <a:ext uri="{FF2B5EF4-FFF2-40B4-BE49-F238E27FC236}">
                <a16:creationId xmlns:a16="http://schemas.microsoft.com/office/drawing/2014/main" id="{00000000-0008-0000-0000-000018000000}"/>
              </a:ext>
            </a:extLst>
          </xdr:cNvPr>
          <xdr:cNvSpPr/>
        </xdr:nvSpPr>
        <xdr:spPr>
          <a:xfrm>
            <a:off x="7086600" y="899160"/>
            <a:ext cx="1828800" cy="830580"/>
          </a:xfrm>
          <a:prstGeom prst="roundRect">
            <a:avLst/>
          </a:prstGeom>
          <a:gradFill flip="none" rotWithShape="1">
            <a:gsLst>
              <a:gs pos="0">
                <a:schemeClr val="accent1">
                  <a:lumMod val="60000"/>
                  <a:lumOff val="40000"/>
                </a:schemeClr>
              </a:gs>
              <a:gs pos="36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7" name="Oval 36">
            <a:extLst>
              <a:ext uri="{FF2B5EF4-FFF2-40B4-BE49-F238E27FC236}">
                <a16:creationId xmlns:a16="http://schemas.microsoft.com/office/drawing/2014/main" id="{00000000-0008-0000-0000-000025000000}"/>
              </a:ext>
            </a:extLst>
          </xdr:cNvPr>
          <xdr:cNvSpPr/>
        </xdr:nvSpPr>
        <xdr:spPr>
          <a:xfrm>
            <a:off x="7178040" y="1055370"/>
            <a:ext cx="449580" cy="441960"/>
          </a:xfrm>
          <a:prstGeom prst="ellipse">
            <a:avLst/>
          </a:prstGeom>
          <a:solidFill>
            <a:schemeClr val="bg2">
              <a:lumMod val="75000"/>
              <a:alpha val="2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7261860" y="1135380"/>
            <a:ext cx="250850" cy="250850"/>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7528560" y="1379220"/>
            <a:ext cx="142494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lumMod val="95000"/>
                  </a:schemeClr>
                </a:solidFill>
              </a:rPr>
              <a:t>%</a:t>
            </a:r>
            <a:r>
              <a:rPr lang="en-IN" sz="1400" baseline="0">
                <a:solidFill>
                  <a:schemeClr val="bg1">
                    <a:lumMod val="95000"/>
                  </a:schemeClr>
                </a:solidFill>
              </a:rPr>
              <a:t> Profit Margin</a:t>
            </a:r>
            <a:endParaRPr lang="en-IN" sz="1100">
              <a:solidFill>
                <a:schemeClr val="bg1">
                  <a:lumMod val="95000"/>
                </a:schemeClr>
              </a:solidFill>
            </a:endParaRPr>
          </a:p>
        </xdr:txBody>
      </xdr:sp>
      <xdr:sp macro="" textlink="'Analysis 03'!I30">
        <xdr:nvSpPr>
          <xdr:cNvPr id="42" name="TextBox 41">
            <a:extLst>
              <a:ext uri="{FF2B5EF4-FFF2-40B4-BE49-F238E27FC236}">
                <a16:creationId xmlns:a16="http://schemas.microsoft.com/office/drawing/2014/main" id="{00000000-0008-0000-0000-00002A000000}"/>
              </a:ext>
            </a:extLst>
          </xdr:cNvPr>
          <xdr:cNvSpPr txBox="1"/>
        </xdr:nvSpPr>
        <xdr:spPr>
          <a:xfrm>
            <a:off x="7642860" y="1074420"/>
            <a:ext cx="11353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02EAC9C-15C4-41A2-A722-6CD545DF0222}" type="TxLink">
              <a:rPr lang="en-US" sz="2400" b="0" i="0" u="none" strike="noStrike">
                <a:solidFill>
                  <a:schemeClr val="bg1"/>
                </a:solidFill>
                <a:latin typeface="Calibri"/>
                <a:cs typeface="Calibri"/>
              </a:rPr>
              <a:pPr algn="ctr"/>
              <a:t>42.18%</a:t>
            </a:fld>
            <a:endParaRPr lang="en-IN" sz="2400">
              <a:solidFill>
                <a:schemeClr val="bg1"/>
              </a:solidFill>
            </a:endParaRPr>
          </a:p>
        </xdr:txBody>
      </xdr:sp>
    </xdr:grpSp>
    <xdr:clientData/>
  </xdr:twoCellAnchor>
  <xdr:twoCellAnchor>
    <xdr:from>
      <xdr:col>14</xdr:col>
      <xdr:colOff>502923</xdr:colOff>
      <xdr:row>17</xdr:row>
      <xdr:rowOff>30480</xdr:rowOff>
    </xdr:from>
    <xdr:to>
      <xdr:col>21</xdr:col>
      <xdr:colOff>30484</xdr:colOff>
      <xdr:row>46</xdr:row>
      <xdr:rowOff>114300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9037323" y="762000"/>
          <a:ext cx="3794761" cy="5387340"/>
          <a:chOff x="9258300" y="762000"/>
          <a:chExt cx="3649980" cy="5288280"/>
        </a:xfrm>
        <a:solidFill>
          <a:srgbClr val="005392"/>
        </a:solidFill>
      </xdr:grpSpPr>
      <xdr:grpSp>
        <xdr:nvGrpSpPr>
          <xdr:cNvPr id="13" name="Group 12">
            <a:extLst>
              <a:ext uri="{FF2B5EF4-FFF2-40B4-BE49-F238E27FC236}">
                <a16:creationId xmlns:a16="http://schemas.microsoft.com/office/drawing/2014/main" id="{00000000-0008-0000-0000-00000D000000}"/>
              </a:ext>
            </a:extLst>
          </xdr:cNvPr>
          <xdr:cNvGrpSpPr/>
        </xdr:nvGrpSpPr>
        <xdr:grpSpPr>
          <a:xfrm>
            <a:off x="9258300" y="762000"/>
            <a:ext cx="3230880" cy="5288280"/>
            <a:chOff x="9265920" y="800100"/>
            <a:chExt cx="3230880" cy="5288280"/>
          </a:xfrm>
          <a:grpFill/>
        </xdr:grpSpPr>
        <xdr:sp macro="" textlink="">
          <xdr:nvSpPr>
            <xdr:cNvPr id="10" name="Rectangle: Diagonal Corners Rounded 9">
              <a:extLst>
                <a:ext uri="{FF2B5EF4-FFF2-40B4-BE49-F238E27FC236}">
                  <a16:creationId xmlns:a16="http://schemas.microsoft.com/office/drawing/2014/main" id="{00000000-0008-0000-0000-00000A000000}"/>
                </a:ext>
              </a:extLst>
            </xdr:cNvPr>
            <xdr:cNvSpPr/>
          </xdr:nvSpPr>
          <xdr:spPr>
            <a:xfrm>
              <a:off x="9265920" y="800100"/>
              <a:ext cx="2529840" cy="5288280"/>
            </a:xfrm>
            <a:prstGeom prst="round2DiagRect">
              <a:avLst>
                <a:gd name="adj1" fmla="val 10368"/>
                <a:gd name="adj2" fmla="val 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Rectangle 11">
              <a:extLst>
                <a:ext uri="{FF2B5EF4-FFF2-40B4-BE49-F238E27FC236}">
                  <a16:creationId xmlns:a16="http://schemas.microsoft.com/office/drawing/2014/main" id="{00000000-0008-0000-0000-00000C000000}"/>
                </a:ext>
              </a:extLst>
            </xdr:cNvPr>
            <xdr:cNvSpPr/>
          </xdr:nvSpPr>
          <xdr:spPr>
            <a:xfrm>
              <a:off x="11330940" y="1120140"/>
              <a:ext cx="822960" cy="46101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3" name="Rectangle 42">
              <a:extLst>
                <a:ext uri="{FF2B5EF4-FFF2-40B4-BE49-F238E27FC236}">
                  <a16:creationId xmlns:a16="http://schemas.microsoft.com/office/drawing/2014/main" id="{00000000-0008-0000-0000-00002B000000}"/>
                </a:ext>
              </a:extLst>
            </xdr:cNvPr>
            <xdr:cNvSpPr/>
          </xdr:nvSpPr>
          <xdr:spPr>
            <a:xfrm>
              <a:off x="11521440" y="1272540"/>
              <a:ext cx="822960" cy="4191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6" name="Rectangle 45">
              <a:extLst>
                <a:ext uri="{FF2B5EF4-FFF2-40B4-BE49-F238E27FC236}">
                  <a16:creationId xmlns:a16="http://schemas.microsoft.com/office/drawing/2014/main" id="{00000000-0008-0000-0000-00002E000000}"/>
                </a:ext>
              </a:extLst>
            </xdr:cNvPr>
            <xdr:cNvSpPr/>
          </xdr:nvSpPr>
          <xdr:spPr>
            <a:xfrm>
              <a:off x="11673840" y="1493520"/>
              <a:ext cx="822960" cy="343662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4" name="Oval 13">
            <a:extLst>
              <a:ext uri="{FF2B5EF4-FFF2-40B4-BE49-F238E27FC236}">
                <a16:creationId xmlns:a16="http://schemas.microsoft.com/office/drawing/2014/main" id="{00000000-0008-0000-0000-00000E000000}"/>
              </a:ext>
            </a:extLst>
          </xdr:cNvPr>
          <xdr:cNvSpPr/>
        </xdr:nvSpPr>
        <xdr:spPr>
          <a:xfrm>
            <a:off x="12100560" y="1737360"/>
            <a:ext cx="807720" cy="28194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9</xdr:col>
      <xdr:colOff>190500</xdr:colOff>
      <xdr:row>26</xdr:row>
      <xdr:rowOff>38100</xdr:rowOff>
    </xdr:from>
    <xdr:to>
      <xdr:col>10</xdr:col>
      <xdr:colOff>434340</xdr:colOff>
      <xdr:row>28</xdr:row>
      <xdr:rowOff>152400</xdr:rowOff>
    </xdr:to>
    <xdr:sp macro="" textlink="'Analysis 03'!E26">
      <xdr:nvSpPr>
        <xdr:cNvPr id="61" name="TextBox 60">
          <a:extLst>
            <a:ext uri="{FF2B5EF4-FFF2-40B4-BE49-F238E27FC236}">
              <a16:creationId xmlns:a16="http://schemas.microsoft.com/office/drawing/2014/main" id="{00000000-0008-0000-0000-00003D000000}"/>
            </a:ext>
          </a:extLst>
        </xdr:cNvPr>
        <xdr:cNvSpPr txBox="1"/>
      </xdr:nvSpPr>
      <xdr:spPr>
        <a:xfrm>
          <a:off x="5676900" y="2415540"/>
          <a:ext cx="85344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60091A-0993-45D8-88AF-3E562AA30D16}" type="TxLink">
            <a:rPr lang="en-US" sz="3200" b="0" i="0" u="none" strike="noStrike">
              <a:solidFill>
                <a:srgbClr val="0070C0"/>
              </a:solidFill>
              <a:latin typeface="Calibri"/>
              <a:cs typeface="Calibri"/>
            </a:rPr>
            <a:pPr algn="ctr"/>
            <a:t>600</a:t>
          </a:fld>
          <a:endParaRPr lang="en-IN" sz="4800">
            <a:solidFill>
              <a:srgbClr val="0070C0"/>
            </a:solidFill>
          </a:endParaRPr>
        </a:p>
      </xdr:txBody>
    </xdr:sp>
    <xdr:clientData/>
  </xdr:twoCellAnchor>
  <xdr:twoCellAnchor>
    <xdr:from>
      <xdr:col>8</xdr:col>
      <xdr:colOff>205740</xdr:colOff>
      <xdr:row>23</xdr:row>
      <xdr:rowOff>99060</xdr:rowOff>
    </xdr:from>
    <xdr:to>
      <xdr:col>14</xdr:col>
      <xdr:colOff>365760</xdr:colOff>
      <xdr:row>36</xdr:row>
      <xdr:rowOff>175260</xdr:rowOff>
    </xdr:to>
    <xdr:grpSp>
      <xdr:nvGrpSpPr>
        <xdr:cNvPr id="32" name="Group 31">
          <a:extLst>
            <a:ext uri="{FF2B5EF4-FFF2-40B4-BE49-F238E27FC236}">
              <a16:creationId xmlns:a16="http://schemas.microsoft.com/office/drawing/2014/main" id="{00000000-0008-0000-0000-000020000000}"/>
            </a:ext>
          </a:extLst>
        </xdr:cNvPr>
        <xdr:cNvGrpSpPr/>
      </xdr:nvGrpSpPr>
      <xdr:grpSpPr>
        <a:xfrm>
          <a:off x="5082540" y="1927860"/>
          <a:ext cx="3817620" cy="2453640"/>
          <a:chOff x="4930140" y="1920240"/>
          <a:chExt cx="3817620" cy="2453640"/>
        </a:xfrm>
      </xdr:grpSpPr>
      <xdr:grpSp>
        <xdr:nvGrpSpPr>
          <xdr:cNvPr id="15" name="Group 14">
            <a:extLst>
              <a:ext uri="{FF2B5EF4-FFF2-40B4-BE49-F238E27FC236}">
                <a16:creationId xmlns:a16="http://schemas.microsoft.com/office/drawing/2014/main" id="{00000000-0008-0000-0000-00000F000000}"/>
              </a:ext>
            </a:extLst>
          </xdr:cNvPr>
          <xdr:cNvGrpSpPr/>
        </xdr:nvGrpSpPr>
        <xdr:grpSpPr>
          <a:xfrm>
            <a:off x="4930140" y="1920240"/>
            <a:ext cx="3817620" cy="2453640"/>
            <a:chOff x="4930140" y="1943100"/>
            <a:chExt cx="3817620" cy="2453640"/>
          </a:xfrm>
        </xdr:grpSpPr>
        <xdr:sp macro="" textlink="">
          <xdr:nvSpPr>
            <xdr:cNvPr id="26" name="Rectangle 25">
              <a:extLst>
                <a:ext uri="{FF2B5EF4-FFF2-40B4-BE49-F238E27FC236}">
                  <a16:creationId xmlns:a16="http://schemas.microsoft.com/office/drawing/2014/main" id="{00000000-0008-0000-0000-00001A000000}"/>
                </a:ext>
              </a:extLst>
            </xdr:cNvPr>
            <xdr:cNvSpPr/>
          </xdr:nvSpPr>
          <xdr:spPr>
            <a:xfrm>
              <a:off x="4945380" y="1943100"/>
              <a:ext cx="3802380" cy="245364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17410" name="Option Button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5295900" y="1950720"/>
                  <a:ext cx="251460" cy="3505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7909560" y="2011680"/>
                  <a:ext cx="769620" cy="20574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7412" name="Option Button 4" hidden="1">
                  <a:extLst>
                    <a:ext uri="{63B3BB69-23CF-44E3-9099-C40C66FF867C}">
                      <a14:compatExt spid="_x0000_s17412"/>
                    </a:ext>
                    <a:ext uri="{FF2B5EF4-FFF2-40B4-BE49-F238E27FC236}">
                      <a16:creationId xmlns:a16="http://schemas.microsoft.com/office/drawing/2014/main" id="{00000000-0008-0000-0000-000004440000}"/>
                    </a:ext>
                  </a:extLst>
                </xdr:cNvPr>
                <xdr:cNvSpPr/>
              </xdr:nvSpPr>
              <xdr:spPr bwMode="auto">
                <a:xfrm>
                  <a:off x="6195060" y="1950720"/>
                  <a:ext cx="259080" cy="3352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aphicFrame macro="">
          <xdr:nvGraphicFramePr>
            <xdr:cNvPr id="18" name="Chart 17">
              <a:extLst>
                <a:ext uri="{FF2B5EF4-FFF2-40B4-BE49-F238E27FC236}">
                  <a16:creationId xmlns:a16="http://schemas.microsoft.com/office/drawing/2014/main" id="{00000000-0008-0000-0000-000012000000}"/>
                </a:ext>
              </a:extLst>
            </xdr:cNvPr>
            <xdr:cNvGraphicFramePr>
              <a:graphicFrameLocks/>
            </xdr:cNvGraphicFramePr>
          </xdr:nvGraphicFramePr>
          <xdr:xfrm>
            <a:off x="4983480" y="2827020"/>
            <a:ext cx="3695700" cy="15240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4930140" y="2019300"/>
              <a:ext cx="4648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a:solidFill>
                    <a:schemeClr val="tx1">
                      <a:lumMod val="65000"/>
                      <a:lumOff val="35000"/>
                    </a:schemeClr>
                  </a:solidFill>
                </a:rPr>
                <a:t>Top</a:t>
              </a:r>
            </a:p>
          </xdr:txBody>
        </xdr:sp>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5623560" y="2049780"/>
              <a:ext cx="647700" cy="129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a:solidFill>
                    <a:schemeClr val="tx1">
                      <a:lumMod val="65000"/>
                      <a:lumOff val="35000"/>
                    </a:schemeClr>
                  </a:solidFill>
                  <a:latin typeface="+mn-lt"/>
                  <a:ea typeface="+mn-ea"/>
                  <a:cs typeface="+mn-cs"/>
                </a:rPr>
                <a:t>Bottom</a:t>
              </a:r>
            </a:p>
          </xdr:txBody>
        </xdr:sp>
        <xdr:sp macro="" textlink="'Analysis 03'!E24">
          <xdr:nvSpPr>
            <xdr:cNvPr id="58" name="TextBox 57">
              <a:extLst>
                <a:ext uri="{FF2B5EF4-FFF2-40B4-BE49-F238E27FC236}">
                  <a16:creationId xmlns:a16="http://schemas.microsoft.com/office/drawing/2014/main" id="{00000000-0008-0000-0000-00003A000000}"/>
                </a:ext>
              </a:extLst>
            </xdr:cNvPr>
            <xdr:cNvSpPr txBox="1"/>
          </xdr:nvSpPr>
          <xdr:spPr>
            <a:xfrm>
              <a:off x="5105400" y="2247900"/>
              <a:ext cx="21717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7F290F-6FCB-4F17-827B-3C759F88859A}" type="TxLink">
                <a:rPr lang="en-US" sz="1400" b="0" i="0" u="none" strike="noStrike">
                  <a:solidFill>
                    <a:schemeClr val="tx1">
                      <a:lumMod val="75000"/>
                      <a:lumOff val="25000"/>
                    </a:schemeClr>
                  </a:solidFill>
                  <a:latin typeface="Calibri"/>
                  <a:cs typeface="Calibri"/>
                </a:rPr>
                <a:pPr algn="ctr"/>
                <a:t>Top-5 Profitable Customer</a:t>
              </a:fld>
              <a:endParaRPr lang="en-IN" sz="1200">
                <a:solidFill>
                  <a:schemeClr val="tx1">
                    <a:lumMod val="75000"/>
                    <a:lumOff val="25000"/>
                  </a:schemeClr>
                </a:solidFill>
              </a:endParaRPr>
            </a:p>
          </xdr:txBody>
        </xdr:sp>
        <xdr:sp macro="" textlink="">
          <xdr:nvSpPr>
            <xdr:cNvPr id="59" name="Oval 58">
              <a:extLst>
                <a:ext uri="{FF2B5EF4-FFF2-40B4-BE49-F238E27FC236}">
                  <a16:creationId xmlns:a16="http://schemas.microsoft.com/office/drawing/2014/main" id="{00000000-0008-0000-0000-00003B000000}"/>
                </a:ext>
              </a:extLst>
            </xdr:cNvPr>
            <xdr:cNvSpPr/>
          </xdr:nvSpPr>
          <xdr:spPr>
            <a:xfrm>
              <a:off x="5029200" y="2308860"/>
              <a:ext cx="152400" cy="160020"/>
            </a:xfrm>
            <a:prstGeom prst="ellipse">
              <a:avLst/>
            </a:prstGeom>
            <a:solidFill>
              <a:schemeClr val="bg2">
                <a:lumMod val="75000"/>
                <a:alpha val="2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Analysis 03'!E25">
          <xdr:nvSpPr>
            <xdr:cNvPr id="60" name="TextBox 59">
              <a:extLst>
                <a:ext uri="{FF2B5EF4-FFF2-40B4-BE49-F238E27FC236}">
                  <a16:creationId xmlns:a16="http://schemas.microsoft.com/office/drawing/2014/main" id="{00000000-0008-0000-0000-00003C000000}"/>
                </a:ext>
              </a:extLst>
            </xdr:cNvPr>
            <xdr:cNvSpPr txBox="1"/>
          </xdr:nvSpPr>
          <xdr:spPr>
            <a:xfrm>
              <a:off x="5113020" y="2430780"/>
              <a:ext cx="92964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9FBEF47-5A33-4D60-80E0-4C3D4076466C}" type="TxLink">
                <a:rPr lang="en-US" sz="1100" b="0" i="0" u="none" strike="noStrike">
                  <a:solidFill>
                    <a:srgbClr val="000000"/>
                  </a:solidFill>
                  <a:latin typeface="Calibri"/>
                  <a:cs typeface="Calibri"/>
                </a:rPr>
                <a:pPr algn="l"/>
                <a:t>Customer overtime</a:t>
              </a:fld>
              <a:endParaRPr lang="en-IN" sz="900">
                <a:solidFill>
                  <a:schemeClr val="tx1">
                    <a:lumMod val="75000"/>
                    <a:lumOff val="25000"/>
                  </a:schemeClr>
                </a:solidFill>
              </a:endParaRPr>
            </a:p>
          </xdr:txBody>
        </xdr:sp>
      </xdr:grpSp>
      <xdr:sp macro="" textlink="">
        <xdr:nvSpPr>
          <xdr:cNvPr id="62" name="Rectangle 61">
            <a:extLst>
              <a:ext uri="{FF2B5EF4-FFF2-40B4-BE49-F238E27FC236}">
                <a16:creationId xmlns:a16="http://schemas.microsoft.com/office/drawing/2014/main" id="{00000000-0008-0000-0000-00003E000000}"/>
              </a:ext>
            </a:extLst>
          </xdr:cNvPr>
          <xdr:cNvSpPr/>
        </xdr:nvSpPr>
        <xdr:spPr>
          <a:xfrm>
            <a:off x="5082540" y="2484120"/>
            <a:ext cx="45719" cy="274320"/>
          </a:xfrm>
          <a:prstGeom prst="rect">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121920</xdr:colOff>
      <xdr:row>23</xdr:row>
      <xdr:rowOff>121920</xdr:rowOff>
    </xdr:from>
    <xdr:to>
      <xdr:col>0</xdr:col>
      <xdr:colOff>518160</xdr:colOff>
      <xdr:row>37</xdr:row>
      <xdr:rowOff>0</xdr:rowOff>
    </xdr:to>
    <xdr:sp macro="" textlink="">
      <xdr:nvSpPr>
        <xdr:cNvPr id="27" name="Rectangle: Diagonal Corners Rounded 26">
          <a:extLst>
            <a:ext uri="{FF2B5EF4-FFF2-40B4-BE49-F238E27FC236}">
              <a16:creationId xmlns:a16="http://schemas.microsoft.com/office/drawing/2014/main" id="{00000000-0008-0000-0000-00001B000000}"/>
            </a:ext>
          </a:extLst>
        </xdr:cNvPr>
        <xdr:cNvSpPr/>
      </xdr:nvSpPr>
      <xdr:spPr>
        <a:xfrm>
          <a:off x="121920" y="1950720"/>
          <a:ext cx="396240" cy="2438400"/>
        </a:xfrm>
        <a:prstGeom prst="round2DiagRect">
          <a:avLst/>
        </a:prstGeom>
        <a:gradFill flip="none" rotWithShape="1">
          <a:gsLst>
            <a:gs pos="0">
              <a:schemeClr val="bg1">
                <a:lumMod val="95000"/>
              </a:schemeClr>
            </a:gs>
            <a:gs pos="27000">
              <a:srgbClr val="0070C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2000"/>
            <a:t>Customer </a:t>
          </a:r>
          <a:r>
            <a:rPr lang="en-IN" sz="1800"/>
            <a:t>Analysis</a:t>
          </a:r>
          <a:endParaRPr lang="en-IN" sz="2000"/>
        </a:p>
      </xdr:txBody>
    </xdr:sp>
    <xdr:clientData/>
  </xdr:twoCellAnchor>
  <xdr:twoCellAnchor>
    <xdr:from>
      <xdr:col>0</xdr:col>
      <xdr:colOff>114300</xdr:colOff>
      <xdr:row>37</xdr:row>
      <xdr:rowOff>68580</xdr:rowOff>
    </xdr:from>
    <xdr:to>
      <xdr:col>0</xdr:col>
      <xdr:colOff>533400</xdr:colOff>
      <xdr:row>46</xdr:row>
      <xdr:rowOff>83820</xdr:rowOff>
    </xdr:to>
    <xdr:sp macro="" textlink="">
      <xdr:nvSpPr>
        <xdr:cNvPr id="64" name="Rectangle: Diagonal Corners Rounded 63">
          <a:extLst>
            <a:ext uri="{FF2B5EF4-FFF2-40B4-BE49-F238E27FC236}">
              <a16:creationId xmlns:a16="http://schemas.microsoft.com/office/drawing/2014/main" id="{00000000-0008-0000-0000-000040000000}"/>
            </a:ext>
          </a:extLst>
        </xdr:cNvPr>
        <xdr:cNvSpPr/>
      </xdr:nvSpPr>
      <xdr:spPr>
        <a:xfrm>
          <a:off x="114300" y="4457700"/>
          <a:ext cx="419100" cy="1661160"/>
        </a:xfrm>
        <a:prstGeom prst="round2DiagRect">
          <a:avLst/>
        </a:prstGeom>
        <a:gradFill flip="none" rotWithShape="1">
          <a:gsLst>
            <a:gs pos="0">
              <a:schemeClr val="bg1">
                <a:lumMod val="95000"/>
              </a:schemeClr>
            </a:gs>
            <a:gs pos="27000">
              <a:srgbClr val="0070C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2000"/>
            <a:t>Time</a:t>
          </a:r>
          <a:r>
            <a:rPr lang="en-IN" sz="2000" baseline="0"/>
            <a:t> Frame</a:t>
          </a:r>
          <a:endParaRPr lang="en-IN" sz="2000"/>
        </a:p>
      </xdr:txBody>
    </xdr:sp>
    <xdr:clientData/>
  </xdr:twoCellAnchor>
  <xdr:twoCellAnchor>
    <xdr:from>
      <xdr:col>4</xdr:col>
      <xdr:colOff>266700</xdr:colOff>
      <xdr:row>23</xdr:row>
      <xdr:rowOff>121920</xdr:rowOff>
    </xdr:from>
    <xdr:to>
      <xdr:col>8</xdr:col>
      <xdr:colOff>99060</xdr:colOff>
      <xdr:row>37</xdr:row>
      <xdr:rowOff>7620</xdr:rowOff>
    </xdr:to>
    <xdr:grpSp>
      <xdr:nvGrpSpPr>
        <xdr:cNvPr id="47" name="Group 46">
          <a:extLst>
            <a:ext uri="{FF2B5EF4-FFF2-40B4-BE49-F238E27FC236}">
              <a16:creationId xmlns:a16="http://schemas.microsoft.com/office/drawing/2014/main" id="{00000000-0008-0000-0000-00002F000000}"/>
            </a:ext>
          </a:extLst>
        </xdr:cNvPr>
        <xdr:cNvGrpSpPr/>
      </xdr:nvGrpSpPr>
      <xdr:grpSpPr>
        <a:xfrm>
          <a:off x="2705100" y="1950720"/>
          <a:ext cx="2270760" cy="2446020"/>
          <a:chOff x="2560320" y="1950720"/>
          <a:chExt cx="2270760" cy="2446020"/>
        </a:xfrm>
      </xdr:grpSpPr>
      <xdr:sp macro="" textlink="">
        <xdr:nvSpPr>
          <xdr:cNvPr id="53" name="Rectangle 52">
            <a:extLst>
              <a:ext uri="{FF2B5EF4-FFF2-40B4-BE49-F238E27FC236}">
                <a16:creationId xmlns:a16="http://schemas.microsoft.com/office/drawing/2014/main" id="{00000000-0008-0000-0000-000035000000}"/>
              </a:ext>
            </a:extLst>
          </xdr:cNvPr>
          <xdr:cNvSpPr/>
        </xdr:nvSpPr>
        <xdr:spPr>
          <a:xfrm>
            <a:off x="2560320" y="1950720"/>
            <a:ext cx="2270760" cy="24460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6" name="Chart 65">
            <a:extLst>
              <a:ext uri="{FF2B5EF4-FFF2-40B4-BE49-F238E27FC236}">
                <a16:creationId xmlns:a16="http://schemas.microsoft.com/office/drawing/2014/main" id="{00000000-0008-0000-0000-000042000000}"/>
              </a:ext>
            </a:extLst>
          </xdr:cNvPr>
          <xdr:cNvGraphicFramePr>
            <a:graphicFrameLocks/>
          </xdr:cNvGraphicFramePr>
        </xdr:nvGraphicFramePr>
        <xdr:xfrm>
          <a:off x="2560320" y="2613660"/>
          <a:ext cx="2270760" cy="1714500"/>
        </xdr:xfrm>
        <a:graphic>
          <a:graphicData uri="http://schemas.openxmlformats.org/drawingml/2006/chart">
            <c:chart xmlns:c="http://schemas.openxmlformats.org/drawingml/2006/chart" xmlns:r="http://schemas.openxmlformats.org/officeDocument/2006/relationships" r:id="rId9"/>
          </a:graphicData>
        </a:graphic>
      </xdr:graphicFrame>
      <xdr:sp macro="" textlink="'Analysis 03'!E25">
        <xdr:nvSpPr>
          <xdr:cNvPr id="68" name="TextBox 67">
            <a:extLst>
              <a:ext uri="{FF2B5EF4-FFF2-40B4-BE49-F238E27FC236}">
                <a16:creationId xmlns:a16="http://schemas.microsoft.com/office/drawing/2014/main" id="{00000000-0008-0000-0000-000044000000}"/>
              </a:ext>
            </a:extLst>
          </xdr:cNvPr>
          <xdr:cNvSpPr txBox="1"/>
        </xdr:nvSpPr>
        <xdr:spPr>
          <a:xfrm>
            <a:off x="3779520" y="2301240"/>
            <a:ext cx="88392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a:solidFill>
                  <a:schemeClr val="tx1">
                    <a:lumMod val="75000"/>
                    <a:lumOff val="25000"/>
                  </a:schemeClr>
                </a:solidFill>
              </a:rPr>
              <a:t>Average</a:t>
            </a:r>
            <a:r>
              <a:rPr lang="en-IN" sz="900" baseline="0">
                <a:solidFill>
                  <a:schemeClr val="tx1">
                    <a:lumMod val="75000"/>
                    <a:lumOff val="25000"/>
                  </a:schemeClr>
                </a:solidFill>
              </a:rPr>
              <a:t> Customer Age</a:t>
            </a:r>
            <a:endParaRPr lang="en-IN" sz="900">
              <a:solidFill>
                <a:schemeClr val="tx1">
                  <a:lumMod val="75000"/>
                  <a:lumOff val="25000"/>
                </a:schemeClr>
              </a:solidFill>
            </a:endParaRPr>
          </a:p>
        </xdr:txBody>
      </xdr:sp>
      <xdr:sp macro="" textlink="">
        <xdr:nvSpPr>
          <xdr:cNvPr id="69" name="Rectangle 68">
            <a:extLst>
              <a:ext uri="{FF2B5EF4-FFF2-40B4-BE49-F238E27FC236}">
                <a16:creationId xmlns:a16="http://schemas.microsoft.com/office/drawing/2014/main" id="{00000000-0008-0000-0000-000045000000}"/>
              </a:ext>
            </a:extLst>
          </xdr:cNvPr>
          <xdr:cNvSpPr/>
        </xdr:nvSpPr>
        <xdr:spPr>
          <a:xfrm flipH="1">
            <a:off x="3764278" y="2362200"/>
            <a:ext cx="45719" cy="274320"/>
          </a:xfrm>
          <a:prstGeom prst="rect">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Analysis 03'!E24">
        <xdr:nvSpPr>
          <xdr:cNvPr id="72" name="TextBox 71">
            <a:extLst>
              <a:ext uri="{FF2B5EF4-FFF2-40B4-BE49-F238E27FC236}">
                <a16:creationId xmlns:a16="http://schemas.microsoft.com/office/drawing/2014/main" id="{00000000-0008-0000-0000-000048000000}"/>
              </a:ext>
            </a:extLst>
          </xdr:cNvPr>
          <xdr:cNvSpPr txBox="1"/>
        </xdr:nvSpPr>
        <xdr:spPr>
          <a:xfrm>
            <a:off x="2804160" y="2004060"/>
            <a:ext cx="17526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Profit</a:t>
            </a:r>
            <a:r>
              <a:rPr lang="en-IN" sz="1200" baseline="0">
                <a:solidFill>
                  <a:schemeClr val="tx1">
                    <a:lumMod val="75000"/>
                    <a:lumOff val="25000"/>
                  </a:schemeClr>
                </a:solidFill>
              </a:rPr>
              <a:t> By Customer Age</a:t>
            </a:r>
            <a:endParaRPr lang="en-IN" sz="1200">
              <a:solidFill>
                <a:schemeClr val="tx1">
                  <a:lumMod val="75000"/>
                  <a:lumOff val="25000"/>
                </a:schemeClr>
              </a:solidFill>
            </a:endParaRPr>
          </a:p>
        </xdr:txBody>
      </xdr:sp>
      <xdr:sp macro="" textlink="">
        <xdr:nvSpPr>
          <xdr:cNvPr id="73" name="Oval 72">
            <a:extLst>
              <a:ext uri="{FF2B5EF4-FFF2-40B4-BE49-F238E27FC236}">
                <a16:creationId xmlns:a16="http://schemas.microsoft.com/office/drawing/2014/main" id="{00000000-0008-0000-0000-000049000000}"/>
              </a:ext>
            </a:extLst>
          </xdr:cNvPr>
          <xdr:cNvSpPr/>
        </xdr:nvSpPr>
        <xdr:spPr>
          <a:xfrm>
            <a:off x="2766060" y="2087880"/>
            <a:ext cx="152400" cy="160020"/>
          </a:xfrm>
          <a:prstGeom prst="ellipse">
            <a:avLst/>
          </a:prstGeom>
          <a:solidFill>
            <a:schemeClr val="bg2">
              <a:lumMod val="75000"/>
              <a:alpha val="2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281940</xdr:colOff>
          <xdr:row>25</xdr:row>
          <xdr:rowOff>76200</xdr:rowOff>
        </xdr:from>
        <xdr:to>
          <xdr:col>4</xdr:col>
          <xdr:colOff>27378</xdr:colOff>
          <xdr:row>33</xdr:row>
          <xdr:rowOff>160020</xdr:rowOff>
        </xdr:to>
        <xdr:pic>
          <xdr:nvPicPr>
            <xdr:cNvPr id="76" name="Picture 75">
              <a:extLst>
                <a:ext uri="{FF2B5EF4-FFF2-40B4-BE49-F238E27FC236}">
                  <a16:creationId xmlns:a16="http://schemas.microsoft.com/office/drawing/2014/main" id="{00000000-0008-0000-0000-00004C000000}"/>
                </a:ext>
              </a:extLst>
            </xdr:cNvPr>
            <xdr:cNvPicPr>
              <a:picLocks noChangeAspect="1" noChangeArrowheads="1"/>
              <a:extLst>
                <a:ext uri="{84589F7E-364E-4C9E-8A38-B11213B215E9}">
                  <a14:cameraTool cellRange="Gender_chart!$F$10:$O$19" spid="_x0000_s17481"/>
                </a:ext>
              </a:extLst>
            </xdr:cNvPicPr>
          </xdr:nvPicPr>
          <xdr:blipFill>
            <a:blip xmlns:r="http://schemas.openxmlformats.org/officeDocument/2006/relationships" r:embed="rId10"/>
            <a:srcRect/>
            <a:stretch>
              <a:fillRect/>
            </a:stretch>
          </xdr:blipFill>
          <xdr:spPr bwMode="auto">
            <a:xfrm>
              <a:off x="891540" y="2270760"/>
              <a:ext cx="1574238" cy="15468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472440</xdr:colOff>
      <xdr:row>24</xdr:row>
      <xdr:rowOff>22860</xdr:rowOff>
    </xdr:from>
    <xdr:to>
      <xdr:col>3</xdr:col>
      <xdr:colOff>464820</xdr:colOff>
      <xdr:row>25</xdr:row>
      <xdr:rowOff>7620</xdr:rowOff>
    </xdr:to>
    <xdr:sp macro="" textlink="'Analysis 03'!E24">
      <xdr:nvSpPr>
        <xdr:cNvPr id="77" name="TextBox 76">
          <a:extLst>
            <a:ext uri="{FF2B5EF4-FFF2-40B4-BE49-F238E27FC236}">
              <a16:creationId xmlns:a16="http://schemas.microsoft.com/office/drawing/2014/main" id="{00000000-0008-0000-0000-00004D000000}"/>
            </a:ext>
          </a:extLst>
        </xdr:cNvPr>
        <xdr:cNvSpPr txBox="1"/>
      </xdr:nvSpPr>
      <xdr:spPr>
        <a:xfrm>
          <a:off x="1082040" y="2034540"/>
          <a:ext cx="121158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Profit</a:t>
          </a:r>
          <a:r>
            <a:rPr lang="en-IN" sz="1200" baseline="0">
              <a:solidFill>
                <a:schemeClr val="tx1">
                  <a:lumMod val="75000"/>
                  <a:lumOff val="25000"/>
                </a:schemeClr>
              </a:solidFill>
            </a:rPr>
            <a:t> By Gender</a:t>
          </a:r>
          <a:endParaRPr lang="en-IN" sz="1200">
            <a:solidFill>
              <a:schemeClr val="tx1">
                <a:lumMod val="75000"/>
                <a:lumOff val="25000"/>
              </a:schemeClr>
            </a:solidFill>
          </a:endParaRPr>
        </a:p>
      </xdr:txBody>
    </xdr:sp>
    <xdr:clientData/>
  </xdr:twoCellAnchor>
  <xdr:twoCellAnchor>
    <xdr:from>
      <xdr:col>1</xdr:col>
      <xdr:colOff>350520</xdr:colOff>
      <xdr:row>24</xdr:row>
      <xdr:rowOff>45720</xdr:rowOff>
    </xdr:from>
    <xdr:to>
      <xdr:col>1</xdr:col>
      <xdr:colOff>510540</xdr:colOff>
      <xdr:row>25</xdr:row>
      <xdr:rowOff>15240</xdr:rowOff>
    </xdr:to>
    <xdr:sp macro="" textlink="">
      <xdr:nvSpPr>
        <xdr:cNvPr id="78" name="Oval 77">
          <a:extLst>
            <a:ext uri="{FF2B5EF4-FFF2-40B4-BE49-F238E27FC236}">
              <a16:creationId xmlns:a16="http://schemas.microsoft.com/office/drawing/2014/main" id="{00000000-0008-0000-0000-00004E000000}"/>
            </a:ext>
          </a:extLst>
        </xdr:cNvPr>
        <xdr:cNvSpPr/>
      </xdr:nvSpPr>
      <xdr:spPr>
        <a:xfrm>
          <a:off x="960120" y="2057400"/>
          <a:ext cx="160020" cy="152400"/>
        </a:xfrm>
        <a:prstGeom prst="ellipse">
          <a:avLst/>
        </a:prstGeom>
        <a:solidFill>
          <a:schemeClr val="bg2">
            <a:lumMod val="75000"/>
            <a:alpha val="2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304800</xdr:colOff>
      <xdr:row>34</xdr:row>
      <xdr:rowOff>137160</xdr:rowOff>
    </xdr:from>
    <xdr:to>
      <xdr:col>1</xdr:col>
      <xdr:colOff>464820</xdr:colOff>
      <xdr:row>35</xdr:row>
      <xdr:rowOff>53340</xdr:rowOff>
    </xdr:to>
    <xdr:sp macro="" textlink="">
      <xdr:nvSpPr>
        <xdr:cNvPr id="48" name="Rectangle 47">
          <a:extLst>
            <a:ext uri="{FF2B5EF4-FFF2-40B4-BE49-F238E27FC236}">
              <a16:creationId xmlns:a16="http://schemas.microsoft.com/office/drawing/2014/main" id="{00000000-0008-0000-0000-000030000000}"/>
            </a:ext>
          </a:extLst>
        </xdr:cNvPr>
        <xdr:cNvSpPr/>
      </xdr:nvSpPr>
      <xdr:spPr>
        <a:xfrm>
          <a:off x="914400" y="3977640"/>
          <a:ext cx="160020" cy="99060"/>
        </a:xfrm>
        <a:prstGeom prst="rect">
          <a:avLst/>
        </a:prstGeom>
        <a:solidFill>
          <a:srgbClr val="9FE6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320040</xdr:colOff>
      <xdr:row>35</xdr:row>
      <xdr:rowOff>129540</xdr:rowOff>
    </xdr:from>
    <xdr:to>
      <xdr:col>1</xdr:col>
      <xdr:colOff>434340</xdr:colOff>
      <xdr:row>36</xdr:row>
      <xdr:rowOff>60960</xdr:rowOff>
    </xdr:to>
    <xdr:sp macro="" textlink="">
      <xdr:nvSpPr>
        <xdr:cNvPr id="79" name="Oval 78">
          <a:extLst>
            <a:ext uri="{FF2B5EF4-FFF2-40B4-BE49-F238E27FC236}">
              <a16:creationId xmlns:a16="http://schemas.microsoft.com/office/drawing/2014/main" id="{00000000-0008-0000-0000-00004F000000}"/>
            </a:ext>
          </a:extLst>
        </xdr:cNvPr>
        <xdr:cNvSpPr/>
      </xdr:nvSpPr>
      <xdr:spPr>
        <a:xfrm>
          <a:off x="929640" y="4152900"/>
          <a:ext cx="114300" cy="114300"/>
        </a:xfrm>
        <a:prstGeom prst="ellipse">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434340</xdr:colOff>
      <xdr:row>34</xdr:row>
      <xdr:rowOff>129540</xdr:rowOff>
    </xdr:from>
    <xdr:to>
      <xdr:col>2</xdr:col>
      <xdr:colOff>487680</xdr:colOff>
      <xdr:row>35</xdr:row>
      <xdr:rowOff>45720</xdr:rowOff>
    </xdr:to>
    <xdr:sp macro="" textlink="'Analysis 03'!E24">
      <xdr:nvSpPr>
        <xdr:cNvPr id="83" name="TextBox 82">
          <a:extLst>
            <a:ext uri="{FF2B5EF4-FFF2-40B4-BE49-F238E27FC236}">
              <a16:creationId xmlns:a16="http://schemas.microsoft.com/office/drawing/2014/main" id="{00000000-0008-0000-0000-000053000000}"/>
            </a:ext>
          </a:extLst>
        </xdr:cNvPr>
        <xdr:cNvSpPr txBox="1"/>
      </xdr:nvSpPr>
      <xdr:spPr>
        <a:xfrm>
          <a:off x="1043940" y="3970020"/>
          <a:ext cx="662940" cy="99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a:solidFill>
                <a:schemeClr val="tx1">
                  <a:lumMod val="75000"/>
                  <a:lumOff val="25000"/>
                </a:schemeClr>
              </a:solidFill>
            </a:rPr>
            <a:t>Female</a:t>
          </a:r>
        </a:p>
      </xdr:txBody>
    </xdr:sp>
    <xdr:clientData/>
  </xdr:twoCellAnchor>
  <xdr:twoCellAnchor>
    <xdr:from>
      <xdr:col>1</xdr:col>
      <xdr:colOff>434340</xdr:colOff>
      <xdr:row>35</xdr:row>
      <xdr:rowOff>121920</xdr:rowOff>
    </xdr:from>
    <xdr:to>
      <xdr:col>2</xdr:col>
      <xdr:colOff>487680</xdr:colOff>
      <xdr:row>36</xdr:row>
      <xdr:rowOff>38100</xdr:rowOff>
    </xdr:to>
    <xdr:sp macro="" textlink="'Analysis 03'!E24">
      <xdr:nvSpPr>
        <xdr:cNvPr id="84" name="TextBox 83">
          <a:extLst>
            <a:ext uri="{FF2B5EF4-FFF2-40B4-BE49-F238E27FC236}">
              <a16:creationId xmlns:a16="http://schemas.microsoft.com/office/drawing/2014/main" id="{00000000-0008-0000-0000-000054000000}"/>
            </a:ext>
          </a:extLst>
        </xdr:cNvPr>
        <xdr:cNvSpPr txBox="1"/>
      </xdr:nvSpPr>
      <xdr:spPr>
        <a:xfrm>
          <a:off x="1043940" y="4145280"/>
          <a:ext cx="662940" cy="99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a:solidFill>
                <a:schemeClr val="tx1">
                  <a:lumMod val="75000"/>
                  <a:lumOff val="25000"/>
                </a:schemeClr>
              </a:solidFill>
            </a:rPr>
            <a:t>Male</a:t>
          </a:r>
        </a:p>
      </xdr:txBody>
    </xdr:sp>
    <xdr:clientData/>
  </xdr:twoCellAnchor>
  <xdr:twoCellAnchor>
    <xdr:from>
      <xdr:col>2</xdr:col>
      <xdr:colOff>213360</xdr:colOff>
      <xdr:row>34</xdr:row>
      <xdr:rowOff>106680</xdr:rowOff>
    </xdr:from>
    <xdr:to>
      <xdr:col>3</xdr:col>
      <xdr:colOff>411480</xdr:colOff>
      <xdr:row>35</xdr:row>
      <xdr:rowOff>60960</xdr:rowOff>
    </xdr:to>
    <xdr:sp macro="" textlink="Gender_chart!T6">
      <xdr:nvSpPr>
        <xdr:cNvPr id="85" name="TextBox 84">
          <a:extLst>
            <a:ext uri="{FF2B5EF4-FFF2-40B4-BE49-F238E27FC236}">
              <a16:creationId xmlns:a16="http://schemas.microsoft.com/office/drawing/2014/main" id="{00000000-0008-0000-0000-000055000000}"/>
            </a:ext>
          </a:extLst>
        </xdr:cNvPr>
        <xdr:cNvSpPr txBox="1"/>
      </xdr:nvSpPr>
      <xdr:spPr>
        <a:xfrm>
          <a:off x="1432560" y="3947160"/>
          <a:ext cx="80772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9E5E691-631D-4CA5-B7A6-1CDBB798C08A}" type="TxLink">
            <a:rPr lang="en-US" sz="1100" b="1" i="0" u="none" strike="noStrike">
              <a:solidFill>
                <a:srgbClr val="64C9F2"/>
              </a:solidFill>
              <a:latin typeface="Calibri"/>
              <a:cs typeface="Calibri"/>
            </a:rPr>
            <a:pPr algn="ctr"/>
            <a:t>48.53%</a:t>
          </a:fld>
          <a:endParaRPr lang="en-IN" sz="1000" b="1">
            <a:solidFill>
              <a:srgbClr val="64C9F2"/>
            </a:solidFill>
          </a:endParaRPr>
        </a:p>
      </xdr:txBody>
    </xdr:sp>
    <xdr:clientData/>
  </xdr:twoCellAnchor>
  <xdr:twoCellAnchor>
    <xdr:from>
      <xdr:col>2</xdr:col>
      <xdr:colOff>198120</xdr:colOff>
      <xdr:row>35</xdr:row>
      <xdr:rowOff>76200</xdr:rowOff>
    </xdr:from>
    <xdr:to>
      <xdr:col>3</xdr:col>
      <xdr:colOff>396240</xdr:colOff>
      <xdr:row>36</xdr:row>
      <xdr:rowOff>53340</xdr:rowOff>
    </xdr:to>
    <xdr:sp macro="" textlink="Gender_chart!T5">
      <xdr:nvSpPr>
        <xdr:cNvPr id="86" name="TextBox 85">
          <a:extLst>
            <a:ext uri="{FF2B5EF4-FFF2-40B4-BE49-F238E27FC236}">
              <a16:creationId xmlns:a16="http://schemas.microsoft.com/office/drawing/2014/main" id="{00000000-0008-0000-0000-000056000000}"/>
            </a:ext>
          </a:extLst>
        </xdr:cNvPr>
        <xdr:cNvSpPr txBox="1"/>
      </xdr:nvSpPr>
      <xdr:spPr>
        <a:xfrm>
          <a:off x="1417320" y="4099560"/>
          <a:ext cx="80772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417690-4E45-406A-A1BB-587CC6D1C0DF}" type="TxLink">
            <a:rPr lang="en-US" sz="1100" b="1" i="0" u="none" strike="noStrike">
              <a:solidFill>
                <a:srgbClr val="0070C0"/>
              </a:solidFill>
              <a:latin typeface="Calibri"/>
              <a:cs typeface="Calibri"/>
            </a:rPr>
            <a:pPr algn="ctr"/>
            <a:t>51.47%</a:t>
          </a:fld>
          <a:endParaRPr lang="en-IN" sz="500" b="1">
            <a:solidFill>
              <a:srgbClr val="0070C0"/>
            </a:solidFill>
          </a:endParaRPr>
        </a:p>
      </xdr:txBody>
    </xdr:sp>
    <xdr:clientData/>
  </xdr:twoCellAnchor>
  <xdr:twoCellAnchor>
    <xdr:from>
      <xdr:col>1</xdr:col>
      <xdr:colOff>60960</xdr:colOff>
      <xdr:row>37</xdr:row>
      <xdr:rowOff>99060</xdr:rowOff>
    </xdr:from>
    <xdr:to>
      <xdr:col>8</xdr:col>
      <xdr:colOff>106680</xdr:colOff>
      <xdr:row>46</xdr:row>
      <xdr:rowOff>15240</xdr:rowOff>
    </xdr:to>
    <xdr:graphicFrame macro="">
      <xdr:nvGraphicFramePr>
        <xdr:cNvPr id="80" name="Chart 79">
          <a:extLst>
            <a:ext uri="{FF2B5EF4-FFF2-40B4-BE49-F238E27FC236}">
              <a16:creationId xmlns:a16="http://schemas.microsoft.com/office/drawing/2014/main" id="{00000000-0008-0000-0000-00005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167640</xdr:colOff>
      <xdr:row>37</xdr:row>
      <xdr:rowOff>83820</xdr:rowOff>
    </xdr:from>
    <xdr:to>
      <xdr:col>5</xdr:col>
      <xdr:colOff>396240</xdr:colOff>
      <xdr:row>39</xdr:row>
      <xdr:rowOff>7620</xdr:rowOff>
    </xdr:to>
    <xdr:sp macro="" textlink="'Analysis 03'!E24">
      <xdr:nvSpPr>
        <xdr:cNvPr id="81" name="TextBox 80">
          <a:extLst>
            <a:ext uri="{FF2B5EF4-FFF2-40B4-BE49-F238E27FC236}">
              <a16:creationId xmlns:a16="http://schemas.microsoft.com/office/drawing/2014/main" id="{00000000-0008-0000-0000-000051000000}"/>
            </a:ext>
          </a:extLst>
        </xdr:cNvPr>
        <xdr:cNvSpPr txBox="1"/>
      </xdr:nvSpPr>
      <xdr:spPr>
        <a:xfrm>
          <a:off x="777240" y="4472940"/>
          <a:ext cx="26670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Profit</a:t>
          </a:r>
          <a:r>
            <a:rPr lang="en-IN" sz="1200" baseline="0">
              <a:solidFill>
                <a:schemeClr val="tx1">
                  <a:lumMod val="75000"/>
                  <a:lumOff val="25000"/>
                </a:schemeClr>
              </a:solidFill>
            </a:rPr>
            <a:t> Trend and MoM Growth Rate</a:t>
          </a:r>
          <a:endParaRPr lang="en-IN" sz="1200">
            <a:solidFill>
              <a:schemeClr val="tx1">
                <a:lumMod val="75000"/>
                <a:lumOff val="25000"/>
              </a:schemeClr>
            </a:solidFill>
          </a:endParaRPr>
        </a:p>
      </xdr:txBody>
    </xdr:sp>
    <xdr:clientData/>
  </xdr:twoCellAnchor>
  <xdr:twoCellAnchor>
    <xdr:from>
      <xdr:col>1</xdr:col>
      <xdr:colOff>167640</xdr:colOff>
      <xdr:row>37</xdr:row>
      <xdr:rowOff>144780</xdr:rowOff>
    </xdr:from>
    <xdr:to>
      <xdr:col>1</xdr:col>
      <xdr:colOff>320040</xdr:colOff>
      <xdr:row>38</xdr:row>
      <xdr:rowOff>121920</xdr:rowOff>
    </xdr:to>
    <xdr:sp macro="" textlink="">
      <xdr:nvSpPr>
        <xdr:cNvPr id="82" name="Oval 81">
          <a:extLst>
            <a:ext uri="{FF2B5EF4-FFF2-40B4-BE49-F238E27FC236}">
              <a16:creationId xmlns:a16="http://schemas.microsoft.com/office/drawing/2014/main" id="{00000000-0008-0000-0000-000052000000}"/>
            </a:ext>
          </a:extLst>
        </xdr:cNvPr>
        <xdr:cNvSpPr/>
      </xdr:nvSpPr>
      <xdr:spPr>
        <a:xfrm>
          <a:off x="777240" y="4533900"/>
          <a:ext cx="152400" cy="160020"/>
        </a:xfrm>
        <a:prstGeom prst="ellipse">
          <a:avLst/>
        </a:prstGeom>
        <a:solidFill>
          <a:schemeClr val="bg2">
            <a:lumMod val="75000"/>
            <a:alpha val="2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9</xdr:col>
      <xdr:colOff>426720</xdr:colOff>
      <xdr:row>26</xdr:row>
      <xdr:rowOff>30480</xdr:rowOff>
    </xdr:from>
    <xdr:to>
      <xdr:col>10</xdr:col>
      <xdr:colOff>541020</xdr:colOff>
      <xdr:row>28</xdr:row>
      <xdr:rowOff>106680</xdr:rowOff>
    </xdr:to>
    <xdr:sp macro="" textlink="'Analysis 03'!E26">
      <xdr:nvSpPr>
        <xdr:cNvPr id="87" name="TextBox 86">
          <a:extLst>
            <a:ext uri="{FF2B5EF4-FFF2-40B4-BE49-F238E27FC236}">
              <a16:creationId xmlns:a16="http://schemas.microsoft.com/office/drawing/2014/main" id="{00000000-0008-0000-0000-000057000000}"/>
            </a:ext>
          </a:extLst>
        </xdr:cNvPr>
        <xdr:cNvSpPr txBox="1"/>
      </xdr:nvSpPr>
      <xdr:spPr>
        <a:xfrm>
          <a:off x="5913120" y="2407920"/>
          <a:ext cx="72390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4B9741E-A190-4B9E-BCC0-38ACA475DE4D}" type="TxLink">
            <a:rPr lang="en-US" sz="2800" b="0" i="0" u="none" strike="noStrike">
              <a:solidFill>
                <a:srgbClr val="1F8CB3"/>
              </a:solidFill>
              <a:latin typeface="Calibri"/>
              <a:cs typeface="Calibri"/>
            </a:rPr>
            <a:pPr algn="l"/>
            <a:t>600</a:t>
          </a:fld>
          <a:endParaRPr lang="en-IN" sz="1800" b="0">
            <a:solidFill>
              <a:srgbClr val="1F8CB3"/>
            </a:solidFill>
          </a:endParaRPr>
        </a:p>
      </xdr:txBody>
    </xdr:sp>
    <xdr:clientData/>
  </xdr:twoCellAnchor>
  <xdr:twoCellAnchor>
    <xdr:from>
      <xdr:col>8</xdr:col>
      <xdr:colOff>281940</xdr:colOff>
      <xdr:row>37</xdr:row>
      <xdr:rowOff>160020</xdr:rowOff>
    </xdr:from>
    <xdr:to>
      <xdr:col>14</xdr:col>
      <xdr:colOff>342900</xdr:colOff>
      <xdr:row>46</xdr:row>
      <xdr:rowOff>30480</xdr:rowOff>
    </xdr:to>
    <xdr:graphicFrame macro="">
      <xdr:nvGraphicFramePr>
        <xdr:cNvPr id="88" name="Chart 87">
          <a:extLst>
            <a:ext uri="{FF2B5EF4-FFF2-40B4-BE49-F238E27FC236}">
              <a16:creationId xmlns:a16="http://schemas.microsoft.com/office/drawing/2014/main" id="{00000000-0008-0000-00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327660</xdr:colOff>
      <xdr:row>37</xdr:row>
      <xdr:rowOff>76200</xdr:rowOff>
    </xdr:from>
    <xdr:to>
      <xdr:col>11</xdr:col>
      <xdr:colOff>15240</xdr:colOff>
      <xdr:row>39</xdr:row>
      <xdr:rowOff>0</xdr:rowOff>
    </xdr:to>
    <xdr:sp macro="" textlink="'Analysis 03'!E24">
      <xdr:nvSpPr>
        <xdr:cNvPr id="89" name="TextBox 88">
          <a:extLst>
            <a:ext uri="{FF2B5EF4-FFF2-40B4-BE49-F238E27FC236}">
              <a16:creationId xmlns:a16="http://schemas.microsoft.com/office/drawing/2014/main" id="{00000000-0008-0000-0000-000059000000}"/>
            </a:ext>
          </a:extLst>
        </xdr:cNvPr>
        <xdr:cNvSpPr txBox="1"/>
      </xdr:nvSpPr>
      <xdr:spPr>
        <a:xfrm>
          <a:off x="5204460" y="4465320"/>
          <a:ext cx="15163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Profit</a:t>
          </a:r>
          <a:r>
            <a:rPr lang="en-IN" sz="1200" baseline="0">
              <a:solidFill>
                <a:schemeClr val="tx1">
                  <a:lumMod val="75000"/>
                  <a:lumOff val="25000"/>
                </a:schemeClr>
              </a:solidFill>
            </a:rPr>
            <a:t> by Weekday</a:t>
          </a:r>
          <a:endParaRPr lang="en-IN" sz="1200">
            <a:solidFill>
              <a:schemeClr val="tx1">
                <a:lumMod val="75000"/>
                <a:lumOff val="25000"/>
              </a:schemeClr>
            </a:solidFill>
          </a:endParaRPr>
        </a:p>
      </xdr:txBody>
    </xdr:sp>
    <xdr:clientData/>
  </xdr:twoCellAnchor>
  <xdr:twoCellAnchor>
    <xdr:from>
      <xdr:col>8</xdr:col>
      <xdr:colOff>304800</xdr:colOff>
      <xdr:row>37</xdr:row>
      <xdr:rowOff>144780</xdr:rowOff>
    </xdr:from>
    <xdr:to>
      <xdr:col>8</xdr:col>
      <xdr:colOff>457200</xdr:colOff>
      <xdr:row>38</xdr:row>
      <xdr:rowOff>121920</xdr:rowOff>
    </xdr:to>
    <xdr:sp macro="" textlink="">
      <xdr:nvSpPr>
        <xdr:cNvPr id="90" name="Oval 89">
          <a:extLst>
            <a:ext uri="{FF2B5EF4-FFF2-40B4-BE49-F238E27FC236}">
              <a16:creationId xmlns:a16="http://schemas.microsoft.com/office/drawing/2014/main" id="{00000000-0008-0000-0000-00005A000000}"/>
            </a:ext>
          </a:extLst>
        </xdr:cNvPr>
        <xdr:cNvSpPr/>
      </xdr:nvSpPr>
      <xdr:spPr>
        <a:xfrm>
          <a:off x="5181600" y="4533900"/>
          <a:ext cx="152400" cy="160020"/>
        </a:xfrm>
        <a:prstGeom prst="ellipse">
          <a:avLst/>
        </a:prstGeom>
        <a:solidFill>
          <a:schemeClr val="bg2">
            <a:lumMod val="75000"/>
            <a:alpha val="2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15</xdr:col>
      <xdr:colOff>30479</xdr:colOff>
      <xdr:row>18</xdr:row>
      <xdr:rowOff>0</xdr:rowOff>
    </xdr:from>
    <xdr:to>
      <xdr:col>16</xdr:col>
      <xdr:colOff>503894</xdr:colOff>
      <xdr:row>19</xdr:row>
      <xdr:rowOff>64244</xdr:rowOff>
    </xdr:to>
    <xdr:sp macro="" textlink="'Analysis 03'!E24">
      <xdr:nvSpPr>
        <xdr:cNvPr id="92" name="TextBox 91">
          <a:extLst>
            <a:ext uri="{FF2B5EF4-FFF2-40B4-BE49-F238E27FC236}">
              <a16:creationId xmlns:a16="http://schemas.microsoft.com/office/drawing/2014/main" id="{00000000-0008-0000-0000-00005C000000}"/>
            </a:ext>
          </a:extLst>
        </xdr:cNvPr>
        <xdr:cNvSpPr txBox="1"/>
      </xdr:nvSpPr>
      <xdr:spPr>
        <a:xfrm>
          <a:off x="9174479" y="914400"/>
          <a:ext cx="1083015" cy="247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a:solidFill>
                <a:srgbClr val="9FE6FF"/>
              </a:solidFill>
            </a:rPr>
            <a:t>Product</a:t>
          </a:r>
          <a:r>
            <a:rPr lang="en-IN" sz="1000" baseline="0">
              <a:solidFill>
                <a:srgbClr val="9FE6FF"/>
              </a:solidFill>
            </a:rPr>
            <a:t> Sold</a:t>
          </a:r>
          <a:endParaRPr lang="en-IN" sz="1000">
            <a:solidFill>
              <a:srgbClr val="9FE6FF"/>
            </a:solidFill>
          </a:endParaRPr>
        </a:p>
      </xdr:txBody>
    </xdr:sp>
    <xdr:clientData/>
  </xdr:twoCellAnchor>
  <xdr:twoCellAnchor>
    <xdr:from>
      <xdr:col>15</xdr:col>
      <xdr:colOff>57149</xdr:colOff>
      <xdr:row>19</xdr:row>
      <xdr:rowOff>11430</xdr:rowOff>
    </xdr:from>
    <xdr:to>
      <xdr:col>16</xdr:col>
      <xdr:colOff>530564</xdr:colOff>
      <xdr:row>22</xdr:row>
      <xdr:rowOff>1971</xdr:rowOff>
    </xdr:to>
    <xdr:sp macro="" textlink="'Analysis 03'!E24">
      <xdr:nvSpPr>
        <xdr:cNvPr id="93" name="TextBox 92">
          <a:extLst>
            <a:ext uri="{FF2B5EF4-FFF2-40B4-BE49-F238E27FC236}">
              <a16:creationId xmlns:a16="http://schemas.microsoft.com/office/drawing/2014/main" id="{00000000-0008-0000-0000-00005D000000}"/>
            </a:ext>
          </a:extLst>
        </xdr:cNvPr>
        <xdr:cNvSpPr txBox="1"/>
      </xdr:nvSpPr>
      <xdr:spPr>
        <a:xfrm>
          <a:off x="9201149" y="1108710"/>
          <a:ext cx="1083015" cy="539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000">
              <a:solidFill>
                <a:srgbClr val="9FE6FF"/>
              </a:solidFill>
              <a:latin typeface="+mn-lt"/>
              <a:ea typeface="+mn-ea"/>
              <a:cs typeface="+mn-cs"/>
            </a:rPr>
            <a:t>Product Return Rate</a:t>
          </a:r>
        </a:p>
      </xdr:txBody>
    </xdr:sp>
    <xdr:clientData/>
  </xdr:twoCellAnchor>
  <xdr:twoCellAnchor>
    <xdr:from>
      <xdr:col>15</xdr:col>
      <xdr:colOff>91439</xdr:colOff>
      <xdr:row>21</xdr:row>
      <xdr:rowOff>30480</xdr:rowOff>
    </xdr:from>
    <xdr:to>
      <xdr:col>16</xdr:col>
      <xdr:colOff>511088</xdr:colOff>
      <xdr:row>24</xdr:row>
      <xdr:rowOff>28509</xdr:rowOff>
    </xdr:to>
    <xdr:sp macro="" textlink="'Analysis 03'!E24">
      <xdr:nvSpPr>
        <xdr:cNvPr id="94" name="TextBox 93">
          <a:extLst>
            <a:ext uri="{FF2B5EF4-FFF2-40B4-BE49-F238E27FC236}">
              <a16:creationId xmlns:a16="http://schemas.microsoft.com/office/drawing/2014/main" id="{00000000-0008-0000-0000-00005E000000}"/>
            </a:ext>
          </a:extLst>
        </xdr:cNvPr>
        <xdr:cNvSpPr txBox="1"/>
      </xdr:nvSpPr>
      <xdr:spPr>
        <a:xfrm>
          <a:off x="9235439" y="1493520"/>
          <a:ext cx="1029249" cy="546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000">
              <a:solidFill>
                <a:srgbClr val="9FE6FF"/>
              </a:solidFill>
              <a:latin typeface="+mn-lt"/>
              <a:ea typeface="+mn-ea"/>
              <a:cs typeface="+mn-cs"/>
            </a:rPr>
            <a:t>Product Refund Rate</a:t>
          </a:r>
        </a:p>
      </xdr:txBody>
    </xdr:sp>
    <xdr:clientData/>
  </xdr:twoCellAnchor>
  <xdr:twoCellAnchor>
    <xdr:from>
      <xdr:col>15</xdr:col>
      <xdr:colOff>38099</xdr:colOff>
      <xdr:row>18</xdr:row>
      <xdr:rowOff>60961</xdr:rowOff>
    </xdr:from>
    <xdr:to>
      <xdr:col>15</xdr:col>
      <xdr:colOff>167640</xdr:colOff>
      <xdr:row>19</xdr:row>
      <xdr:rowOff>15241</xdr:rowOff>
    </xdr:to>
    <xdr:sp macro="" textlink="">
      <xdr:nvSpPr>
        <xdr:cNvPr id="96" name="Oval 95">
          <a:extLst>
            <a:ext uri="{FF2B5EF4-FFF2-40B4-BE49-F238E27FC236}">
              <a16:creationId xmlns:a16="http://schemas.microsoft.com/office/drawing/2014/main" id="{00000000-0008-0000-0000-000060000000}"/>
            </a:ext>
          </a:extLst>
        </xdr:cNvPr>
        <xdr:cNvSpPr/>
      </xdr:nvSpPr>
      <xdr:spPr>
        <a:xfrm>
          <a:off x="9182099" y="975361"/>
          <a:ext cx="129541" cy="137160"/>
        </a:xfrm>
        <a:prstGeom prst="ellipse">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15</xdr:col>
      <xdr:colOff>83820</xdr:colOff>
      <xdr:row>19</xdr:row>
      <xdr:rowOff>129540</xdr:rowOff>
    </xdr:from>
    <xdr:to>
      <xdr:col>15</xdr:col>
      <xdr:colOff>129539</xdr:colOff>
      <xdr:row>21</xdr:row>
      <xdr:rowOff>38100</xdr:rowOff>
    </xdr:to>
    <xdr:sp macro="" textlink="">
      <xdr:nvSpPr>
        <xdr:cNvPr id="97" name="Rectangle 96">
          <a:extLst>
            <a:ext uri="{FF2B5EF4-FFF2-40B4-BE49-F238E27FC236}">
              <a16:creationId xmlns:a16="http://schemas.microsoft.com/office/drawing/2014/main" id="{00000000-0008-0000-0000-000061000000}"/>
            </a:ext>
          </a:extLst>
        </xdr:cNvPr>
        <xdr:cNvSpPr/>
      </xdr:nvSpPr>
      <xdr:spPr>
        <a:xfrm flipH="1">
          <a:off x="9227820" y="1226820"/>
          <a:ext cx="45719" cy="274320"/>
        </a:xfrm>
        <a:prstGeom prst="rect">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83819</xdr:colOff>
      <xdr:row>21</xdr:row>
      <xdr:rowOff>144780</xdr:rowOff>
    </xdr:from>
    <xdr:to>
      <xdr:col>15</xdr:col>
      <xdr:colOff>129904</xdr:colOff>
      <xdr:row>23</xdr:row>
      <xdr:rowOff>48610</xdr:rowOff>
    </xdr:to>
    <xdr:sp macro="" textlink="">
      <xdr:nvSpPr>
        <xdr:cNvPr id="98" name="Rectangle 97">
          <a:extLst>
            <a:ext uri="{FF2B5EF4-FFF2-40B4-BE49-F238E27FC236}">
              <a16:creationId xmlns:a16="http://schemas.microsoft.com/office/drawing/2014/main" id="{00000000-0008-0000-0000-000062000000}"/>
            </a:ext>
          </a:extLst>
        </xdr:cNvPr>
        <xdr:cNvSpPr/>
      </xdr:nvSpPr>
      <xdr:spPr>
        <a:xfrm flipH="1">
          <a:off x="9227819" y="1607820"/>
          <a:ext cx="46085" cy="269590"/>
        </a:xfrm>
        <a:prstGeom prst="rect">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335280</xdr:colOff>
      <xdr:row>17</xdr:row>
      <xdr:rowOff>144780</xdr:rowOff>
    </xdr:from>
    <xdr:to>
      <xdr:col>17</xdr:col>
      <xdr:colOff>190500</xdr:colOff>
      <xdr:row>19</xdr:row>
      <xdr:rowOff>121920</xdr:rowOff>
    </xdr:to>
    <xdr:sp macro="" textlink="'Analysis 03'!Q31">
      <xdr:nvSpPr>
        <xdr:cNvPr id="99" name="TextBox 98">
          <a:extLst>
            <a:ext uri="{FF2B5EF4-FFF2-40B4-BE49-F238E27FC236}">
              <a16:creationId xmlns:a16="http://schemas.microsoft.com/office/drawing/2014/main" id="{00000000-0008-0000-0000-000063000000}"/>
            </a:ext>
          </a:extLst>
        </xdr:cNvPr>
        <xdr:cNvSpPr txBox="1"/>
      </xdr:nvSpPr>
      <xdr:spPr>
        <a:xfrm>
          <a:off x="10088880" y="876300"/>
          <a:ext cx="46482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A2A8A94-F9CF-4AD1-9841-78F1B002C883}" type="TxLink">
            <a:rPr lang="en-US" sz="1400" b="0" i="0" u="none" strike="noStrike">
              <a:solidFill>
                <a:schemeClr val="bg1">
                  <a:lumMod val="85000"/>
                </a:schemeClr>
              </a:solidFill>
              <a:latin typeface="Calibri"/>
              <a:cs typeface="Calibri"/>
            </a:rPr>
            <a:pPr algn="l"/>
            <a:t>100</a:t>
          </a:fld>
          <a:endParaRPr lang="en-IN" sz="2400" b="0">
            <a:solidFill>
              <a:schemeClr val="bg1">
                <a:lumMod val="85000"/>
              </a:schemeClr>
            </a:solidFill>
          </a:endParaRPr>
        </a:p>
      </xdr:txBody>
    </xdr:sp>
    <xdr:clientData/>
  </xdr:twoCellAnchor>
  <xdr:twoCellAnchor>
    <xdr:from>
      <xdr:col>16</xdr:col>
      <xdr:colOff>381000</xdr:colOff>
      <xdr:row>19</xdr:row>
      <xdr:rowOff>91440</xdr:rowOff>
    </xdr:from>
    <xdr:to>
      <xdr:col>17</xdr:col>
      <xdr:colOff>403860</xdr:colOff>
      <xdr:row>21</xdr:row>
      <xdr:rowOff>0</xdr:rowOff>
    </xdr:to>
    <xdr:sp macro="" textlink="'Analysis 03'!R31">
      <xdr:nvSpPr>
        <xdr:cNvPr id="100" name="TextBox 99">
          <a:extLst>
            <a:ext uri="{FF2B5EF4-FFF2-40B4-BE49-F238E27FC236}">
              <a16:creationId xmlns:a16="http://schemas.microsoft.com/office/drawing/2014/main" id="{00000000-0008-0000-0000-000064000000}"/>
            </a:ext>
          </a:extLst>
        </xdr:cNvPr>
        <xdr:cNvSpPr txBox="1"/>
      </xdr:nvSpPr>
      <xdr:spPr>
        <a:xfrm>
          <a:off x="10134600" y="1188720"/>
          <a:ext cx="63246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B0BBE65-2790-41B3-9B09-5055599A1729}" type="TxLink">
            <a:rPr lang="en-US" sz="1400" b="0" i="0" u="none" strike="noStrike">
              <a:solidFill>
                <a:schemeClr val="bg1">
                  <a:lumMod val="85000"/>
                </a:schemeClr>
              </a:solidFill>
              <a:latin typeface="Calibri"/>
              <a:ea typeface="+mn-ea"/>
              <a:cs typeface="Calibri"/>
            </a:rPr>
            <a:pPr marL="0" indent="0" algn="l"/>
            <a:t>8.03%</a:t>
          </a:fld>
          <a:endParaRPr lang="en-IN" sz="1400" b="0" i="0" u="none" strike="noStrike">
            <a:solidFill>
              <a:schemeClr val="bg1">
                <a:lumMod val="85000"/>
              </a:schemeClr>
            </a:solidFill>
            <a:latin typeface="Calibri"/>
            <a:ea typeface="+mn-ea"/>
            <a:cs typeface="Calibri"/>
          </a:endParaRPr>
        </a:p>
      </xdr:txBody>
    </xdr:sp>
    <xdr:clientData/>
  </xdr:twoCellAnchor>
  <xdr:twoCellAnchor>
    <xdr:from>
      <xdr:col>16</xdr:col>
      <xdr:colOff>403860</xdr:colOff>
      <xdr:row>21</xdr:row>
      <xdr:rowOff>0</xdr:rowOff>
    </xdr:from>
    <xdr:to>
      <xdr:col>17</xdr:col>
      <xdr:colOff>434340</xdr:colOff>
      <xdr:row>23</xdr:row>
      <xdr:rowOff>68580</xdr:rowOff>
    </xdr:to>
    <xdr:sp macro="" textlink="'Analysis 03'!S31">
      <xdr:nvSpPr>
        <xdr:cNvPr id="101" name="TextBox 100">
          <a:extLst>
            <a:ext uri="{FF2B5EF4-FFF2-40B4-BE49-F238E27FC236}">
              <a16:creationId xmlns:a16="http://schemas.microsoft.com/office/drawing/2014/main" id="{00000000-0008-0000-0000-000065000000}"/>
            </a:ext>
          </a:extLst>
        </xdr:cNvPr>
        <xdr:cNvSpPr txBox="1"/>
      </xdr:nvSpPr>
      <xdr:spPr>
        <a:xfrm>
          <a:off x="10157460" y="1463040"/>
          <a:ext cx="64008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9EABC38-3A09-4A01-BBF0-1418B7BC8894}" type="TxLink">
            <a:rPr lang="en-US" sz="1400" b="0" i="0" u="none" strike="noStrike">
              <a:solidFill>
                <a:schemeClr val="bg1">
                  <a:lumMod val="85000"/>
                </a:schemeClr>
              </a:solidFill>
              <a:latin typeface="Calibri"/>
              <a:ea typeface="+mn-ea"/>
              <a:cs typeface="Calibri"/>
            </a:rPr>
            <a:pPr marL="0" indent="0" algn="l"/>
            <a:t>8.05%</a:t>
          </a:fld>
          <a:endParaRPr lang="en-IN" sz="1400" b="0" i="0" u="none" strike="noStrike">
            <a:solidFill>
              <a:schemeClr val="bg1">
                <a:lumMod val="85000"/>
              </a:schemeClr>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15</xdr:col>
          <xdr:colOff>480060</xdr:colOff>
          <xdr:row>24</xdr:row>
          <xdr:rowOff>68580</xdr:rowOff>
        </xdr:from>
        <xdr:to>
          <xdr:col>16</xdr:col>
          <xdr:colOff>175260</xdr:colOff>
          <xdr:row>25</xdr:row>
          <xdr:rowOff>129540</xdr:rowOff>
        </xdr:to>
        <xdr:sp macro="" textlink="">
          <xdr:nvSpPr>
            <xdr:cNvPr id="17438" name="Option Button 30" hidden="1">
              <a:extLst>
                <a:ext uri="{63B3BB69-23CF-44E3-9099-C40C66FF867C}">
                  <a14:compatExt spid="_x0000_s17438"/>
                </a:ext>
                <a:ext uri="{FF2B5EF4-FFF2-40B4-BE49-F238E27FC236}">
                  <a16:creationId xmlns:a16="http://schemas.microsoft.com/office/drawing/2014/main" id="{00000000-0008-0000-0000-00001E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411480</xdr:colOff>
          <xdr:row>24</xdr:row>
          <xdr:rowOff>68580</xdr:rowOff>
        </xdr:from>
        <xdr:to>
          <xdr:col>18</xdr:col>
          <xdr:colOff>106680</xdr:colOff>
          <xdr:row>25</xdr:row>
          <xdr:rowOff>121920</xdr:rowOff>
        </xdr:to>
        <xdr:sp macro="" textlink="">
          <xdr:nvSpPr>
            <xdr:cNvPr id="17439" name="Option Button 31" hidden="1">
              <a:extLst>
                <a:ext uri="{63B3BB69-23CF-44E3-9099-C40C66FF867C}">
                  <a14:compatExt spid="_x0000_s17439"/>
                </a:ext>
                <a:ext uri="{FF2B5EF4-FFF2-40B4-BE49-F238E27FC236}">
                  <a16:creationId xmlns:a16="http://schemas.microsoft.com/office/drawing/2014/main" id="{00000000-0008-0000-0000-00001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15</xdr:col>
      <xdr:colOff>53340</xdr:colOff>
      <xdr:row>24</xdr:row>
      <xdr:rowOff>99060</xdr:rowOff>
    </xdr:from>
    <xdr:to>
      <xdr:col>15</xdr:col>
      <xdr:colOff>571500</xdr:colOff>
      <xdr:row>25</xdr:row>
      <xdr:rowOff>99060</xdr:rowOff>
    </xdr:to>
    <xdr:sp macro="" textlink="">
      <xdr:nvSpPr>
        <xdr:cNvPr id="102" name="TextBox 101">
          <a:extLst>
            <a:ext uri="{FF2B5EF4-FFF2-40B4-BE49-F238E27FC236}">
              <a16:creationId xmlns:a16="http://schemas.microsoft.com/office/drawing/2014/main" id="{00000000-0008-0000-0000-000066000000}"/>
            </a:ext>
          </a:extLst>
        </xdr:cNvPr>
        <xdr:cNvSpPr txBox="1"/>
      </xdr:nvSpPr>
      <xdr:spPr>
        <a:xfrm>
          <a:off x="9197340" y="2110740"/>
          <a:ext cx="51816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a:solidFill>
                <a:schemeClr val="bg1">
                  <a:lumMod val="85000"/>
                </a:schemeClr>
              </a:solidFill>
            </a:rPr>
            <a:t>Profit</a:t>
          </a:r>
        </a:p>
      </xdr:txBody>
    </xdr:sp>
    <xdr:clientData/>
  </xdr:twoCellAnchor>
  <xdr:twoCellAnchor>
    <xdr:from>
      <xdr:col>16</xdr:col>
      <xdr:colOff>426720</xdr:colOff>
      <xdr:row>24</xdr:row>
      <xdr:rowOff>91440</xdr:rowOff>
    </xdr:from>
    <xdr:to>
      <xdr:col>17</xdr:col>
      <xdr:colOff>480060</xdr:colOff>
      <xdr:row>25</xdr:row>
      <xdr:rowOff>99060</xdr:rowOff>
    </xdr:to>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10180320" y="2103120"/>
          <a:ext cx="66294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a:solidFill>
                <a:schemeClr val="bg1">
                  <a:lumMod val="85000"/>
                </a:schemeClr>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14</xdr:col>
          <xdr:colOff>594360</xdr:colOff>
          <xdr:row>24</xdr:row>
          <xdr:rowOff>45720</xdr:rowOff>
        </xdr:from>
        <xdr:to>
          <xdr:col>18</xdr:col>
          <xdr:colOff>556260</xdr:colOff>
          <xdr:row>26</xdr:row>
          <xdr:rowOff>91440</xdr:rowOff>
        </xdr:to>
        <xdr:sp macro="" textlink="">
          <xdr:nvSpPr>
            <xdr:cNvPr id="17442" name="Group Box 34" hidden="1">
              <a:extLst>
                <a:ext uri="{63B3BB69-23CF-44E3-9099-C40C66FF867C}">
                  <a14:compatExt spid="_x0000_s17442"/>
                </a:ext>
                <a:ext uri="{FF2B5EF4-FFF2-40B4-BE49-F238E27FC236}">
                  <a16:creationId xmlns:a16="http://schemas.microsoft.com/office/drawing/2014/main" id="{00000000-0008-0000-0000-0000224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15</xdr:col>
      <xdr:colOff>0</xdr:colOff>
      <xdr:row>24</xdr:row>
      <xdr:rowOff>45720</xdr:rowOff>
    </xdr:from>
    <xdr:to>
      <xdr:col>18</xdr:col>
      <xdr:colOff>556260</xdr:colOff>
      <xdr:row>26</xdr:row>
      <xdr:rowOff>76200</xdr:rowOff>
    </xdr:to>
    <xdr:sp macro="" textlink="">
      <xdr:nvSpPr>
        <xdr:cNvPr id="63" name="Rectangle 62">
          <a:extLst>
            <a:ext uri="{FF2B5EF4-FFF2-40B4-BE49-F238E27FC236}">
              <a16:creationId xmlns:a16="http://schemas.microsoft.com/office/drawing/2014/main" id="{00000000-0008-0000-0000-00003F000000}"/>
            </a:ext>
          </a:extLst>
        </xdr:cNvPr>
        <xdr:cNvSpPr/>
      </xdr:nvSpPr>
      <xdr:spPr>
        <a:xfrm>
          <a:off x="9144000" y="2057400"/>
          <a:ext cx="2385060" cy="396240"/>
        </a:xfrm>
        <a:prstGeom prst="rect">
          <a:avLst/>
        </a:prstGeom>
        <a:noFill/>
        <a:ln w="63500">
          <a:solidFill>
            <a:srgbClr val="00539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556260</xdr:colOff>
      <xdr:row>23</xdr:row>
      <xdr:rowOff>167640</xdr:rowOff>
    </xdr:from>
    <xdr:to>
      <xdr:col>19</xdr:col>
      <xdr:colOff>137160</xdr:colOff>
      <xdr:row>23</xdr:row>
      <xdr:rowOff>171450</xdr:rowOff>
    </xdr:to>
    <xdr:cxnSp macro="">
      <xdr:nvCxnSpPr>
        <xdr:cNvPr id="111" name="Straight Connector 110">
          <a:extLst>
            <a:ext uri="{FF2B5EF4-FFF2-40B4-BE49-F238E27FC236}">
              <a16:creationId xmlns:a16="http://schemas.microsoft.com/office/drawing/2014/main" id="{00000000-0008-0000-0000-00006F000000}"/>
            </a:ext>
          </a:extLst>
        </xdr:cNvPr>
        <xdr:cNvCxnSpPr/>
      </xdr:nvCxnSpPr>
      <xdr:spPr>
        <a:xfrm flipV="1">
          <a:off x="9090660" y="1996440"/>
          <a:ext cx="2628900" cy="3810"/>
        </a:xfrm>
        <a:prstGeom prst="line">
          <a:avLst/>
        </a:prstGeom>
        <a:ln w="22225">
          <a:gradFill flip="none" rotWithShape="1">
            <a:gsLst>
              <a:gs pos="6000">
                <a:srgbClr val="005392"/>
              </a:gs>
              <a:gs pos="48000">
                <a:schemeClr val="bg1"/>
              </a:gs>
              <a:gs pos="85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487680</xdr:colOff>
      <xdr:row>26</xdr:row>
      <xdr:rowOff>175260</xdr:rowOff>
    </xdr:from>
    <xdr:to>
      <xdr:col>19</xdr:col>
      <xdr:colOff>243840</xdr:colOff>
      <xdr:row>35</xdr:row>
      <xdr:rowOff>167640</xdr:rowOff>
    </xdr:to>
    <xdr:graphicFrame macro="">
      <xdr:nvGraphicFramePr>
        <xdr:cNvPr id="104" name="Chart 103">
          <a:extLst>
            <a:ext uri="{FF2B5EF4-FFF2-40B4-BE49-F238E27FC236}">
              <a16:creationId xmlns:a16="http://schemas.microsoft.com/office/drawing/2014/main" id="{00000000-0008-0000-0000-00006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25</xdr:row>
      <xdr:rowOff>160020</xdr:rowOff>
    </xdr:from>
    <xdr:to>
      <xdr:col>18</xdr:col>
      <xdr:colOff>335280</xdr:colOff>
      <xdr:row>27</xdr:row>
      <xdr:rowOff>7620</xdr:rowOff>
    </xdr:to>
    <xdr:sp macro="" textlink="'Analysis 03'!R37">
      <xdr:nvSpPr>
        <xdr:cNvPr id="106" name="TextBox 105">
          <a:extLst>
            <a:ext uri="{FF2B5EF4-FFF2-40B4-BE49-F238E27FC236}">
              <a16:creationId xmlns:a16="http://schemas.microsoft.com/office/drawing/2014/main" id="{00000000-0008-0000-0000-00006A000000}"/>
            </a:ext>
          </a:extLst>
        </xdr:cNvPr>
        <xdr:cNvSpPr txBox="1"/>
      </xdr:nvSpPr>
      <xdr:spPr>
        <a:xfrm>
          <a:off x="9144000" y="2354580"/>
          <a:ext cx="216408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7459F1E-FE26-42DC-9BAB-4C6DB9F8E1AB}" type="TxLink">
            <a:rPr lang="en-US" sz="1000">
              <a:solidFill>
                <a:srgbClr val="9FE6FF"/>
              </a:solidFill>
              <a:latin typeface="+mn-lt"/>
              <a:ea typeface="+mn-ea"/>
              <a:cs typeface="+mn-cs"/>
            </a:rPr>
            <a:pPr marL="0" indent="0" algn="ctr"/>
            <a:t>Top-5 Profitable Products</a:t>
          </a:fld>
          <a:endParaRPr lang="en-IN" sz="1000">
            <a:solidFill>
              <a:srgbClr val="9FE6FF"/>
            </a:solidFill>
            <a:latin typeface="+mn-lt"/>
            <a:ea typeface="+mn-ea"/>
            <a:cs typeface="+mn-cs"/>
          </a:endParaRPr>
        </a:p>
      </xdr:txBody>
    </xdr:sp>
    <xdr:clientData/>
  </xdr:twoCellAnchor>
  <xdr:twoCellAnchor>
    <xdr:from>
      <xdr:col>14</xdr:col>
      <xdr:colOff>541020</xdr:colOff>
      <xdr:row>35</xdr:row>
      <xdr:rowOff>144780</xdr:rowOff>
    </xdr:from>
    <xdr:to>
      <xdr:col>19</xdr:col>
      <xdr:colOff>121920</xdr:colOff>
      <xdr:row>35</xdr:row>
      <xdr:rowOff>148590</xdr:rowOff>
    </xdr:to>
    <xdr:cxnSp macro="">
      <xdr:nvCxnSpPr>
        <xdr:cNvPr id="108" name="Straight Connector 107">
          <a:extLst>
            <a:ext uri="{FF2B5EF4-FFF2-40B4-BE49-F238E27FC236}">
              <a16:creationId xmlns:a16="http://schemas.microsoft.com/office/drawing/2014/main" id="{00000000-0008-0000-0000-00006C000000}"/>
            </a:ext>
          </a:extLst>
        </xdr:cNvPr>
        <xdr:cNvCxnSpPr/>
      </xdr:nvCxnSpPr>
      <xdr:spPr>
        <a:xfrm flipV="1">
          <a:off x="9075420" y="4168140"/>
          <a:ext cx="2628900" cy="3810"/>
        </a:xfrm>
        <a:prstGeom prst="line">
          <a:avLst/>
        </a:prstGeom>
        <a:ln w="22225">
          <a:gradFill flip="none" rotWithShape="1">
            <a:gsLst>
              <a:gs pos="6000">
                <a:srgbClr val="005392"/>
              </a:gs>
              <a:gs pos="48000">
                <a:schemeClr val="bg1"/>
              </a:gs>
              <a:gs pos="85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38100</xdr:colOff>
      <xdr:row>36</xdr:row>
      <xdr:rowOff>0</xdr:rowOff>
    </xdr:from>
    <xdr:to>
      <xdr:col>18</xdr:col>
      <xdr:colOff>152400</xdr:colOff>
      <xdr:row>37</xdr:row>
      <xdr:rowOff>68580</xdr:rowOff>
    </xdr:to>
    <xdr:sp macro="" textlink="'Analysis 03'!R37">
      <xdr:nvSpPr>
        <xdr:cNvPr id="110" name="TextBox 109">
          <a:extLst>
            <a:ext uri="{FF2B5EF4-FFF2-40B4-BE49-F238E27FC236}">
              <a16:creationId xmlns:a16="http://schemas.microsoft.com/office/drawing/2014/main" id="{00000000-0008-0000-0000-00006E000000}"/>
            </a:ext>
          </a:extLst>
        </xdr:cNvPr>
        <xdr:cNvSpPr txBox="1"/>
      </xdr:nvSpPr>
      <xdr:spPr>
        <a:xfrm>
          <a:off x="9182100" y="4206240"/>
          <a:ext cx="19431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000">
              <a:solidFill>
                <a:srgbClr val="9FE6FF"/>
              </a:solidFill>
              <a:latin typeface="+mn-lt"/>
              <a:ea typeface="+mn-ea"/>
              <a:cs typeface="+mn-cs"/>
            </a:rPr>
            <a:t>Profit by Product Category</a:t>
          </a:r>
        </a:p>
      </xdr:txBody>
    </xdr:sp>
    <xdr:clientData/>
  </xdr:twoCellAnchor>
  <xdr:twoCellAnchor>
    <xdr:from>
      <xdr:col>14</xdr:col>
      <xdr:colOff>548640</xdr:colOff>
      <xdr:row>37</xdr:row>
      <xdr:rowOff>0</xdr:rowOff>
    </xdr:from>
    <xdr:to>
      <xdr:col>21</xdr:col>
      <xdr:colOff>312420</xdr:colOff>
      <xdr:row>46</xdr:row>
      <xdr:rowOff>160020</xdr:rowOff>
    </xdr:to>
    <xdr:graphicFrame macro="">
      <xdr:nvGraphicFramePr>
        <xdr:cNvPr id="112" name="Chart 111">
          <a:extLst>
            <a:ext uri="{FF2B5EF4-FFF2-40B4-BE49-F238E27FC236}">
              <a16:creationId xmlns:a16="http://schemas.microsoft.com/office/drawing/2014/main" id="{00000000-0008-0000-00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99059</xdr:colOff>
      <xdr:row>26</xdr:row>
      <xdr:rowOff>22861</xdr:rowOff>
    </xdr:from>
    <xdr:to>
      <xdr:col>15</xdr:col>
      <xdr:colOff>228600</xdr:colOff>
      <xdr:row>26</xdr:row>
      <xdr:rowOff>160021</xdr:rowOff>
    </xdr:to>
    <xdr:sp macro="" textlink="">
      <xdr:nvSpPr>
        <xdr:cNvPr id="113" name="Oval 112">
          <a:extLst>
            <a:ext uri="{FF2B5EF4-FFF2-40B4-BE49-F238E27FC236}">
              <a16:creationId xmlns:a16="http://schemas.microsoft.com/office/drawing/2014/main" id="{00000000-0008-0000-0000-000071000000}"/>
            </a:ext>
          </a:extLst>
        </xdr:cNvPr>
        <xdr:cNvSpPr/>
      </xdr:nvSpPr>
      <xdr:spPr>
        <a:xfrm>
          <a:off x="9243059" y="2400301"/>
          <a:ext cx="129541" cy="137160"/>
        </a:xfrm>
        <a:prstGeom prst="ellipse">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15</xdr:col>
      <xdr:colOff>129539</xdr:colOff>
      <xdr:row>36</xdr:row>
      <xdr:rowOff>68581</xdr:rowOff>
    </xdr:from>
    <xdr:to>
      <xdr:col>15</xdr:col>
      <xdr:colOff>259080</xdr:colOff>
      <xdr:row>37</xdr:row>
      <xdr:rowOff>22861</xdr:rowOff>
    </xdr:to>
    <xdr:sp macro="" textlink="">
      <xdr:nvSpPr>
        <xdr:cNvPr id="114" name="Oval 113">
          <a:extLst>
            <a:ext uri="{FF2B5EF4-FFF2-40B4-BE49-F238E27FC236}">
              <a16:creationId xmlns:a16="http://schemas.microsoft.com/office/drawing/2014/main" id="{00000000-0008-0000-0000-000072000000}"/>
            </a:ext>
          </a:extLst>
        </xdr:cNvPr>
        <xdr:cNvSpPr/>
      </xdr:nvSpPr>
      <xdr:spPr>
        <a:xfrm>
          <a:off x="9273539" y="4274821"/>
          <a:ext cx="129541" cy="137160"/>
        </a:xfrm>
        <a:prstGeom prst="ellipse">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76200</xdr:colOff>
      <xdr:row>25</xdr:row>
      <xdr:rowOff>106680</xdr:rowOff>
    </xdr:from>
    <xdr:to>
      <xdr:col>7</xdr:col>
      <xdr:colOff>495300</xdr:colOff>
      <xdr:row>26</xdr:row>
      <xdr:rowOff>167640</xdr:rowOff>
    </xdr:to>
    <xdr:sp macro="" textlink="'Analysis 03'!AE36">
      <xdr:nvSpPr>
        <xdr:cNvPr id="115" name="TextBox 114">
          <a:extLst>
            <a:ext uri="{FF2B5EF4-FFF2-40B4-BE49-F238E27FC236}">
              <a16:creationId xmlns:a16="http://schemas.microsoft.com/office/drawing/2014/main" id="{00000000-0008-0000-0000-000073000000}"/>
            </a:ext>
          </a:extLst>
        </xdr:cNvPr>
        <xdr:cNvSpPr txBox="1"/>
      </xdr:nvSpPr>
      <xdr:spPr>
        <a:xfrm>
          <a:off x="4343400" y="2301240"/>
          <a:ext cx="41910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3E0042-6001-4DC8-8EE5-1452BCB1E610}" type="TxLink">
            <a:rPr lang="en-US" sz="1600" b="0" i="0" u="none" strike="noStrike">
              <a:solidFill>
                <a:srgbClr val="1F8CB3"/>
              </a:solidFill>
              <a:latin typeface="Calibri"/>
              <a:ea typeface="+mn-ea"/>
              <a:cs typeface="Calibri"/>
            </a:rPr>
            <a:pPr marL="0" indent="0" algn="l"/>
            <a:t>45</a:t>
          </a:fld>
          <a:endParaRPr lang="en-IN" sz="1600" b="0" i="0" u="none" strike="noStrike">
            <a:solidFill>
              <a:srgbClr val="1F8CB3"/>
            </a:solidFill>
            <a:latin typeface="Calibri"/>
            <a:ea typeface="+mn-ea"/>
            <a:cs typeface="Calibri"/>
          </a:endParaRPr>
        </a:p>
      </xdr:txBody>
    </xdr:sp>
    <xdr:clientData/>
  </xdr:twoCellAnchor>
  <xdr:twoCellAnchor>
    <xdr:from>
      <xdr:col>19</xdr:col>
      <xdr:colOff>586740</xdr:colOff>
      <xdr:row>14</xdr:row>
      <xdr:rowOff>30480</xdr:rowOff>
    </xdr:from>
    <xdr:to>
      <xdr:col>21</xdr:col>
      <xdr:colOff>304800</xdr:colOff>
      <xdr:row>16</xdr:row>
      <xdr:rowOff>83820</xdr:rowOff>
    </xdr:to>
    <xdr:sp macro="[0]!ToggleHideShow" textlink="">
      <xdr:nvSpPr>
        <xdr:cNvPr id="70" name="Rectangle: Rounded Corners 69">
          <a:extLst>
            <a:ext uri="{FF2B5EF4-FFF2-40B4-BE49-F238E27FC236}">
              <a16:creationId xmlns:a16="http://schemas.microsoft.com/office/drawing/2014/main" id="{00000000-0008-0000-0000-000046000000}"/>
            </a:ext>
          </a:extLst>
        </xdr:cNvPr>
        <xdr:cNvSpPr/>
      </xdr:nvSpPr>
      <xdr:spPr>
        <a:xfrm>
          <a:off x="12169140" y="213360"/>
          <a:ext cx="937260" cy="419100"/>
        </a:xfrm>
        <a:prstGeom prst="round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t>Open Filter</a:t>
          </a:r>
        </a:p>
      </xdr:txBody>
    </xdr:sp>
    <xdr:clientData/>
  </xdr:twoCellAnchor>
  <xdr:twoCellAnchor>
    <xdr:from>
      <xdr:col>19</xdr:col>
      <xdr:colOff>83820</xdr:colOff>
      <xdr:row>14</xdr:row>
      <xdr:rowOff>22860</xdr:rowOff>
    </xdr:from>
    <xdr:to>
      <xdr:col>22</xdr:col>
      <xdr:colOff>396240</xdr:colOff>
      <xdr:row>46</xdr:row>
      <xdr:rowOff>22860</xdr:rowOff>
    </xdr:to>
    <xdr:grpSp>
      <xdr:nvGrpSpPr>
        <xdr:cNvPr id="74" name="Group 73" hidden="1">
          <a:extLst>
            <a:ext uri="{FF2B5EF4-FFF2-40B4-BE49-F238E27FC236}">
              <a16:creationId xmlns:a16="http://schemas.microsoft.com/office/drawing/2014/main" id="{00000000-0008-0000-0000-00004A000000}"/>
            </a:ext>
          </a:extLst>
        </xdr:cNvPr>
        <xdr:cNvGrpSpPr/>
      </xdr:nvGrpSpPr>
      <xdr:grpSpPr>
        <a:xfrm>
          <a:off x="11666220" y="205740"/>
          <a:ext cx="2141220" cy="5852160"/>
          <a:chOff x="11666220" y="205740"/>
          <a:chExt cx="2141220" cy="5852160"/>
        </a:xfrm>
      </xdr:grpSpPr>
      <xdr:sp macro="" textlink="">
        <xdr:nvSpPr>
          <xdr:cNvPr id="67" name="Rectangle: Diagonal Corners Rounded 66" hidden="1">
            <a:extLst>
              <a:ext uri="{FF2B5EF4-FFF2-40B4-BE49-F238E27FC236}">
                <a16:creationId xmlns:a16="http://schemas.microsoft.com/office/drawing/2014/main" id="{00000000-0008-0000-0000-000043000000}"/>
              </a:ext>
            </a:extLst>
          </xdr:cNvPr>
          <xdr:cNvSpPr/>
        </xdr:nvSpPr>
        <xdr:spPr>
          <a:xfrm>
            <a:off x="11666220" y="746760"/>
            <a:ext cx="2141220" cy="5311140"/>
          </a:xfrm>
          <a:prstGeom prst="round2DiagRect">
            <a:avLst/>
          </a:prstGeom>
          <a:solidFill>
            <a:srgbClr val="333F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116" name="Month 2" hidden="1">
                <a:extLst>
                  <a:ext uri="{FF2B5EF4-FFF2-40B4-BE49-F238E27FC236}">
                    <a16:creationId xmlns:a16="http://schemas.microsoft.com/office/drawing/2014/main" id="{00000000-0008-0000-0000-000074000000}"/>
                  </a:ext>
                </a:extLst>
              </xdr:cNvPr>
              <xdr:cNvGraphicFramePr/>
            </xdr:nvGraphicFramePr>
            <xdr:xfrm>
              <a:off x="11917680" y="944881"/>
              <a:ext cx="1691640" cy="1988819"/>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1917680" y="944881"/>
                <a:ext cx="1691640" cy="19888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7" name="Category 1" hidden="1">
                <a:extLst>
                  <a:ext uri="{FF2B5EF4-FFF2-40B4-BE49-F238E27FC236}">
                    <a16:creationId xmlns:a16="http://schemas.microsoft.com/office/drawing/2014/main" id="{00000000-0008-0000-0000-000075000000}"/>
                  </a:ext>
                </a:extLst>
              </xdr:cNvPr>
              <xdr:cNvGraphicFramePr/>
            </xdr:nvGraphicFramePr>
            <xdr:xfrm>
              <a:off x="11894820" y="3032760"/>
              <a:ext cx="1744980" cy="256032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894820" y="3032760"/>
                <a:ext cx="1744980" cy="2560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ToggleHideShow" textlink="">
        <xdr:nvSpPr>
          <xdr:cNvPr id="118" name="Rectangle: Rounded Corners 117" hidden="1">
            <a:extLst>
              <a:ext uri="{FF2B5EF4-FFF2-40B4-BE49-F238E27FC236}">
                <a16:creationId xmlns:a16="http://schemas.microsoft.com/office/drawing/2014/main" id="{00000000-0008-0000-0000-000076000000}"/>
              </a:ext>
            </a:extLst>
          </xdr:cNvPr>
          <xdr:cNvSpPr/>
        </xdr:nvSpPr>
        <xdr:spPr>
          <a:xfrm>
            <a:off x="12169140" y="205740"/>
            <a:ext cx="944880" cy="434340"/>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t>Close Filter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18</xdr:col>
      <xdr:colOff>327660</xdr:colOff>
      <xdr:row>0</xdr:row>
      <xdr:rowOff>0</xdr:rowOff>
    </xdr:from>
    <xdr:to>
      <xdr:col>25</xdr:col>
      <xdr:colOff>577596</xdr:colOff>
      <xdr:row>54</xdr:row>
      <xdr:rowOff>38100</xdr:rowOff>
    </xdr:to>
    <xdr:sp macro="" textlink="">
      <xdr:nvSpPr>
        <xdr:cNvPr id="2" name="Moon 1">
          <a:extLst>
            <a:ext uri="{FF2B5EF4-FFF2-40B4-BE49-F238E27FC236}">
              <a16:creationId xmlns:a16="http://schemas.microsoft.com/office/drawing/2014/main" id="{00000000-0008-0000-0300-000002000000}"/>
            </a:ext>
          </a:extLst>
        </xdr:cNvPr>
        <xdr:cNvSpPr/>
      </xdr:nvSpPr>
      <xdr:spPr>
        <a:xfrm flipH="1">
          <a:off x="11300460" y="0"/>
          <a:ext cx="4517136" cy="7536180"/>
        </a:xfrm>
        <a:prstGeom prst="moon">
          <a:avLst>
            <a:gd name="adj" fmla="val 59111"/>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144780</xdr:colOff>
      <xdr:row>0</xdr:row>
      <xdr:rowOff>0</xdr:rowOff>
    </xdr:from>
    <xdr:to>
      <xdr:col>27</xdr:col>
      <xdr:colOff>510540</xdr:colOff>
      <xdr:row>14</xdr:row>
      <xdr:rowOff>60960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11727180" y="0"/>
          <a:ext cx="5242560" cy="24384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449580</xdr:colOff>
      <xdr:row>0</xdr:row>
      <xdr:rowOff>0</xdr:rowOff>
    </xdr:from>
    <xdr:to>
      <xdr:col>25</xdr:col>
      <xdr:colOff>600456</xdr:colOff>
      <xdr:row>54</xdr:row>
      <xdr:rowOff>38100</xdr:rowOff>
    </xdr:to>
    <xdr:sp macro="" textlink="">
      <xdr:nvSpPr>
        <xdr:cNvPr id="4" name="Moon 3">
          <a:extLst>
            <a:ext uri="{FF2B5EF4-FFF2-40B4-BE49-F238E27FC236}">
              <a16:creationId xmlns:a16="http://schemas.microsoft.com/office/drawing/2014/main" id="{00000000-0008-0000-0300-000004000000}"/>
            </a:ext>
          </a:extLst>
        </xdr:cNvPr>
        <xdr:cNvSpPr/>
      </xdr:nvSpPr>
      <xdr:spPr>
        <a:xfrm flipH="1">
          <a:off x="11422380" y="0"/>
          <a:ext cx="4418076" cy="7536180"/>
        </a:xfrm>
        <a:prstGeom prst="moon">
          <a:avLst>
            <a:gd name="adj" fmla="val 59111"/>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236219</xdr:colOff>
      <xdr:row>0</xdr:row>
      <xdr:rowOff>0</xdr:rowOff>
    </xdr:from>
    <xdr:to>
      <xdr:col>45</xdr:col>
      <xdr:colOff>350518</xdr:colOff>
      <xdr:row>78</xdr:row>
      <xdr:rowOff>138173</xdr:rowOff>
    </xdr:to>
    <xdr:sp macro="" textlink="">
      <xdr:nvSpPr>
        <xdr:cNvPr id="5" name="Rectangle 4">
          <a:extLst>
            <a:ext uri="{FF2B5EF4-FFF2-40B4-BE49-F238E27FC236}">
              <a16:creationId xmlns:a16="http://schemas.microsoft.com/office/drawing/2014/main" id="{00000000-0008-0000-0300-000005000000}"/>
            </a:ext>
          </a:extLst>
        </xdr:cNvPr>
        <xdr:cNvSpPr/>
      </xdr:nvSpPr>
      <xdr:spPr>
        <a:xfrm rot="5400000">
          <a:off x="14702282" y="-1054863"/>
          <a:ext cx="12025373" cy="1413509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411480</xdr:colOff>
      <xdr:row>14</xdr:row>
      <xdr:rowOff>22860</xdr:rowOff>
    </xdr:from>
    <xdr:to>
      <xdr:col>18</xdr:col>
      <xdr:colOff>441960</xdr:colOff>
      <xdr:row>16</xdr:row>
      <xdr:rowOff>106680</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411480" y="205740"/>
          <a:ext cx="11003280" cy="449580"/>
        </a:xfrm>
        <a:prstGeom prst="rect">
          <a:avLst/>
        </a:prstGeom>
        <a:gradFill flip="none" rotWithShape="1">
          <a:gsLst>
            <a:gs pos="0">
              <a:srgbClr val="F6F6F6"/>
            </a:gs>
            <a:gs pos="50000">
              <a:schemeClr val="bg1"/>
            </a:gs>
            <a:gs pos="100000">
              <a:srgbClr val="F6F6F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434340</xdr:colOff>
      <xdr:row>18</xdr:row>
      <xdr:rowOff>22860</xdr:rowOff>
    </xdr:from>
    <xdr:to>
      <xdr:col>18</xdr:col>
      <xdr:colOff>525780</xdr:colOff>
      <xdr:row>48</xdr:row>
      <xdr:rowOff>15240</xdr:rowOff>
    </xdr:to>
    <xdr:sp macro="" textlink="">
      <xdr:nvSpPr>
        <xdr:cNvPr id="7" name="Rectangle: Diagonal Corners Rounded 6">
          <a:extLst>
            <a:ext uri="{FF2B5EF4-FFF2-40B4-BE49-F238E27FC236}">
              <a16:creationId xmlns:a16="http://schemas.microsoft.com/office/drawing/2014/main" id="{00000000-0008-0000-0300-000007000000}"/>
            </a:ext>
          </a:extLst>
        </xdr:cNvPr>
        <xdr:cNvSpPr/>
      </xdr:nvSpPr>
      <xdr:spPr>
        <a:xfrm>
          <a:off x="5920740" y="937260"/>
          <a:ext cx="5577840" cy="5478780"/>
        </a:xfrm>
        <a:prstGeom prst="round2DiagRect">
          <a:avLst>
            <a:gd name="adj1" fmla="val 5378"/>
            <a:gd name="adj2" fmla="val 552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411480</xdr:colOff>
      <xdr:row>14</xdr:row>
      <xdr:rowOff>22860</xdr:rowOff>
    </xdr:from>
    <xdr:to>
      <xdr:col>7</xdr:col>
      <xdr:colOff>392561</xdr:colOff>
      <xdr:row>16</xdr:row>
      <xdr:rowOff>99060</xdr:rowOff>
    </xdr:to>
    <xdr:sp macro="" textlink="">
      <xdr:nvSpPr>
        <xdr:cNvPr id="28" name="TextBox 27">
          <a:extLst>
            <a:ext uri="{FF2B5EF4-FFF2-40B4-BE49-F238E27FC236}">
              <a16:creationId xmlns:a16="http://schemas.microsoft.com/office/drawing/2014/main" id="{00000000-0008-0000-0300-00001C000000}"/>
            </a:ext>
          </a:extLst>
        </xdr:cNvPr>
        <xdr:cNvSpPr txBox="1"/>
      </xdr:nvSpPr>
      <xdr:spPr>
        <a:xfrm>
          <a:off x="411480" y="205740"/>
          <a:ext cx="4248281"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gradFill flip="none" rotWithShape="1">
                <a:gsLst>
                  <a:gs pos="100000">
                    <a:schemeClr val="accent1">
                      <a:lumMod val="80000"/>
                      <a:lumOff val="20000"/>
                    </a:schemeClr>
                  </a:gs>
                  <a:gs pos="100000">
                    <a:schemeClr val="accent1">
                      <a:lumMod val="95000"/>
                      <a:lumOff val="5000"/>
                    </a:schemeClr>
                  </a:gs>
                  <a:gs pos="0">
                    <a:schemeClr val="accent1">
                      <a:lumMod val="73000"/>
                    </a:schemeClr>
                  </a:gs>
                </a:gsLst>
                <a:path path="circle">
                  <a:fillToRect r="100000" b="100000"/>
                </a:path>
                <a:tileRect l="-100000" t="-100000"/>
              </a:gradFill>
            </a:rPr>
            <a:t>Business Dashboard</a:t>
          </a:r>
        </a:p>
      </xdr:txBody>
    </xdr:sp>
    <xdr:clientData/>
  </xdr:twoCellAnchor>
  <xdr:twoCellAnchor>
    <xdr:from>
      <xdr:col>20</xdr:col>
      <xdr:colOff>492968</xdr:colOff>
      <xdr:row>7</xdr:row>
      <xdr:rowOff>37211</xdr:rowOff>
    </xdr:from>
    <xdr:to>
      <xdr:col>23</xdr:col>
      <xdr:colOff>8279</xdr:colOff>
      <xdr:row>21</xdr:row>
      <xdr:rowOff>125097</xdr:rowOff>
    </xdr:to>
    <xdr:sp macro="" textlink="">
      <xdr:nvSpPr>
        <xdr:cNvPr id="33" name="Rectangle 32">
          <a:extLst>
            <a:ext uri="{FF2B5EF4-FFF2-40B4-BE49-F238E27FC236}">
              <a16:creationId xmlns:a16="http://schemas.microsoft.com/office/drawing/2014/main" id="{00000000-0008-0000-0300-000021000000}"/>
            </a:ext>
          </a:extLst>
        </xdr:cNvPr>
        <xdr:cNvSpPr/>
      </xdr:nvSpPr>
      <xdr:spPr>
        <a:xfrm rot="4484762">
          <a:off x="12638711" y="197768"/>
          <a:ext cx="1436626" cy="1344111"/>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94007</xdr:colOff>
      <xdr:row>7</xdr:row>
      <xdr:rowOff>60960</xdr:rowOff>
    </xdr:from>
    <xdr:to>
      <xdr:col>20</xdr:col>
      <xdr:colOff>599413</xdr:colOff>
      <xdr:row>14</xdr:row>
      <xdr:rowOff>168252</xdr:rowOff>
    </xdr:to>
    <xdr:sp macro="" textlink="">
      <xdr:nvSpPr>
        <xdr:cNvPr id="34" name="Rectangle 33">
          <a:extLst>
            <a:ext uri="{FF2B5EF4-FFF2-40B4-BE49-F238E27FC236}">
              <a16:creationId xmlns:a16="http://schemas.microsoft.com/office/drawing/2014/main" id="{00000000-0008-0000-0300-000022000000}"/>
            </a:ext>
          </a:extLst>
        </xdr:cNvPr>
        <xdr:cNvSpPr/>
      </xdr:nvSpPr>
      <xdr:spPr>
        <a:xfrm rot="5400000" flipH="1">
          <a:off x="12450774" y="10493"/>
          <a:ext cx="175872" cy="50540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563880</xdr:colOff>
      <xdr:row>34</xdr:row>
      <xdr:rowOff>83820</xdr:rowOff>
    </xdr:from>
    <xdr:to>
      <xdr:col>18</xdr:col>
      <xdr:colOff>419100</xdr:colOff>
      <xdr:row>46</xdr:row>
      <xdr:rowOff>167640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137160</xdr:colOff>
      <xdr:row>23</xdr:row>
      <xdr:rowOff>83820</xdr:rowOff>
    </xdr:from>
    <xdr:to>
      <xdr:col>18</xdr:col>
      <xdr:colOff>190500</xdr:colOff>
      <xdr:row>34</xdr:row>
      <xdr:rowOff>7620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205740</xdr:colOff>
      <xdr:row>23</xdr:row>
      <xdr:rowOff>152400</xdr:rowOff>
    </xdr:from>
    <xdr:to>
      <xdr:col>13</xdr:col>
      <xdr:colOff>388620</xdr:colOff>
      <xdr:row>25</xdr:row>
      <xdr:rowOff>99060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301740" y="1981200"/>
          <a:ext cx="201168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2">
                  <a:lumMod val="50000"/>
                </a:schemeClr>
              </a:solidFill>
            </a:rPr>
            <a:t>Revenue vs Target By Month</a:t>
          </a:r>
        </a:p>
      </xdr:txBody>
    </xdr:sp>
    <xdr:clientData/>
  </xdr:twoCellAnchor>
  <xdr:twoCellAnchor>
    <xdr:from>
      <xdr:col>10</xdr:col>
      <xdr:colOff>213360</xdr:colOff>
      <xdr:row>19</xdr:row>
      <xdr:rowOff>83820</xdr:rowOff>
    </xdr:from>
    <xdr:to>
      <xdr:col>12</xdr:col>
      <xdr:colOff>259080</xdr:colOff>
      <xdr:row>21</xdr:row>
      <xdr:rowOff>15240</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6309360" y="1181100"/>
          <a:ext cx="12649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2">
                  <a:lumMod val="50000"/>
                </a:schemeClr>
              </a:solidFill>
            </a:rPr>
            <a:t>Total Revenue</a:t>
          </a:r>
        </a:p>
      </xdr:txBody>
    </xdr:sp>
    <xdr:clientData/>
  </xdr:twoCellAnchor>
  <xdr:twoCellAnchor>
    <xdr:from>
      <xdr:col>13</xdr:col>
      <xdr:colOff>53340</xdr:colOff>
      <xdr:row>19</xdr:row>
      <xdr:rowOff>91440</xdr:rowOff>
    </xdr:from>
    <xdr:to>
      <xdr:col>14</xdr:col>
      <xdr:colOff>541020</xdr:colOff>
      <xdr:row>21</xdr:row>
      <xdr:rowOff>38100</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7978140" y="1188720"/>
          <a:ext cx="109728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2">
                  <a:lumMod val="50000"/>
                </a:schemeClr>
              </a:solidFill>
            </a:rPr>
            <a:t>Total Target</a:t>
          </a:r>
        </a:p>
      </xdr:txBody>
    </xdr:sp>
    <xdr:clientData/>
  </xdr:twoCellAnchor>
  <xdr:twoCellAnchor>
    <xdr:from>
      <xdr:col>15</xdr:col>
      <xdr:colOff>342900</xdr:colOff>
      <xdr:row>19</xdr:row>
      <xdr:rowOff>91440</xdr:rowOff>
    </xdr:from>
    <xdr:to>
      <xdr:col>17</xdr:col>
      <xdr:colOff>152400</xdr:colOff>
      <xdr:row>21</xdr:row>
      <xdr:rowOff>38100</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9486900" y="1188720"/>
          <a:ext cx="102870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2">
                  <a:lumMod val="50000"/>
                </a:schemeClr>
              </a:solidFill>
            </a:rPr>
            <a:t>Variance</a:t>
          </a:r>
          <a:r>
            <a:rPr lang="en-IN" sz="1400" b="1" baseline="0">
              <a:solidFill>
                <a:schemeClr val="bg2">
                  <a:lumMod val="50000"/>
                </a:schemeClr>
              </a:solidFill>
            </a:rPr>
            <a:t> %</a:t>
          </a:r>
          <a:endParaRPr lang="en-IN" sz="1400" b="1">
            <a:solidFill>
              <a:schemeClr val="bg2">
                <a:lumMod val="50000"/>
              </a:schemeClr>
            </a:solidFill>
          </a:endParaRPr>
        </a:p>
      </xdr:txBody>
    </xdr:sp>
    <xdr:clientData/>
  </xdr:twoCellAnchor>
  <xdr:twoCellAnchor>
    <xdr:from>
      <xdr:col>10</xdr:col>
      <xdr:colOff>281940</xdr:colOff>
      <xdr:row>20</xdr:row>
      <xdr:rowOff>64770</xdr:rowOff>
    </xdr:from>
    <xdr:to>
      <xdr:col>12</xdr:col>
      <xdr:colOff>22860</xdr:colOff>
      <xdr:row>22</xdr:row>
      <xdr:rowOff>133350</xdr:rowOff>
    </xdr:to>
    <xdr:sp macro="" textlink="'Analysis 02'!Q11">
      <xdr:nvSpPr>
        <xdr:cNvPr id="21" name="TextBox 20">
          <a:extLst>
            <a:ext uri="{FF2B5EF4-FFF2-40B4-BE49-F238E27FC236}">
              <a16:creationId xmlns:a16="http://schemas.microsoft.com/office/drawing/2014/main" id="{00000000-0008-0000-0300-000015000000}"/>
            </a:ext>
          </a:extLst>
        </xdr:cNvPr>
        <xdr:cNvSpPr txBox="1"/>
      </xdr:nvSpPr>
      <xdr:spPr>
        <a:xfrm>
          <a:off x="6377940" y="1344930"/>
          <a:ext cx="96012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B3AF3AC-6CB8-47DA-BABF-CCBC24991008}" type="TxLink">
            <a:rPr lang="en-US" sz="2400" b="0" i="0" u="none" strike="noStrike">
              <a:solidFill>
                <a:srgbClr val="1F8CB3"/>
              </a:solidFill>
              <a:latin typeface="Calibri"/>
              <a:cs typeface="Calibri"/>
            </a:rPr>
            <a:pPr/>
            <a:t>$5M</a:t>
          </a:fld>
          <a:endParaRPr lang="en-IN" sz="3200" b="1">
            <a:solidFill>
              <a:srgbClr val="1F8CB3"/>
            </a:solidFill>
          </a:endParaRPr>
        </a:p>
      </xdr:txBody>
    </xdr:sp>
    <xdr:clientData/>
  </xdr:twoCellAnchor>
  <xdr:twoCellAnchor>
    <xdr:from>
      <xdr:col>13</xdr:col>
      <xdr:colOff>102869</xdr:colOff>
      <xdr:row>20</xdr:row>
      <xdr:rowOff>76200</xdr:rowOff>
    </xdr:from>
    <xdr:to>
      <xdr:col>14</xdr:col>
      <xdr:colOff>491489</xdr:colOff>
      <xdr:row>22</xdr:row>
      <xdr:rowOff>121920</xdr:rowOff>
    </xdr:to>
    <xdr:sp macro="" textlink="'Analysis 02'!R11">
      <xdr:nvSpPr>
        <xdr:cNvPr id="22" name="TextBox 21">
          <a:extLst>
            <a:ext uri="{FF2B5EF4-FFF2-40B4-BE49-F238E27FC236}">
              <a16:creationId xmlns:a16="http://schemas.microsoft.com/office/drawing/2014/main" id="{00000000-0008-0000-0300-000016000000}"/>
            </a:ext>
          </a:extLst>
        </xdr:cNvPr>
        <xdr:cNvSpPr txBox="1"/>
      </xdr:nvSpPr>
      <xdr:spPr>
        <a:xfrm>
          <a:off x="8027669" y="1356360"/>
          <a:ext cx="9982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99E9EA-F737-48FE-9D02-345B5F089678}" type="TxLink">
            <a:rPr lang="en-US" sz="2400" b="0" i="0" u="none" strike="noStrike">
              <a:solidFill>
                <a:schemeClr val="tx1">
                  <a:lumMod val="50000"/>
                  <a:lumOff val="50000"/>
                </a:schemeClr>
              </a:solidFill>
              <a:latin typeface="Calibri"/>
              <a:cs typeface="Calibri"/>
            </a:rPr>
            <a:pPr/>
            <a:t>$5M</a:t>
          </a:fld>
          <a:endParaRPr lang="en-IN" sz="3200" b="1">
            <a:solidFill>
              <a:schemeClr val="tx1">
                <a:lumMod val="50000"/>
                <a:lumOff val="5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15</xdr:col>
          <xdr:colOff>60960</xdr:colOff>
          <xdr:row>20</xdr:row>
          <xdr:rowOff>68580</xdr:rowOff>
        </xdr:from>
        <xdr:to>
          <xdr:col>17</xdr:col>
          <xdr:colOff>53340</xdr:colOff>
          <xdr:row>22</xdr:row>
          <xdr:rowOff>167640</xdr:rowOff>
        </xdr:to>
        <xdr:pic>
          <xdr:nvPicPr>
            <xdr:cNvPr id="25" name="Picture 24">
              <a:extLst>
                <a:ext uri="{FF2B5EF4-FFF2-40B4-BE49-F238E27FC236}">
                  <a16:creationId xmlns:a16="http://schemas.microsoft.com/office/drawing/2014/main" id="{00000000-0008-0000-0300-000019000000}"/>
                </a:ext>
              </a:extLst>
            </xdr:cNvPr>
            <xdr:cNvPicPr>
              <a:picLocks noChangeAspect="1" noChangeArrowheads="1"/>
              <a:extLst>
                <a:ext uri="{84589F7E-364E-4C9E-8A38-B11213B215E9}">
                  <a14:cameraTool cellRange="'Analysis 02'!$R$16" spid="_x0000_s12718"/>
                </a:ext>
              </a:extLst>
            </xdr:cNvPicPr>
          </xdr:nvPicPr>
          <xdr:blipFill>
            <a:blip xmlns:r="http://schemas.openxmlformats.org/officeDocument/2006/relationships" r:embed="rId3"/>
            <a:srcRect/>
            <a:stretch>
              <a:fillRect/>
            </a:stretch>
          </xdr:blipFill>
          <xdr:spPr bwMode="auto">
            <a:xfrm>
              <a:off x="9204960" y="1348740"/>
              <a:ext cx="1211580" cy="4648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10</xdr:col>
      <xdr:colOff>213360</xdr:colOff>
      <xdr:row>20</xdr:row>
      <xdr:rowOff>0</xdr:rowOff>
    </xdr:from>
    <xdr:to>
      <xdr:col>10</xdr:col>
      <xdr:colOff>259079</xdr:colOff>
      <xdr:row>22</xdr:row>
      <xdr:rowOff>76200</xdr:rowOff>
    </xdr:to>
    <xdr:sp macro="" textlink="">
      <xdr:nvSpPr>
        <xdr:cNvPr id="9" name="Rectangle 8">
          <a:extLst>
            <a:ext uri="{FF2B5EF4-FFF2-40B4-BE49-F238E27FC236}">
              <a16:creationId xmlns:a16="http://schemas.microsoft.com/office/drawing/2014/main" id="{00000000-0008-0000-0300-000009000000}"/>
            </a:ext>
          </a:extLst>
        </xdr:cNvPr>
        <xdr:cNvSpPr/>
      </xdr:nvSpPr>
      <xdr:spPr>
        <a:xfrm>
          <a:off x="6309360" y="1280160"/>
          <a:ext cx="45719" cy="44196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53340</xdr:colOff>
      <xdr:row>19</xdr:row>
      <xdr:rowOff>167640</xdr:rowOff>
    </xdr:from>
    <xdr:to>
      <xdr:col>13</xdr:col>
      <xdr:colOff>99059</xdr:colOff>
      <xdr:row>22</xdr:row>
      <xdr:rowOff>60960</xdr:rowOff>
    </xdr:to>
    <xdr:sp macro="" textlink="">
      <xdr:nvSpPr>
        <xdr:cNvPr id="27" name="Rectangle 26">
          <a:extLst>
            <a:ext uri="{FF2B5EF4-FFF2-40B4-BE49-F238E27FC236}">
              <a16:creationId xmlns:a16="http://schemas.microsoft.com/office/drawing/2014/main" id="{00000000-0008-0000-0300-00001B000000}"/>
            </a:ext>
          </a:extLst>
        </xdr:cNvPr>
        <xdr:cNvSpPr/>
      </xdr:nvSpPr>
      <xdr:spPr>
        <a:xfrm>
          <a:off x="7978140" y="1264920"/>
          <a:ext cx="45719" cy="44196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342900</xdr:colOff>
      <xdr:row>20</xdr:row>
      <xdr:rowOff>0</xdr:rowOff>
    </xdr:from>
    <xdr:to>
      <xdr:col>15</xdr:col>
      <xdr:colOff>388619</xdr:colOff>
      <xdr:row>22</xdr:row>
      <xdr:rowOff>76200</xdr:rowOff>
    </xdr:to>
    <xdr:sp macro="" textlink="">
      <xdr:nvSpPr>
        <xdr:cNvPr id="32" name="Rectangle 31">
          <a:extLst>
            <a:ext uri="{FF2B5EF4-FFF2-40B4-BE49-F238E27FC236}">
              <a16:creationId xmlns:a16="http://schemas.microsoft.com/office/drawing/2014/main" id="{00000000-0008-0000-0300-000020000000}"/>
            </a:ext>
          </a:extLst>
        </xdr:cNvPr>
        <xdr:cNvSpPr/>
      </xdr:nvSpPr>
      <xdr:spPr>
        <a:xfrm>
          <a:off x="9486900" y="1280160"/>
          <a:ext cx="45719" cy="44196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579120</xdr:colOff>
      <xdr:row>18</xdr:row>
      <xdr:rowOff>6620</xdr:rowOff>
    </xdr:from>
    <xdr:to>
      <xdr:col>9</xdr:col>
      <xdr:colOff>167640</xdr:colOff>
      <xdr:row>34</xdr:row>
      <xdr:rowOff>61625</xdr:rowOff>
    </xdr:to>
    <xdr:sp macro="" textlink="">
      <xdr:nvSpPr>
        <xdr:cNvPr id="36" name="Rectangle: Diagonal Corners Rounded 35">
          <a:extLst>
            <a:ext uri="{FF2B5EF4-FFF2-40B4-BE49-F238E27FC236}">
              <a16:creationId xmlns:a16="http://schemas.microsoft.com/office/drawing/2014/main" id="{00000000-0008-0000-0300-000024000000}"/>
            </a:ext>
          </a:extLst>
        </xdr:cNvPr>
        <xdr:cNvSpPr/>
      </xdr:nvSpPr>
      <xdr:spPr>
        <a:xfrm>
          <a:off x="3017520" y="921020"/>
          <a:ext cx="2636520" cy="2981085"/>
        </a:xfrm>
        <a:prstGeom prst="round2DiagRect">
          <a:avLst>
            <a:gd name="adj1" fmla="val 5378"/>
            <a:gd name="adj2" fmla="val 552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342900</xdr:colOff>
      <xdr:row>17</xdr:row>
      <xdr:rowOff>175260</xdr:rowOff>
    </xdr:from>
    <xdr:to>
      <xdr:col>4</xdr:col>
      <xdr:colOff>335280</xdr:colOff>
      <xdr:row>34</xdr:row>
      <xdr:rowOff>91440</xdr:rowOff>
    </xdr:to>
    <xdr:sp macro="" textlink="">
      <xdr:nvSpPr>
        <xdr:cNvPr id="37" name="Rectangle: Diagonal Corners Rounded 36">
          <a:extLst>
            <a:ext uri="{FF2B5EF4-FFF2-40B4-BE49-F238E27FC236}">
              <a16:creationId xmlns:a16="http://schemas.microsoft.com/office/drawing/2014/main" id="{00000000-0008-0000-0300-000025000000}"/>
            </a:ext>
          </a:extLst>
        </xdr:cNvPr>
        <xdr:cNvSpPr/>
      </xdr:nvSpPr>
      <xdr:spPr>
        <a:xfrm>
          <a:off x="342900" y="906780"/>
          <a:ext cx="2430780" cy="3025140"/>
        </a:xfrm>
        <a:prstGeom prst="round2DiagRect">
          <a:avLst>
            <a:gd name="adj1" fmla="val 5378"/>
            <a:gd name="adj2" fmla="val 552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5</xdr:col>
          <xdr:colOff>125528</xdr:colOff>
          <xdr:row>19</xdr:row>
          <xdr:rowOff>109787</xdr:rowOff>
        </xdr:from>
        <xdr:to>
          <xdr:col>7</xdr:col>
          <xdr:colOff>373380</xdr:colOff>
          <xdr:row>25</xdr:row>
          <xdr:rowOff>157949</xdr:rowOff>
        </xdr:to>
        <xdr:pic>
          <xdr:nvPicPr>
            <xdr:cNvPr id="35" name="Picture 34">
              <a:extLst>
                <a:ext uri="{FF2B5EF4-FFF2-40B4-BE49-F238E27FC236}">
                  <a16:creationId xmlns:a16="http://schemas.microsoft.com/office/drawing/2014/main" id="{00000000-0008-0000-0300-000023000000}"/>
                </a:ext>
              </a:extLst>
            </xdr:cNvPr>
            <xdr:cNvPicPr>
              <a:picLocks noChangeAspect="1" noChangeArrowheads="1"/>
              <a:extLst>
                <a:ext uri="{84589F7E-364E-4C9E-8A38-B11213B215E9}">
                  <a14:cameraTool cellRange="Wafle_Chart!$E$11:$N$20" spid="_x0000_s12719"/>
                </a:ext>
              </a:extLst>
            </xdr:cNvPicPr>
          </xdr:nvPicPr>
          <xdr:blipFill>
            <a:blip xmlns:r="http://schemas.openxmlformats.org/officeDocument/2006/relationships" r:embed="rId4"/>
            <a:srcRect/>
            <a:stretch>
              <a:fillRect/>
            </a:stretch>
          </xdr:blipFill>
          <xdr:spPr bwMode="auto">
            <a:xfrm>
              <a:off x="3173528" y="1207067"/>
              <a:ext cx="1467052" cy="114544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91441</xdr:colOff>
          <xdr:row>27</xdr:row>
          <xdr:rowOff>34752</xdr:rowOff>
        </xdr:from>
        <xdr:to>
          <xdr:col>7</xdr:col>
          <xdr:colOff>403861</xdr:colOff>
          <xdr:row>33</xdr:row>
          <xdr:rowOff>134312</xdr:rowOff>
        </xdr:to>
        <xdr:pic>
          <xdr:nvPicPr>
            <xdr:cNvPr id="38" name="Picture 37">
              <a:extLst>
                <a:ext uri="{FF2B5EF4-FFF2-40B4-BE49-F238E27FC236}">
                  <a16:creationId xmlns:a16="http://schemas.microsoft.com/office/drawing/2014/main" id="{00000000-0008-0000-0300-000026000000}"/>
                </a:ext>
              </a:extLst>
            </xdr:cNvPr>
            <xdr:cNvPicPr>
              <a:picLocks noChangeAspect="1" noChangeArrowheads="1"/>
              <a:extLst>
                <a:ext uri="{84589F7E-364E-4C9E-8A38-B11213B215E9}">
                  <a14:cameraTool cellRange="Wafle_Chart!$E$22:$N$31" spid="_x0000_s12720"/>
                </a:ext>
              </a:extLst>
            </xdr:cNvPicPr>
          </xdr:nvPicPr>
          <xdr:blipFill>
            <a:blip xmlns:r="http://schemas.openxmlformats.org/officeDocument/2006/relationships" r:embed="rId5"/>
            <a:srcRect/>
            <a:stretch>
              <a:fillRect/>
            </a:stretch>
          </xdr:blipFill>
          <xdr:spPr bwMode="auto">
            <a:xfrm>
              <a:off x="3139441" y="2595072"/>
              <a:ext cx="1531620" cy="11968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5</xdr:col>
      <xdr:colOff>7620</xdr:colOff>
      <xdr:row>18</xdr:row>
      <xdr:rowOff>44092</xdr:rowOff>
    </xdr:from>
    <xdr:to>
      <xdr:col>6</xdr:col>
      <xdr:colOff>419100</xdr:colOff>
      <xdr:row>19</xdr:row>
      <xdr:rowOff>125545</xdr:rowOff>
    </xdr:to>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3055620" y="958492"/>
          <a:ext cx="1021080" cy="26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solidFill>
                <a:schemeClr val="bg2">
                  <a:lumMod val="50000"/>
                </a:schemeClr>
              </a:solidFill>
            </a:rPr>
            <a:t>Revenue</a:t>
          </a:r>
        </a:p>
      </xdr:txBody>
    </xdr:sp>
    <xdr:clientData/>
  </xdr:twoCellAnchor>
  <xdr:twoCellAnchor>
    <xdr:from>
      <xdr:col>5</xdr:col>
      <xdr:colOff>579120</xdr:colOff>
      <xdr:row>18</xdr:row>
      <xdr:rowOff>36638</xdr:rowOff>
    </xdr:from>
    <xdr:to>
      <xdr:col>7</xdr:col>
      <xdr:colOff>358140</xdr:colOff>
      <xdr:row>19</xdr:row>
      <xdr:rowOff>125433</xdr:rowOff>
    </xdr:to>
    <xdr:sp macro="" textlink="">
      <xdr:nvSpPr>
        <xdr:cNvPr id="40" name="TextBox 39">
          <a:extLst>
            <a:ext uri="{FF2B5EF4-FFF2-40B4-BE49-F238E27FC236}">
              <a16:creationId xmlns:a16="http://schemas.microsoft.com/office/drawing/2014/main" id="{00000000-0008-0000-0300-000028000000}"/>
            </a:ext>
          </a:extLst>
        </xdr:cNvPr>
        <xdr:cNvSpPr txBox="1"/>
      </xdr:nvSpPr>
      <xdr:spPr>
        <a:xfrm>
          <a:off x="3627120" y="951038"/>
          <a:ext cx="998220" cy="27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solidFill>
                <a:schemeClr val="bg2">
                  <a:lumMod val="50000"/>
                </a:schemeClr>
              </a:solidFill>
            </a:rPr>
            <a:t>Generated</a:t>
          </a:r>
        </a:p>
      </xdr:txBody>
    </xdr:sp>
    <xdr:clientData/>
  </xdr:twoCellAnchor>
  <xdr:twoCellAnchor>
    <xdr:from>
      <xdr:col>5</xdr:col>
      <xdr:colOff>0</xdr:colOff>
      <xdr:row>25</xdr:row>
      <xdr:rowOff>158392</xdr:rowOff>
    </xdr:from>
    <xdr:to>
      <xdr:col>6</xdr:col>
      <xdr:colOff>411480</xdr:colOff>
      <xdr:row>27</xdr:row>
      <xdr:rowOff>56965</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3048000" y="2352952"/>
          <a:ext cx="1021080" cy="26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solidFill>
                <a:schemeClr val="bg2">
                  <a:lumMod val="50000"/>
                </a:schemeClr>
              </a:solidFill>
            </a:rPr>
            <a:t>Revenue</a:t>
          </a:r>
        </a:p>
      </xdr:txBody>
    </xdr:sp>
    <xdr:clientData/>
  </xdr:twoCellAnchor>
  <xdr:twoCellAnchor>
    <xdr:from>
      <xdr:col>5</xdr:col>
      <xdr:colOff>571500</xdr:colOff>
      <xdr:row>25</xdr:row>
      <xdr:rowOff>150938</xdr:rowOff>
    </xdr:from>
    <xdr:to>
      <xdr:col>7</xdr:col>
      <xdr:colOff>350520</xdr:colOff>
      <xdr:row>27</xdr:row>
      <xdr:rowOff>56853</xdr:rowOff>
    </xdr:to>
    <xdr:sp macro="" textlink="">
      <xdr:nvSpPr>
        <xdr:cNvPr id="42" name="TextBox 41">
          <a:extLst>
            <a:ext uri="{FF2B5EF4-FFF2-40B4-BE49-F238E27FC236}">
              <a16:creationId xmlns:a16="http://schemas.microsoft.com/office/drawing/2014/main" id="{00000000-0008-0000-0300-00002A000000}"/>
            </a:ext>
          </a:extLst>
        </xdr:cNvPr>
        <xdr:cNvSpPr txBox="1"/>
      </xdr:nvSpPr>
      <xdr:spPr>
        <a:xfrm>
          <a:off x="3619500" y="2345498"/>
          <a:ext cx="998220" cy="27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solidFill>
                <a:schemeClr val="bg2">
                  <a:lumMod val="50000"/>
                </a:schemeClr>
              </a:solidFill>
            </a:rPr>
            <a:t>Generated</a:t>
          </a:r>
        </a:p>
      </xdr:txBody>
    </xdr:sp>
    <xdr:clientData/>
  </xdr:twoCellAnchor>
  <xdr:twoCellAnchor>
    <xdr:from>
      <xdr:col>7</xdr:col>
      <xdr:colOff>396240</xdr:colOff>
      <xdr:row>19</xdr:row>
      <xdr:rowOff>181252</xdr:rowOff>
    </xdr:from>
    <xdr:to>
      <xdr:col>9</xdr:col>
      <xdr:colOff>198120</xdr:colOff>
      <xdr:row>21</xdr:row>
      <xdr:rowOff>79825</xdr:rowOff>
    </xdr:to>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4663440" y="1278532"/>
          <a:ext cx="1021080" cy="26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2">
                  <a:lumMod val="50000"/>
                </a:schemeClr>
              </a:solidFill>
            </a:rPr>
            <a:t>Revenue By </a:t>
          </a:r>
        </a:p>
      </xdr:txBody>
    </xdr:sp>
    <xdr:clientData/>
  </xdr:twoCellAnchor>
  <xdr:twoCellAnchor>
    <xdr:from>
      <xdr:col>7</xdr:col>
      <xdr:colOff>388620</xdr:colOff>
      <xdr:row>21</xdr:row>
      <xdr:rowOff>21232</xdr:rowOff>
    </xdr:from>
    <xdr:to>
      <xdr:col>9</xdr:col>
      <xdr:colOff>190500</xdr:colOff>
      <xdr:row>22</xdr:row>
      <xdr:rowOff>102685</xdr:rowOff>
    </xdr:to>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4655820" y="1484272"/>
          <a:ext cx="1021080" cy="26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rgbClr val="1F8CB3"/>
              </a:solidFill>
            </a:rPr>
            <a:t>Weekends</a:t>
          </a:r>
          <a:r>
            <a:rPr lang="en-IN" sz="1200" b="1">
              <a:solidFill>
                <a:schemeClr val="bg2">
                  <a:lumMod val="50000"/>
                </a:schemeClr>
              </a:solidFill>
            </a:rPr>
            <a:t> </a:t>
          </a:r>
        </a:p>
      </xdr:txBody>
    </xdr:sp>
    <xdr:clientData/>
  </xdr:twoCellAnchor>
  <xdr:twoCellAnchor>
    <xdr:from>
      <xdr:col>7</xdr:col>
      <xdr:colOff>419100</xdr:colOff>
      <xdr:row>22</xdr:row>
      <xdr:rowOff>20918</xdr:rowOff>
    </xdr:from>
    <xdr:to>
      <xdr:col>9</xdr:col>
      <xdr:colOff>167640</xdr:colOff>
      <xdr:row>24</xdr:row>
      <xdr:rowOff>73685</xdr:rowOff>
    </xdr:to>
    <xdr:sp macro="" textlink="Wafle_Chart!B4">
      <xdr:nvSpPr>
        <xdr:cNvPr id="48" name="TextBox 47">
          <a:extLst>
            <a:ext uri="{FF2B5EF4-FFF2-40B4-BE49-F238E27FC236}">
              <a16:creationId xmlns:a16="http://schemas.microsoft.com/office/drawing/2014/main" id="{00000000-0008-0000-0300-000030000000}"/>
            </a:ext>
          </a:extLst>
        </xdr:cNvPr>
        <xdr:cNvSpPr txBox="1"/>
      </xdr:nvSpPr>
      <xdr:spPr>
        <a:xfrm>
          <a:off x="4686300" y="1666838"/>
          <a:ext cx="967740" cy="418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0DB33AF-C579-4893-BAAF-E0D06CCC4E7F}" type="TxLink">
            <a:rPr lang="en-US" sz="2000" b="0" i="0" u="none" strike="noStrike">
              <a:solidFill>
                <a:srgbClr val="1F8CB3"/>
              </a:solidFill>
              <a:latin typeface="Calibri"/>
              <a:ea typeface="+mn-ea"/>
              <a:cs typeface="Calibri"/>
            </a:rPr>
            <a:pPr marL="0" indent="0"/>
            <a:t>28.50%</a:t>
          </a:fld>
          <a:endParaRPr lang="en-IN" sz="2000" b="0" i="0" u="none" strike="noStrike">
            <a:solidFill>
              <a:srgbClr val="1F8CB3"/>
            </a:solidFill>
            <a:latin typeface="Calibri"/>
            <a:ea typeface="+mn-ea"/>
            <a:cs typeface="Calibri"/>
          </a:endParaRPr>
        </a:p>
      </xdr:txBody>
    </xdr:sp>
    <xdr:clientData/>
  </xdr:twoCellAnchor>
  <xdr:twoCellAnchor>
    <xdr:from>
      <xdr:col>7</xdr:col>
      <xdr:colOff>396240</xdr:colOff>
      <xdr:row>28</xdr:row>
      <xdr:rowOff>44092</xdr:rowOff>
    </xdr:from>
    <xdr:to>
      <xdr:col>9</xdr:col>
      <xdr:colOff>198120</xdr:colOff>
      <xdr:row>29</xdr:row>
      <xdr:rowOff>125545</xdr:rowOff>
    </xdr:to>
    <xdr:sp macro="" textlink="">
      <xdr:nvSpPr>
        <xdr:cNvPr id="49" name="TextBox 48">
          <a:extLst>
            <a:ext uri="{FF2B5EF4-FFF2-40B4-BE49-F238E27FC236}">
              <a16:creationId xmlns:a16="http://schemas.microsoft.com/office/drawing/2014/main" id="{00000000-0008-0000-0300-000031000000}"/>
            </a:ext>
          </a:extLst>
        </xdr:cNvPr>
        <xdr:cNvSpPr txBox="1"/>
      </xdr:nvSpPr>
      <xdr:spPr>
        <a:xfrm>
          <a:off x="4663440" y="2787292"/>
          <a:ext cx="1021080" cy="26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2">
                  <a:lumMod val="50000"/>
                </a:schemeClr>
              </a:solidFill>
            </a:rPr>
            <a:t>Revenue By </a:t>
          </a:r>
        </a:p>
      </xdr:txBody>
    </xdr:sp>
    <xdr:clientData/>
  </xdr:twoCellAnchor>
  <xdr:twoCellAnchor>
    <xdr:from>
      <xdr:col>7</xdr:col>
      <xdr:colOff>388620</xdr:colOff>
      <xdr:row>29</xdr:row>
      <xdr:rowOff>44092</xdr:rowOff>
    </xdr:from>
    <xdr:to>
      <xdr:col>9</xdr:col>
      <xdr:colOff>190500</xdr:colOff>
      <xdr:row>30</xdr:row>
      <xdr:rowOff>125545</xdr:rowOff>
    </xdr:to>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4655820" y="2970172"/>
          <a:ext cx="1021080" cy="26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65000"/>
                </a:schemeClr>
              </a:solidFill>
            </a:rPr>
            <a:t>Weekdays </a:t>
          </a:r>
        </a:p>
      </xdr:txBody>
    </xdr:sp>
    <xdr:clientData/>
  </xdr:twoCellAnchor>
  <xdr:twoCellAnchor>
    <xdr:from>
      <xdr:col>7</xdr:col>
      <xdr:colOff>434340</xdr:colOff>
      <xdr:row>30</xdr:row>
      <xdr:rowOff>51314</xdr:rowOff>
    </xdr:from>
    <xdr:to>
      <xdr:col>9</xdr:col>
      <xdr:colOff>205740</xdr:colOff>
      <xdr:row>32</xdr:row>
      <xdr:rowOff>100409</xdr:rowOff>
    </xdr:to>
    <xdr:sp macro="" textlink="Wafle_Chart!B5">
      <xdr:nvSpPr>
        <xdr:cNvPr id="51" name="TextBox 50">
          <a:extLst>
            <a:ext uri="{FF2B5EF4-FFF2-40B4-BE49-F238E27FC236}">
              <a16:creationId xmlns:a16="http://schemas.microsoft.com/office/drawing/2014/main" id="{00000000-0008-0000-0300-000033000000}"/>
            </a:ext>
          </a:extLst>
        </xdr:cNvPr>
        <xdr:cNvSpPr txBox="1"/>
      </xdr:nvSpPr>
      <xdr:spPr>
        <a:xfrm>
          <a:off x="4701540" y="3160274"/>
          <a:ext cx="990600" cy="414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1303F9F-2490-454A-833C-94F9C05688F2}" type="TxLink">
            <a:rPr lang="en-US" sz="2000" b="0" i="0" u="none" strike="noStrike">
              <a:solidFill>
                <a:schemeClr val="tx1">
                  <a:lumMod val="50000"/>
                  <a:lumOff val="50000"/>
                </a:schemeClr>
              </a:solidFill>
              <a:latin typeface="Calibri"/>
              <a:ea typeface="+mn-ea"/>
              <a:cs typeface="Calibri"/>
            </a:rPr>
            <a:pPr marL="0" indent="0"/>
            <a:t>71.50%</a:t>
          </a:fld>
          <a:endParaRPr lang="en-IN" sz="2000" b="0" i="0" u="none" strike="noStrike">
            <a:solidFill>
              <a:schemeClr val="tx1">
                <a:lumMod val="50000"/>
                <a:lumOff val="50000"/>
              </a:schemeClr>
            </a:solidFill>
            <a:latin typeface="Calibri"/>
            <a:ea typeface="+mn-ea"/>
            <a:cs typeface="Calibri"/>
          </a:endParaRPr>
        </a:p>
      </xdr:txBody>
    </xdr:sp>
    <xdr:clientData/>
  </xdr:twoCellAnchor>
  <xdr:twoCellAnchor>
    <xdr:from>
      <xdr:col>0</xdr:col>
      <xdr:colOff>259080</xdr:colOff>
      <xdr:row>22</xdr:row>
      <xdr:rowOff>91440</xdr:rowOff>
    </xdr:from>
    <xdr:to>
      <xdr:col>4</xdr:col>
      <xdr:colOff>297180</xdr:colOff>
      <xdr:row>32</xdr:row>
      <xdr:rowOff>99060</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365760</xdr:colOff>
      <xdr:row>18</xdr:row>
      <xdr:rowOff>60960</xdr:rowOff>
    </xdr:from>
    <xdr:to>
      <xdr:col>4</xdr:col>
      <xdr:colOff>236220</xdr:colOff>
      <xdr:row>21</xdr:row>
      <xdr:rowOff>160020</xdr:rowOff>
    </xdr:to>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65760" y="975360"/>
          <a:ext cx="2308860"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2">
                  <a:lumMod val="50000"/>
                </a:schemeClr>
              </a:solidFill>
            </a:rPr>
            <a:t>Revenue </a:t>
          </a:r>
          <a:r>
            <a:rPr lang="en-IN" sz="1200" b="1" baseline="0">
              <a:solidFill>
                <a:schemeClr val="bg2">
                  <a:lumMod val="50000"/>
                </a:schemeClr>
              </a:solidFill>
            </a:rPr>
            <a:t>by </a:t>
          </a:r>
          <a:r>
            <a:rPr lang="en-IN" sz="1200" b="1">
              <a:solidFill>
                <a:schemeClr val="bg2">
                  <a:lumMod val="50000"/>
                </a:schemeClr>
              </a:solidFill>
              <a:latin typeface="+mn-lt"/>
              <a:ea typeface="+mn-ea"/>
              <a:cs typeface="+mn-cs"/>
            </a:rPr>
            <a:t>Quarter</a:t>
          </a:r>
          <a:r>
            <a:rPr lang="en-IN" sz="1200" b="1" baseline="0">
              <a:solidFill>
                <a:schemeClr val="bg2">
                  <a:lumMod val="50000"/>
                </a:schemeClr>
              </a:solidFill>
            </a:rPr>
            <a:t> Vs Percentage change</a:t>
          </a:r>
          <a:endParaRPr lang="en-IN" sz="1200" b="1">
            <a:solidFill>
              <a:schemeClr val="bg2">
                <a:lumMod val="50000"/>
              </a:schemeClr>
            </a:solidFill>
          </a:endParaRPr>
        </a:p>
      </xdr:txBody>
    </xdr:sp>
    <xdr:clientData/>
  </xdr:twoCellAnchor>
  <xdr:twoCellAnchor>
    <xdr:from>
      <xdr:col>0</xdr:col>
      <xdr:colOff>358140</xdr:colOff>
      <xdr:row>20</xdr:row>
      <xdr:rowOff>91440</xdr:rowOff>
    </xdr:from>
    <xdr:to>
      <xdr:col>4</xdr:col>
      <xdr:colOff>228600</xdr:colOff>
      <xdr:row>24</xdr:row>
      <xdr:rowOff>7620</xdr:rowOff>
    </xdr:to>
    <xdr:sp macro="" textlink="'Analysis 02'!U38">
      <xdr:nvSpPr>
        <xdr:cNvPr id="47" name="TextBox 46">
          <a:extLst>
            <a:ext uri="{FF2B5EF4-FFF2-40B4-BE49-F238E27FC236}">
              <a16:creationId xmlns:a16="http://schemas.microsoft.com/office/drawing/2014/main" id="{00000000-0008-0000-0300-00002F000000}"/>
            </a:ext>
          </a:extLst>
        </xdr:cNvPr>
        <xdr:cNvSpPr txBox="1"/>
      </xdr:nvSpPr>
      <xdr:spPr>
        <a:xfrm>
          <a:off x="358140" y="1371600"/>
          <a:ext cx="2308860"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E9B3FF6-6F84-4A63-A2A4-E6409FE8AFCA}" type="TxLink">
            <a:rPr lang="en-US" sz="1100" b="0" i="1" u="none" strike="noStrike">
              <a:solidFill>
                <a:schemeClr val="tx1">
                  <a:lumMod val="85000"/>
                  <a:lumOff val="15000"/>
                </a:schemeClr>
              </a:solidFill>
              <a:latin typeface="Calibri"/>
              <a:cs typeface="Calibri"/>
            </a:rPr>
            <a:pPr/>
            <a:t>The Line in the chart indicates $13,61,702 Average Revenue</a:t>
          </a:fld>
          <a:endParaRPr lang="en-IN" sz="1200" b="1" i="1">
            <a:solidFill>
              <a:schemeClr val="tx1">
                <a:lumMod val="85000"/>
                <a:lumOff val="15000"/>
              </a:schemeClr>
            </a:solidFill>
          </a:endParaRPr>
        </a:p>
      </xdr:txBody>
    </xdr:sp>
    <xdr:clientData/>
  </xdr:twoCellAnchor>
  <xdr:twoCellAnchor>
    <xdr:from>
      <xdr:col>1</xdr:col>
      <xdr:colOff>0</xdr:colOff>
      <xdr:row>32</xdr:row>
      <xdr:rowOff>53340</xdr:rowOff>
    </xdr:from>
    <xdr:to>
      <xdr:col>1</xdr:col>
      <xdr:colOff>106680</xdr:colOff>
      <xdr:row>32</xdr:row>
      <xdr:rowOff>152400</xdr:rowOff>
    </xdr:to>
    <xdr:sp macro="" textlink="">
      <xdr:nvSpPr>
        <xdr:cNvPr id="10" name="Oval 9">
          <a:extLst>
            <a:ext uri="{FF2B5EF4-FFF2-40B4-BE49-F238E27FC236}">
              <a16:creationId xmlns:a16="http://schemas.microsoft.com/office/drawing/2014/main" id="{00000000-0008-0000-0300-00000A000000}"/>
            </a:ext>
          </a:extLst>
        </xdr:cNvPr>
        <xdr:cNvSpPr/>
      </xdr:nvSpPr>
      <xdr:spPr>
        <a:xfrm>
          <a:off x="609600" y="3528060"/>
          <a:ext cx="106680" cy="99060"/>
        </a:xfrm>
        <a:prstGeom prst="ellipse">
          <a:avLst/>
        </a:prstGeom>
        <a:solidFill>
          <a:srgbClr val="7AC7E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33</xdr:row>
      <xdr:rowOff>53340</xdr:rowOff>
    </xdr:from>
    <xdr:to>
      <xdr:col>1</xdr:col>
      <xdr:colOff>106680</xdr:colOff>
      <xdr:row>33</xdr:row>
      <xdr:rowOff>152400</xdr:rowOff>
    </xdr:to>
    <xdr:sp macro="" textlink="">
      <xdr:nvSpPr>
        <xdr:cNvPr id="52" name="Oval 51">
          <a:extLst>
            <a:ext uri="{FF2B5EF4-FFF2-40B4-BE49-F238E27FC236}">
              <a16:creationId xmlns:a16="http://schemas.microsoft.com/office/drawing/2014/main" id="{00000000-0008-0000-0300-000034000000}"/>
            </a:ext>
          </a:extLst>
        </xdr:cNvPr>
        <xdr:cNvSpPr/>
      </xdr:nvSpPr>
      <xdr:spPr>
        <a:xfrm>
          <a:off x="609600" y="3710940"/>
          <a:ext cx="106680" cy="99060"/>
        </a:xfrm>
        <a:prstGeom prst="ellipse">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121920</xdr:colOff>
      <xdr:row>33</xdr:row>
      <xdr:rowOff>30480</xdr:rowOff>
    </xdr:from>
    <xdr:to>
      <xdr:col>4</xdr:col>
      <xdr:colOff>7620</xdr:colOff>
      <xdr:row>33</xdr:row>
      <xdr:rowOff>30480</xdr:rowOff>
    </xdr:to>
    <xdr:cxnSp macro="">
      <xdr:nvCxnSpPr>
        <xdr:cNvPr id="24" name="Straight Connector 23">
          <a:extLst>
            <a:ext uri="{FF2B5EF4-FFF2-40B4-BE49-F238E27FC236}">
              <a16:creationId xmlns:a16="http://schemas.microsoft.com/office/drawing/2014/main" id="{00000000-0008-0000-0300-000018000000}"/>
            </a:ext>
          </a:extLst>
        </xdr:cNvPr>
        <xdr:cNvCxnSpPr/>
      </xdr:nvCxnSpPr>
      <xdr:spPr>
        <a:xfrm>
          <a:off x="1950720" y="3688080"/>
          <a:ext cx="495300" cy="0"/>
        </a:xfrm>
        <a:prstGeom prst="line">
          <a:avLst/>
        </a:prstGeom>
        <a:ln w="19050">
          <a:solidFill>
            <a:schemeClr val="bg2">
              <a:lumMod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76200</xdr:colOff>
      <xdr:row>31</xdr:row>
      <xdr:rowOff>160020</xdr:rowOff>
    </xdr:from>
    <xdr:to>
      <xdr:col>2</xdr:col>
      <xdr:colOff>419100</xdr:colOff>
      <xdr:row>33</xdr:row>
      <xdr:rowOff>106680</xdr:rowOff>
    </xdr:to>
    <xdr:sp macro="" textlink="">
      <xdr:nvSpPr>
        <xdr:cNvPr id="56" name="TextBox 55">
          <a:extLst>
            <a:ext uri="{FF2B5EF4-FFF2-40B4-BE49-F238E27FC236}">
              <a16:creationId xmlns:a16="http://schemas.microsoft.com/office/drawing/2014/main" id="{00000000-0008-0000-0300-000038000000}"/>
            </a:ext>
          </a:extLst>
        </xdr:cNvPr>
        <xdr:cNvSpPr txBox="1"/>
      </xdr:nvSpPr>
      <xdr:spPr>
        <a:xfrm>
          <a:off x="685800" y="3451860"/>
          <a:ext cx="95250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a:solidFill>
                <a:schemeClr val="bg2">
                  <a:lumMod val="50000"/>
                </a:schemeClr>
              </a:solidFill>
            </a:rPr>
            <a:t>Below</a:t>
          </a:r>
          <a:r>
            <a:rPr lang="en-IN" sz="900" b="1" baseline="0">
              <a:solidFill>
                <a:schemeClr val="bg2">
                  <a:lumMod val="50000"/>
                </a:schemeClr>
              </a:solidFill>
            </a:rPr>
            <a:t> Average</a:t>
          </a:r>
          <a:endParaRPr lang="en-IN" sz="900" b="1">
            <a:solidFill>
              <a:schemeClr val="bg2">
                <a:lumMod val="50000"/>
              </a:schemeClr>
            </a:solidFill>
          </a:endParaRPr>
        </a:p>
      </xdr:txBody>
    </xdr:sp>
    <xdr:clientData/>
  </xdr:twoCellAnchor>
  <xdr:twoCellAnchor>
    <xdr:from>
      <xdr:col>1</xdr:col>
      <xdr:colOff>60960</xdr:colOff>
      <xdr:row>32</xdr:row>
      <xdr:rowOff>167640</xdr:rowOff>
    </xdr:from>
    <xdr:to>
      <xdr:col>2</xdr:col>
      <xdr:colOff>403860</xdr:colOff>
      <xdr:row>34</xdr:row>
      <xdr:rowOff>114300</xdr:rowOff>
    </xdr:to>
    <xdr:sp macro="" textlink="">
      <xdr:nvSpPr>
        <xdr:cNvPr id="57" name="TextBox 56">
          <a:extLst>
            <a:ext uri="{FF2B5EF4-FFF2-40B4-BE49-F238E27FC236}">
              <a16:creationId xmlns:a16="http://schemas.microsoft.com/office/drawing/2014/main" id="{00000000-0008-0000-0300-000039000000}"/>
            </a:ext>
          </a:extLst>
        </xdr:cNvPr>
        <xdr:cNvSpPr txBox="1"/>
      </xdr:nvSpPr>
      <xdr:spPr>
        <a:xfrm>
          <a:off x="670560" y="3642360"/>
          <a:ext cx="95250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baseline="0">
              <a:solidFill>
                <a:schemeClr val="bg2">
                  <a:lumMod val="50000"/>
                </a:schemeClr>
              </a:solidFill>
            </a:rPr>
            <a:t>Above Average</a:t>
          </a:r>
          <a:endParaRPr lang="en-IN" sz="900" b="1">
            <a:solidFill>
              <a:schemeClr val="bg2">
                <a:lumMod val="50000"/>
              </a:schemeClr>
            </a:solidFill>
          </a:endParaRPr>
        </a:p>
      </xdr:txBody>
    </xdr:sp>
    <xdr:clientData/>
  </xdr:twoCellAnchor>
  <xdr:twoCellAnchor>
    <xdr:from>
      <xdr:col>3</xdr:col>
      <xdr:colOff>0</xdr:colOff>
      <xdr:row>31</xdr:row>
      <xdr:rowOff>175260</xdr:rowOff>
    </xdr:from>
    <xdr:to>
      <xdr:col>4</xdr:col>
      <xdr:colOff>342900</xdr:colOff>
      <xdr:row>33</xdr:row>
      <xdr:rowOff>121920</xdr:rowOff>
    </xdr:to>
    <xdr:sp macro="" textlink="">
      <xdr:nvSpPr>
        <xdr:cNvPr id="59" name="TextBox 58">
          <a:extLst>
            <a:ext uri="{FF2B5EF4-FFF2-40B4-BE49-F238E27FC236}">
              <a16:creationId xmlns:a16="http://schemas.microsoft.com/office/drawing/2014/main" id="{00000000-0008-0000-0300-00003B000000}"/>
            </a:ext>
          </a:extLst>
        </xdr:cNvPr>
        <xdr:cNvSpPr txBox="1"/>
      </xdr:nvSpPr>
      <xdr:spPr>
        <a:xfrm>
          <a:off x="1833824" y="3491216"/>
          <a:ext cx="954175" cy="315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baseline="0">
              <a:solidFill>
                <a:schemeClr val="bg2">
                  <a:lumMod val="50000"/>
                </a:schemeClr>
              </a:solidFill>
            </a:rPr>
            <a:t>Average Line</a:t>
          </a:r>
          <a:endParaRPr lang="en-IN" sz="900" b="1">
            <a:solidFill>
              <a:schemeClr val="bg2">
                <a:lumMod val="50000"/>
              </a:schemeClr>
            </a:solidFill>
          </a:endParaRPr>
        </a:p>
      </xdr:txBody>
    </xdr:sp>
    <xdr:clientData/>
  </xdr:twoCellAnchor>
  <xdr:twoCellAnchor>
    <xdr:from>
      <xdr:col>0</xdr:col>
      <xdr:colOff>289560</xdr:colOff>
      <xdr:row>34</xdr:row>
      <xdr:rowOff>160020</xdr:rowOff>
    </xdr:from>
    <xdr:to>
      <xdr:col>9</xdr:col>
      <xdr:colOff>228600</xdr:colOff>
      <xdr:row>48</xdr:row>
      <xdr:rowOff>53340</xdr:rowOff>
    </xdr:to>
    <xdr:sp macro="" textlink="">
      <xdr:nvSpPr>
        <xdr:cNvPr id="53" name="Rectangle: Diagonal Corners Rounded 52">
          <a:extLst>
            <a:ext uri="{FF2B5EF4-FFF2-40B4-BE49-F238E27FC236}">
              <a16:creationId xmlns:a16="http://schemas.microsoft.com/office/drawing/2014/main" id="{00000000-0008-0000-0300-000035000000}"/>
            </a:ext>
          </a:extLst>
        </xdr:cNvPr>
        <xdr:cNvSpPr/>
      </xdr:nvSpPr>
      <xdr:spPr>
        <a:xfrm rot="5400000">
          <a:off x="1773618" y="2544577"/>
          <a:ext cx="2472397" cy="5440513"/>
        </a:xfrm>
        <a:prstGeom prst="round2DiagRect">
          <a:avLst>
            <a:gd name="adj1" fmla="val 6416"/>
            <a:gd name="adj2" fmla="val 1018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276665</xdr:colOff>
      <xdr:row>35</xdr:row>
      <xdr:rowOff>108857</xdr:rowOff>
    </xdr:from>
    <xdr:to>
      <xdr:col>6</xdr:col>
      <xdr:colOff>467165</xdr:colOff>
      <xdr:row>48</xdr:row>
      <xdr:rowOff>83735</xdr:rowOff>
    </xdr:to>
    <xdr:graphicFrame macro="">
      <xdr:nvGraphicFramePr>
        <xdr:cNvPr id="62" name="Chart 61">
          <a:extLst>
            <a:ext uri="{FF2B5EF4-FFF2-40B4-BE49-F238E27FC236}">
              <a16:creationId xmlns:a16="http://schemas.microsoft.com/office/drawing/2014/main" id="{00000000-0008-0000-03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431660</xdr:colOff>
      <xdr:row>35</xdr:row>
      <xdr:rowOff>22106</xdr:rowOff>
    </xdr:from>
    <xdr:to>
      <xdr:col>7</xdr:col>
      <xdr:colOff>326571</xdr:colOff>
      <xdr:row>36</xdr:row>
      <xdr:rowOff>175847</xdr:rowOff>
    </xdr:to>
    <xdr:sp macro="" textlink="">
      <xdr:nvSpPr>
        <xdr:cNvPr id="63" name="TextBox 62">
          <a:extLst>
            <a:ext uri="{FF2B5EF4-FFF2-40B4-BE49-F238E27FC236}">
              <a16:creationId xmlns:a16="http://schemas.microsoft.com/office/drawing/2014/main" id="{00000000-0008-0000-0300-00003F000000}"/>
            </a:ext>
          </a:extLst>
        </xdr:cNvPr>
        <xdr:cNvSpPr txBox="1"/>
      </xdr:nvSpPr>
      <xdr:spPr>
        <a:xfrm>
          <a:off x="431660" y="4074941"/>
          <a:ext cx="4173834" cy="337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bg2">
                  <a:lumMod val="50000"/>
                </a:schemeClr>
              </a:solidFill>
              <a:latin typeface="+mn-lt"/>
              <a:ea typeface="+mn-ea"/>
              <a:cs typeface="+mn-cs"/>
            </a:rPr>
            <a:t>Revenue by WeekDays Vs Percentage Change</a:t>
          </a:r>
          <a:endParaRPr lang="en-IN" sz="1200" b="1">
            <a:solidFill>
              <a:schemeClr val="bg2">
                <a:lumMod val="50000"/>
              </a:schemeClr>
            </a:solidFill>
            <a:latin typeface="+mn-lt"/>
            <a:ea typeface="+mn-ea"/>
            <a:cs typeface="+mn-cs"/>
          </a:endParaRPr>
        </a:p>
        <a:p>
          <a:pPr marL="0" indent="0"/>
          <a:endParaRPr lang="en-IN" sz="1200" b="1">
            <a:solidFill>
              <a:schemeClr val="bg2">
                <a:lumMod val="50000"/>
              </a:schemeClr>
            </a:solidFill>
            <a:latin typeface="+mn-lt"/>
            <a:ea typeface="+mn-ea"/>
            <a:cs typeface="+mn-cs"/>
          </a:endParaRPr>
        </a:p>
      </xdr:txBody>
    </xdr:sp>
    <xdr:clientData/>
  </xdr:twoCellAnchor>
  <xdr:twoCellAnchor>
    <xdr:from>
      <xdr:col>6</xdr:col>
      <xdr:colOff>230274</xdr:colOff>
      <xdr:row>38</xdr:row>
      <xdr:rowOff>101406</xdr:rowOff>
    </xdr:from>
    <xdr:to>
      <xdr:col>9</xdr:col>
      <xdr:colOff>435428</xdr:colOff>
      <xdr:row>42</xdr:row>
      <xdr:rowOff>1</xdr:rowOff>
    </xdr:to>
    <xdr:sp macro="" textlink="'Analysis 02'!A26">
      <xdr:nvSpPr>
        <xdr:cNvPr id="64" name="TextBox 63">
          <a:extLst>
            <a:ext uri="{FF2B5EF4-FFF2-40B4-BE49-F238E27FC236}">
              <a16:creationId xmlns:a16="http://schemas.microsoft.com/office/drawing/2014/main" id="{00000000-0008-0000-0300-000040000000}"/>
            </a:ext>
          </a:extLst>
        </xdr:cNvPr>
        <xdr:cNvSpPr txBox="1"/>
      </xdr:nvSpPr>
      <xdr:spPr>
        <a:xfrm>
          <a:off x="3897922" y="4706901"/>
          <a:ext cx="2038979" cy="635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3A85C4B-B571-434F-B2F6-5FA76760D3B0}" type="TxLink">
            <a:rPr lang="en-US" sz="1100" b="0" i="1" u="none" strike="noStrike">
              <a:solidFill>
                <a:schemeClr val="tx1">
                  <a:lumMod val="85000"/>
                  <a:lumOff val="15000"/>
                </a:schemeClr>
              </a:solidFill>
              <a:latin typeface="Calibri"/>
              <a:ea typeface="+mn-ea"/>
              <a:cs typeface="Calibri"/>
            </a:rPr>
            <a:pPr marL="0" indent="0"/>
            <a:t>The Line in the chart indicates $7,78,116 Average Revenue</a:t>
          </a:fld>
          <a:endParaRPr lang="en-IN" sz="1100" b="0" i="1" u="none" strike="noStrike">
            <a:solidFill>
              <a:schemeClr val="tx1">
                <a:lumMod val="85000"/>
                <a:lumOff val="15000"/>
              </a:schemeClr>
            </a:solidFill>
            <a:latin typeface="Calibri"/>
            <a:ea typeface="+mn-ea"/>
            <a:cs typeface="Calibri"/>
          </a:endParaRPr>
        </a:p>
      </xdr:txBody>
    </xdr:sp>
    <xdr:clientData/>
  </xdr:twoCellAnchor>
  <xdr:twoCellAnchor>
    <xdr:from>
      <xdr:col>6</xdr:col>
      <xdr:colOff>419184</xdr:colOff>
      <xdr:row>41</xdr:row>
      <xdr:rowOff>76199</xdr:rowOff>
    </xdr:from>
    <xdr:to>
      <xdr:col>6</xdr:col>
      <xdr:colOff>527539</xdr:colOff>
      <xdr:row>41</xdr:row>
      <xdr:rowOff>175259</xdr:rowOff>
    </xdr:to>
    <xdr:sp macro="" textlink="">
      <xdr:nvSpPr>
        <xdr:cNvPr id="65" name="Oval 64">
          <a:extLst>
            <a:ext uri="{FF2B5EF4-FFF2-40B4-BE49-F238E27FC236}">
              <a16:creationId xmlns:a16="http://schemas.microsoft.com/office/drawing/2014/main" id="{00000000-0008-0000-0300-000041000000}"/>
            </a:ext>
          </a:extLst>
        </xdr:cNvPr>
        <xdr:cNvSpPr/>
      </xdr:nvSpPr>
      <xdr:spPr>
        <a:xfrm>
          <a:off x="4086832" y="5234353"/>
          <a:ext cx="108355" cy="99060"/>
        </a:xfrm>
        <a:prstGeom prst="ellipse">
          <a:avLst/>
        </a:prstGeom>
        <a:solidFill>
          <a:srgbClr val="7AC7E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419184</xdr:colOff>
      <xdr:row>42</xdr:row>
      <xdr:rowOff>76199</xdr:rowOff>
    </xdr:from>
    <xdr:to>
      <xdr:col>6</xdr:col>
      <xdr:colOff>527539</xdr:colOff>
      <xdr:row>42</xdr:row>
      <xdr:rowOff>175259</xdr:rowOff>
    </xdr:to>
    <xdr:sp macro="" textlink="">
      <xdr:nvSpPr>
        <xdr:cNvPr id="66" name="Oval 65">
          <a:extLst>
            <a:ext uri="{FF2B5EF4-FFF2-40B4-BE49-F238E27FC236}">
              <a16:creationId xmlns:a16="http://schemas.microsoft.com/office/drawing/2014/main" id="{00000000-0008-0000-0300-000042000000}"/>
            </a:ext>
          </a:extLst>
        </xdr:cNvPr>
        <xdr:cNvSpPr/>
      </xdr:nvSpPr>
      <xdr:spPr>
        <a:xfrm>
          <a:off x="4086832" y="5418573"/>
          <a:ext cx="108355" cy="99060"/>
        </a:xfrm>
        <a:prstGeom prst="ellipse">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487763</xdr:colOff>
      <xdr:row>41</xdr:row>
      <xdr:rowOff>7619</xdr:rowOff>
    </xdr:from>
    <xdr:to>
      <xdr:col>8</xdr:col>
      <xdr:colOff>284702</xdr:colOff>
      <xdr:row>42</xdr:row>
      <xdr:rowOff>125604</xdr:rowOff>
    </xdr:to>
    <xdr:sp macro="" textlink="">
      <xdr:nvSpPr>
        <xdr:cNvPr id="67" name="TextBox 66">
          <a:extLst>
            <a:ext uri="{FF2B5EF4-FFF2-40B4-BE49-F238E27FC236}">
              <a16:creationId xmlns:a16="http://schemas.microsoft.com/office/drawing/2014/main" id="{00000000-0008-0000-0300-000043000000}"/>
            </a:ext>
          </a:extLst>
        </xdr:cNvPr>
        <xdr:cNvSpPr txBox="1"/>
      </xdr:nvSpPr>
      <xdr:spPr>
        <a:xfrm>
          <a:off x="4155411" y="5165773"/>
          <a:ext cx="1019489" cy="302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a:solidFill>
                <a:schemeClr val="bg2">
                  <a:lumMod val="50000"/>
                </a:schemeClr>
              </a:solidFill>
            </a:rPr>
            <a:t>Below</a:t>
          </a:r>
          <a:r>
            <a:rPr lang="en-IN" sz="900" b="1" baseline="0">
              <a:solidFill>
                <a:schemeClr val="bg2">
                  <a:lumMod val="50000"/>
                </a:schemeClr>
              </a:solidFill>
            </a:rPr>
            <a:t> Average</a:t>
          </a:r>
          <a:endParaRPr lang="en-IN" sz="900" b="1">
            <a:solidFill>
              <a:schemeClr val="bg2">
                <a:lumMod val="50000"/>
              </a:schemeClr>
            </a:solidFill>
          </a:endParaRPr>
        </a:p>
      </xdr:txBody>
    </xdr:sp>
    <xdr:clientData/>
  </xdr:twoCellAnchor>
  <xdr:twoCellAnchor>
    <xdr:from>
      <xdr:col>6</xdr:col>
      <xdr:colOff>479390</xdr:colOff>
      <xdr:row>42</xdr:row>
      <xdr:rowOff>15993</xdr:rowOff>
    </xdr:from>
    <xdr:to>
      <xdr:col>8</xdr:col>
      <xdr:colOff>212690</xdr:colOff>
      <xdr:row>43</xdr:row>
      <xdr:rowOff>145533</xdr:rowOff>
    </xdr:to>
    <xdr:sp macro="" textlink="">
      <xdr:nvSpPr>
        <xdr:cNvPr id="68" name="TextBox 67">
          <a:extLst>
            <a:ext uri="{FF2B5EF4-FFF2-40B4-BE49-F238E27FC236}">
              <a16:creationId xmlns:a16="http://schemas.microsoft.com/office/drawing/2014/main" id="{00000000-0008-0000-0300-000044000000}"/>
            </a:ext>
          </a:extLst>
        </xdr:cNvPr>
        <xdr:cNvSpPr txBox="1"/>
      </xdr:nvSpPr>
      <xdr:spPr>
        <a:xfrm>
          <a:off x="4147038" y="5358367"/>
          <a:ext cx="955850" cy="313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baseline="0">
              <a:solidFill>
                <a:schemeClr val="bg2">
                  <a:lumMod val="50000"/>
                </a:schemeClr>
              </a:solidFill>
            </a:rPr>
            <a:t>Above Average</a:t>
          </a:r>
          <a:endParaRPr lang="en-IN" sz="900" b="1">
            <a:solidFill>
              <a:schemeClr val="bg2">
                <a:lumMod val="50000"/>
              </a:schemeClr>
            </a:solidFill>
          </a:endParaRPr>
        </a:p>
      </xdr:txBody>
    </xdr:sp>
    <xdr:clientData/>
  </xdr:twoCellAnchor>
  <xdr:twoCellAnchor>
    <xdr:from>
      <xdr:col>8</xdr:col>
      <xdr:colOff>77289</xdr:colOff>
      <xdr:row>40</xdr:row>
      <xdr:rowOff>183466</xdr:rowOff>
    </xdr:from>
    <xdr:to>
      <xdr:col>9</xdr:col>
      <xdr:colOff>421864</xdr:colOff>
      <xdr:row>42</xdr:row>
      <xdr:rowOff>128786</xdr:rowOff>
    </xdr:to>
    <xdr:sp macro="" textlink="">
      <xdr:nvSpPr>
        <xdr:cNvPr id="69" name="TextBox 68">
          <a:extLst>
            <a:ext uri="{FF2B5EF4-FFF2-40B4-BE49-F238E27FC236}">
              <a16:creationId xmlns:a16="http://schemas.microsoft.com/office/drawing/2014/main" id="{00000000-0008-0000-0300-000045000000}"/>
            </a:ext>
          </a:extLst>
        </xdr:cNvPr>
        <xdr:cNvSpPr txBox="1"/>
      </xdr:nvSpPr>
      <xdr:spPr>
        <a:xfrm>
          <a:off x="4967487" y="5157400"/>
          <a:ext cx="955850" cy="313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baseline="0">
              <a:solidFill>
                <a:schemeClr val="bg2">
                  <a:lumMod val="50000"/>
                </a:schemeClr>
              </a:solidFill>
            </a:rPr>
            <a:t>Average Line</a:t>
          </a:r>
          <a:endParaRPr lang="en-IN" sz="900" b="1">
            <a:solidFill>
              <a:schemeClr val="bg2">
                <a:lumMod val="50000"/>
              </a:schemeClr>
            </a:solidFill>
          </a:endParaRPr>
        </a:p>
      </xdr:txBody>
    </xdr:sp>
    <xdr:clientData/>
  </xdr:twoCellAnchor>
  <xdr:twoCellAnchor>
    <xdr:from>
      <xdr:col>8</xdr:col>
      <xdr:colOff>197452</xdr:colOff>
      <xdr:row>42</xdr:row>
      <xdr:rowOff>84658</xdr:rowOff>
    </xdr:from>
    <xdr:to>
      <xdr:col>9</xdr:col>
      <xdr:colOff>83152</xdr:colOff>
      <xdr:row>42</xdr:row>
      <xdr:rowOff>84658</xdr:rowOff>
    </xdr:to>
    <xdr:cxnSp macro="">
      <xdr:nvCxnSpPr>
        <xdr:cNvPr id="72" name="Straight Connector 71">
          <a:extLst>
            <a:ext uri="{FF2B5EF4-FFF2-40B4-BE49-F238E27FC236}">
              <a16:creationId xmlns:a16="http://schemas.microsoft.com/office/drawing/2014/main" id="{00000000-0008-0000-0300-000048000000}"/>
            </a:ext>
          </a:extLst>
        </xdr:cNvPr>
        <xdr:cNvCxnSpPr/>
      </xdr:nvCxnSpPr>
      <xdr:spPr>
        <a:xfrm>
          <a:off x="5087650" y="5427032"/>
          <a:ext cx="496975" cy="0"/>
        </a:xfrm>
        <a:prstGeom prst="line">
          <a:avLst/>
        </a:prstGeom>
        <a:ln w="19050">
          <a:solidFill>
            <a:schemeClr val="bg2">
              <a:lumMod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xdr:colOff>
      <xdr:row>49</xdr:row>
      <xdr:rowOff>152402</xdr:rowOff>
    </xdr:from>
    <xdr:to>
      <xdr:col>38</xdr:col>
      <xdr:colOff>396236</xdr:colOff>
      <xdr:row>79</xdr:row>
      <xdr:rowOff>152400</xdr:rowOff>
    </xdr:to>
    <xdr:sp macro="" textlink="">
      <xdr:nvSpPr>
        <xdr:cNvPr id="73" name="Rectangle 72">
          <a:extLst>
            <a:ext uri="{FF2B5EF4-FFF2-40B4-BE49-F238E27FC236}">
              <a16:creationId xmlns:a16="http://schemas.microsoft.com/office/drawing/2014/main" id="{00000000-0008-0000-0300-000049000000}"/>
            </a:ext>
          </a:extLst>
        </xdr:cNvPr>
        <xdr:cNvSpPr/>
      </xdr:nvSpPr>
      <xdr:spPr>
        <a:xfrm rot="5400000">
          <a:off x="15438119" y="4114802"/>
          <a:ext cx="5486398" cy="1075943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350519</xdr:colOff>
      <xdr:row>53</xdr:row>
      <xdr:rowOff>15244</xdr:rowOff>
    </xdr:from>
    <xdr:to>
      <xdr:col>37</xdr:col>
      <xdr:colOff>137156</xdr:colOff>
      <xdr:row>84</xdr:row>
      <xdr:rowOff>137162</xdr:rowOff>
    </xdr:to>
    <xdr:sp macro="" textlink="">
      <xdr:nvSpPr>
        <xdr:cNvPr id="74" name="Rectangle 73">
          <a:extLst>
            <a:ext uri="{FF2B5EF4-FFF2-40B4-BE49-F238E27FC236}">
              <a16:creationId xmlns:a16="http://schemas.microsoft.com/office/drawing/2014/main" id="{00000000-0008-0000-0300-00004A000000}"/>
            </a:ext>
          </a:extLst>
        </xdr:cNvPr>
        <xdr:cNvSpPr/>
      </xdr:nvSpPr>
      <xdr:spPr>
        <a:xfrm rot="5400000">
          <a:off x="14417039" y="4861564"/>
          <a:ext cx="5791198" cy="1075943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457151</xdr:colOff>
      <xdr:row>14</xdr:row>
      <xdr:rowOff>87429</xdr:rowOff>
    </xdr:from>
    <xdr:to>
      <xdr:col>10</xdr:col>
      <xdr:colOff>297131</xdr:colOff>
      <xdr:row>16</xdr:row>
      <xdr:rowOff>15640</xdr:rowOff>
    </xdr:to>
    <xdr:sp macro="" textlink="">
      <xdr:nvSpPr>
        <xdr:cNvPr id="70" name="Rectangle: Diagonal Corners Rounded 69">
          <a:hlinkClick xmlns:r="http://schemas.openxmlformats.org/officeDocument/2006/relationships" r:id="rId8"/>
          <a:extLst>
            <a:ext uri="{FF2B5EF4-FFF2-40B4-BE49-F238E27FC236}">
              <a16:creationId xmlns:a16="http://schemas.microsoft.com/office/drawing/2014/main" id="{00000000-0008-0000-0300-000046000000}"/>
            </a:ext>
          </a:extLst>
        </xdr:cNvPr>
        <xdr:cNvSpPr/>
      </xdr:nvSpPr>
      <xdr:spPr>
        <a:xfrm>
          <a:off x="5333951" y="271913"/>
          <a:ext cx="1059180" cy="297180"/>
        </a:xfrm>
        <a:prstGeom prst="round2DiagRect">
          <a:avLst/>
        </a:prstGeom>
        <a:solidFill>
          <a:srgbClr val="0070C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Time Frame </a:t>
          </a:r>
        </a:p>
      </xdr:txBody>
    </xdr:sp>
    <xdr:clientData/>
  </xdr:twoCellAnchor>
  <xdr:twoCellAnchor>
    <xdr:from>
      <xdr:col>11</xdr:col>
      <xdr:colOff>155008</xdr:colOff>
      <xdr:row>14</xdr:row>
      <xdr:rowOff>88231</xdr:rowOff>
    </xdr:from>
    <xdr:to>
      <xdr:col>12</xdr:col>
      <xdr:colOff>604588</xdr:colOff>
      <xdr:row>16</xdr:row>
      <xdr:rowOff>16442</xdr:rowOff>
    </xdr:to>
    <xdr:sp macro="" textlink="">
      <xdr:nvSpPr>
        <xdr:cNvPr id="71" name="Rectangle: Diagonal Corners Rounded 70">
          <a:hlinkClick xmlns:r="http://schemas.openxmlformats.org/officeDocument/2006/relationships" r:id="rId9"/>
          <a:extLst>
            <a:ext uri="{FF2B5EF4-FFF2-40B4-BE49-F238E27FC236}">
              <a16:creationId xmlns:a16="http://schemas.microsoft.com/office/drawing/2014/main" id="{00000000-0008-0000-0300-000047000000}"/>
            </a:ext>
          </a:extLst>
        </xdr:cNvPr>
        <xdr:cNvSpPr/>
      </xdr:nvSpPr>
      <xdr:spPr>
        <a:xfrm>
          <a:off x="6860608" y="272715"/>
          <a:ext cx="1059180" cy="297180"/>
        </a:xfrm>
        <a:prstGeom prst="round2DiagRect">
          <a:avLst/>
        </a:prstGeom>
        <a:solidFill>
          <a:srgbClr val="333F5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Store</a:t>
          </a:r>
        </a:p>
      </xdr:txBody>
    </xdr:sp>
    <xdr:clientData/>
  </xdr:twoCellAnchor>
  <xdr:twoCellAnchor>
    <xdr:from>
      <xdr:col>6</xdr:col>
      <xdr:colOff>149695</xdr:colOff>
      <xdr:row>14</xdr:row>
      <xdr:rowOff>87429</xdr:rowOff>
    </xdr:from>
    <xdr:to>
      <xdr:col>7</xdr:col>
      <xdr:colOff>599275</xdr:colOff>
      <xdr:row>16</xdr:row>
      <xdr:rowOff>15640</xdr:rowOff>
    </xdr:to>
    <xdr:sp macro="" textlink="">
      <xdr:nvSpPr>
        <xdr:cNvPr id="75" name="Rectangle: Diagonal Corners Rounded 74">
          <a:hlinkClick xmlns:r="http://schemas.openxmlformats.org/officeDocument/2006/relationships" r:id="rId10"/>
          <a:extLst>
            <a:ext uri="{FF2B5EF4-FFF2-40B4-BE49-F238E27FC236}">
              <a16:creationId xmlns:a16="http://schemas.microsoft.com/office/drawing/2014/main" id="{00000000-0008-0000-0300-00004B000000}"/>
            </a:ext>
          </a:extLst>
        </xdr:cNvPr>
        <xdr:cNvSpPr/>
      </xdr:nvSpPr>
      <xdr:spPr>
        <a:xfrm>
          <a:off x="3807295" y="271913"/>
          <a:ext cx="1059180" cy="297180"/>
        </a:xfrm>
        <a:prstGeom prst="round2DiagRect">
          <a:avLst/>
        </a:prstGeom>
        <a:solidFill>
          <a:srgbClr val="333F5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Profit View</a:t>
          </a:r>
        </a:p>
      </xdr:txBody>
    </xdr:sp>
    <xdr:clientData/>
  </xdr:twoCellAnchor>
  <xdr:twoCellAnchor>
    <xdr:from>
      <xdr:col>20</xdr:col>
      <xdr:colOff>7427</xdr:colOff>
      <xdr:row>14</xdr:row>
      <xdr:rowOff>24063</xdr:rowOff>
    </xdr:from>
    <xdr:to>
      <xdr:col>21</xdr:col>
      <xdr:colOff>337425</xdr:colOff>
      <xdr:row>16</xdr:row>
      <xdr:rowOff>64249</xdr:rowOff>
    </xdr:to>
    <xdr:sp macro="[0]!Macro2"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12232922" y="208283"/>
          <a:ext cx="941272" cy="408625"/>
        </a:xfrm>
        <a:prstGeom prst="roundRect">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Open Filter</a:t>
          </a:r>
        </a:p>
      </xdr:txBody>
    </xdr:sp>
    <xdr:clientData/>
  </xdr:twoCellAnchor>
  <xdr:twoCellAnchor>
    <xdr:from>
      <xdr:col>19</xdr:col>
      <xdr:colOff>256674</xdr:colOff>
      <xdr:row>14</xdr:row>
      <xdr:rowOff>8373</xdr:rowOff>
    </xdr:from>
    <xdr:to>
      <xdr:col>23</xdr:col>
      <xdr:colOff>56148</xdr:colOff>
      <xdr:row>47</xdr:row>
      <xdr:rowOff>128337</xdr:rowOff>
    </xdr:to>
    <xdr:grpSp>
      <xdr:nvGrpSpPr>
        <xdr:cNvPr id="17" name="Group 16" hidden="1">
          <a:extLst>
            <a:ext uri="{FF2B5EF4-FFF2-40B4-BE49-F238E27FC236}">
              <a16:creationId xmlns:a16="http://schemas.microsoft.com/office/drawing/2014/main" id="{00000000-0008-0000-0300-000011000000}"/>
            </a:ext>
          </a:extLst>
        </xdr:cNvPr>
        <xdr:cNvGrpSpPr/>
      </xdr:nvGrpSpPr>
      <xdr:grpSpPr>
        <a:xfrm>
          <a:off x="11870894" y="192593"/>
          <a:ext cx="2244573" cy="6199217"/>
          <a:chOff x="11870894" y="192593"/>
          <a:chExt cx="2244573" cy="6199217"/>
        </a:xfrm>
      </xdr:grpSpPr>
      <xdr:sp macro="" textlink="">
        <xdr:nvSpPr>
          <xdr:cNvPr id="11" name="Rectangle: Diagonal Corners Rounded 10" hidden="1">
            <a:extLst>
              <a:ext uri="{FF2B5EF4-FFF2-40B4-BE49-F238E27FC236}">
                <a16:creationId xmlns:a16="http://schemas.microsoft.com/office/drawing/2014/main" id="{00000000-0008-0000-0300-00000B000000}"/>
              </a:ext>
            </a:extLst>
          </xdr:cNvPr>
          <xdr:cNvSpPr/>
        </xdr:nvSpPr>
        <xdr:spPr>
          <a:xfrm>
            <a:off x="11870894" y="929050"/>
            <a:ext cx="2244573" cy="5462760"/>
          </a:xfrm>
          <a:prstGeom prst="round2DiagRect">
            <a:avLst/>
          </a:prstGeom>
          <a:solidFill>
            <a:srgbClr val="333F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61" name="Store Name" hidden="1">
                <a:extLst>
                  <a:ext uri="{FF2B5EF4-FFF2-40B4-BE49-F238E27FC236}">
                    <a16:creationId xmlns:a16="http://schemas.microsoft.com/office/drawing/2014/main" id="{00000000-0008-0000-0300-00003D000000}"/>
                  </a:ext>
                </a:extLst>
              </xdr:cNvPr>
              <xdr:cNvGraphicFramePr/>
            </xdr:nvGraphicFramePr>
            <xdr:xfrm>
              <a:off x="12023750" y="1505809"/>
              <a:ext cx="1971041" cy="3508075"/>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2023750" y="1505809"/>
                <a:ext cx="1971041" cy="3508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Macro2" textlink="">
        <xdr:nvSpPr>
          <xdr:cNvPr id="76" name="Rectangle: Rounded Corners 75" hidden="1">
            <a:extLst>
              <a:ext uri="{FF2B5EF4-FFF2-40B4-BE49-F238E27FC236}">
                <a16:creationId xmlns:a16="http://schemas.microsoft.com/office/drawing/2014/main" id="{00000000-0008-0000-0300-00004C000000}"/>
              </a:ext>
            </a:extLst>
          </xdr:cNvPr>
          <xdr:cNvSpPr/>
        </xdr:nvSpPr>
        <xdr:spPr>
          <a:xfrm>
            <a:off x="12232923" y="192593"/>
            <a:ext cx="941272" cy="443802"/>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Close</a:t>
            </a:r>
            <a:r>
              <a:rPr lang="en-IN" sz="1100" baseline="0"/>
              <a:t> </a:t>
            </a:r>
            <a:r>
              <a:rPr lang="en-IN" sz="1100"/>
              <a:t>Filter</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18</xdr:col>
      <xdr:colOff>327660</xdr:colOff>
      <xdr:row>0</xdr:row>
      <xdr:rowOff>0</xdr:rowOff>
    </xdr:from>
    <xdr:to>
      <xdr:col>25</xdr:col>
      <xdr:colOff>577596</xdr:colOff>
      <xdr:row>54</xdr:row>
      <xdr:rowOff>38100</xdr:rowOff>
    </xdr:to>
    <xdr:sp macro="" textlink="">
      <xdr:nvSpPr>
        <xdr:cNvPr id="35" name="Moon 34">
          <a:extLst>
            <a:ext uri="{FF2B5EF4-FFF2-40B4-BE49-F238E27FC236}">
              <a16:creationId xmlns:a16="http://schemas.microsoft.com/office/drawing/2014/main" id="{00000000-0008-0000-0600-000023000000}"/>
            </a:ext>
          </a:extLst>
        </xdr:cNvPr>
        <xdr:cNvSpPr/>
      </xdr:nvSpPr>
      <xdr:spPr>
        <a:xfrm flipH="1">
          <a:off x="11300460" y="0"/>
          <a:ext cx="4517136" cy="7536180"/>
        </a:xfrm>
        <a:prstGeom prst="moon">
          <a:avLst>
            <a:gd name="adj" fmla="val 59111"/>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144780</xdr:colOff>
      <xdr:row>0</xdr:row>
      <xdr:rowOff>0</xdr:rowOff>
    </xdr:from>
    <xdr:to>
      <xdr:col>27</xdr:col>
      <xdr:colOff>510540</xdr:colOff>
      <xdr:row>14</xdr:row>
      <xdr:rowOff>60960</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11727180" y="0"/>
          <a:ext cx="5242560" cy="24384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449580</xdr:colOff>
      <xdr:row>0</xdr:row>
      <xdr:rowOff>0</xdr:rowOff>
    </xdr:from>
    <xdr:to>
      <xdr:col>25</xdr:col>
      <xdr:colOff>600456</xdr:colOff>
      <xdr:row>54</xdr:row>
      <xdr:rowOff>38100</xdr:rowOff>
    </xdr:to>
    <xdr:sp macro="" textlink="">
      <xdr:nvSpPr>
        <xdr:cNvPr id="2" name="Moon 1">
          <a:extLst>
            <a:ext uri="{FF2B5EF4-FFF2-40B4-BE49-F238E27FC236}">
              <a16:creationId xmlns:a16="http://schemas.microsoft.com/office/drawing/2014/main" id="{00000000-0008-0000-0600-000002000000}"/>
            </a:ext>
          </a:extLst>
        </xdr:cNvPr>
        <xdr:cNvSpPr/>
      </xdr:nvSpPr>
      <xdr:spPr>
        <a:xfrm flipH="1">
          <a:off x="11422380" y="0"/>
          <a:ext cx="4418076" cy="7536180"/>
        </a:xfrm>
        <a:prstGeom prst="moon">
          <a:avLst>
            <a:gd name="adj" fmla="val 59111"/>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236219</xdr:colOff>
      <xdr:row>0</xdr:row>
      <xdr:rowOff>0</xdr:rowOff>
    </xdr:from>
    <xdr:to>
      <xdr:col>45</xdr:col>
      <xdr:colOff>350518</xdr:colOff>
      <xdr:row>78</xdr:row>
      <xdr:rowOff>138173</xdr:rowOff>
    </xdr:to>
    <xdr:sp macro="" textlink="">
      <xdr:nvSpPr>
        <xdr:cNvPr id="4" name="Rectangle 3">
          <a:extLst>
            <a:ext uri="{FF2B5EF4-FFF2-40B4-BE49-F238E27FC236}">
              <a16:creationId xmlns:a16="http://schemas.microsoft.com/office/drawing/2014/main" id="{00000000-0008-0000-0600-000004000000}"/>
            </a:ext>
          </a:extLst>
        </xdr:cNvPr>
        <xdr:cNvSpPr/>
      </xdr:nvSpPr>
      <xdr:spPr>
        <a:xfrm rot="5400000">
          <a:off x="14702282" y="-1054863"/>
          <a:ext cx="12025373" cy="1413509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411480</xdr:colOff>
      <xdr:row>14</xdr:row>
      <xdr:rowOff>22860</xdr:rowOff>
    </xdr:from>
    <xdr:to>
      <xdr:col>18</xdr:col>
      <xdr:colOff>441960</xdr:colOff>
      <xdr:row>16</xdr:row>
      <xdr:rowOff>106680</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411480" y="205740"/>
          <a:ext cx="11003280" cy="449580"/>
        </a:xfrm>
        <a:prstGeom prst="rect">
          <a:avLst/>
        </a:prstGeom>
        <a:gradFill flip="none" rotWithShape="1">
          <a:gsLst>
            <a:gs pos="0">
              <a:srgbClr val="F6F6F6"/>
            </a:gs>
            <a:gs pos="50000">
              <a:schemeClr val="bg1"/>
            </a:gs>
            <a:gs pos="100000">
              <a:srgbClr val="F6F6F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53340</xdr:colOff>
      <xdr:row>17</xdr:row>
      <xdr:rowOff>68580</xdr:rowOff>
    </xdr:from>
    <xdr:to>
      <xdr:col>19</xdr:col>
      <xdr:colOff>281940</xdr:colOff>
      <xdr:row>46</xdr:row>
      <xdr:rowOff>7620</xdr:rowOff>
    </xdr:to>
    <xdr:sp macro="" textlink="">
      <xdr:nvSpPr>
        <xdr:cNvPr id="6" name="Rectangle: Diagonal Corners Rounded 5">
          <a:extLst>
            <a:ext uri="{FF2B5EF4-FFF2-40B4-BE49-F238E27FC236}">
              <a16:creationId xmlns:a16="http://schemas.microsoft.com/office/drawing/2014/main" id="{00000000-0008-0000-0600-000006000000}"/>
            </a:ext>
          </a:extLst>
        </xdr:cNvPr>
        <xdr:cNvSpPr/>
      </xdr:nvSpPr>
      <xdr:spPr>
        <a:xfrm>
          <a:off x="662940" y="800100"/>
          <a:ext cx="11201400" cy="5242560"/>
        </a:xfrm>
        <a:prstGeom prst="round2Diag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xdr:row>
      <xdr:rowOff>76200</xdr:rowOff>
    </xdr:from>
    <xdr:to>
      <xdr:col>5</xdr:col>
      <xdr:colOff>586740</xdr:colOff>
      <xdr:row>57</xdr:row>
      <xdr:rowOff>91440</xdr:rowOff>
    </xdr:to>
    <xdr:sp macro="" textlink="">
      <xdr:nvSpPr>
        <xdr:cNvPr id="8" name="Oval 7">
          <a:extLst>
            <a:ext uri="{FF2B5EF4-FFF2-40B4-BE49-F238E27FC236}">
              <a16:creationId xmlns:a16="http://schemas.microsoft.com/office/drawing/2014/main" id="{00000000-0008-0000-0600-000008000000}"/>
            </a:ext>
          </a:extLst>
        </xdr:cNvPr>
        <xdr:cNvSpPr/>
      </xdr:nvSpPr>
      <xdr:spPr>
        <a:xfrm>
          <a:off x="0" y="441960"/>
          <a:ext cx="3634740" cy="7696200"/>
        </a:xfrm>
        <a:prstGeom prst="ellipse">
          <a:avLst/>
        </a:prstGeom>
        <a:solidFill>
          <a:srgbClr val="F6F6F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502920</xdr:colOff>
      <xdr:row>17</xdr:row>
      <xdr:rowOff>129540</xdr:rowOff>
    </xdr:from>
    <xdr:to>
      <xdr:col>19</xdr:col>
      <xdr:colOff>137160</xdr:colOff>
      <xdr:row>45</xdr:row>
      <xdr:rowOff>38100</xdr:rowOff>
    </xdr:to>
    <xdr:sp macro="" textlink="">
      <xdr:nvSpPr>
        <xdr:cNvPr id="7" name="Rectangle: Diagonal Corners Rounded 6">
          <a:extLst>
            <a:ext uri="{FF2B5EF4-FFF2-40B4-BE49-F238E27FC236}">
              <a16:creationId xmlns:a16="http://schemas.microsoft.com/office/drawing/2014/main" id="{00000000-0008-0000-0600-000007000000}"/>
            </a:ext>
          </a:extLst>
        </xdr:cNvPr>
        <xdr:cNvSpPr/>
      </xdr:nvSpPr>
      <xdr:spPr>
        <a:xfrm>
          <a:off x="1112520" y="861060"/>
          <a:ext cx="10607040" cy="5029200"/>
        </a:xfrm>
        <a:prstGeom prst="round2DiagRect">
          <a:avLst>
            <a:gd name="adj1" fmla="val 14531"/>
            <a:gd name="adj2" fmla="val 0"/>
          </a:avLst>
        </a:prstGeom>
        <a:solidFill>
          <a:schemeClr val="bg1"/>
        </a:solidFill>
        <a:ln>
          <a:noFill/>
        </a:ln>
        <a:effectLst>
          <a:outerShdw blurRad="63500" sx="102000" sy="102000" algn="ctr" rotWithShape="0">
            <a:prstClr val="black">
              <a:alpha val="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472440</xdr:colOff>
      <xdr:row>18</xdr:row>
      <xdr:rowOff>53339</xdr:rowOff>
    </xdr:from>
    <xdr:to>
      <xdr:col>18</xdr:col>
      <xdr:colOff>601980</xdr:colOff>
      <xdr:row>44</xdr:row>
      <xdr:rowOff>60960</xdr:rowOff>
    </xdr:to>
    <xdr:sp macro="" textlink="">
      <xdr:nvSpPr>
        <xdr:cNvPr id="9" name="Rectangle: Diagonal Corners Rounded 8">
          <a:extLst>
            <a:ext uri="{FF2B5EF4-FFF2-40B4-BE49-F238E27FC236}">
              <a16:creationId xmlns:a16="http://schemas.microsoft.com/office/drawing/2014/main" id="{00000000-0008-0000-0600-000009000000}"/>
            </a:ext>
          </a:extLst>
        </xdr:cNvPr>
        <xdr:cNvSpPr/>
      </xdr:nvSpPr>
      <xdr:spPr>
        <a:xfrm>
          <a:off x="4130040" y="967739"/>
          <a:ext cx="7444740" cy="4762501"/>
        </a:xfrm>
        <a:prstGeom prst="round2DiagRect">
          <a:avLst>
            <a:gd name="adj1" fmla="val 15547"/>
            <a:gd name="adj2" fmla="val 0"/>
          </a:avLst>
        </a:prstGeom>
        <a:solidFill>
          <a:schemeClr val="bg1"/>
        </a:solidFill>
        <a:ln>
          <a:noFill/>
        </a:ln>
        <a:effectLst>
          <a:outerShdw blurRad="63500" sx="102000" sy="102000" algn="ctr" rotWithShape="0">
            <a:prstClr val="black">
              <a:alpha val="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22860</xdr:colOff>
      <xdr:row>20</xdr:row>
      <xdr:rowOff>137160</xdr:rowOff>
    </xdr:from>
    <xdr:to>
      <xdr:col>18</xdr:col>
      <xdr:colOff>365760</xdr:colOff>
      <xdr:row>43</xdr:row>
      <xdr:rowOff>45720</xdr:rowOff>
    </xdr:to>
    <mc:AlternateContent xmlns:mc="http://schemas.openxmlformats.org/markup-compatibility/2006">
      <mc:Choice xmlns:we="http://schemas.microsoft.com/office/webextensions/webextension/2010/11" Requires="we">
        <xdr:graphicFrame macro="">
          <xdr:nvGraphicFramePr>
            <xdr:cNvPr id="11" name="Add-in 10" title="Zebra BI Tables for Office">
              <a:extLst>
                <a:ext uri="{FF2B5EF4-FFF2-40B4-BE49-F238E27FC236}">
                  <a16:creationId xmlns:a16="http://schemas.microsoft.com/office/drawing/2014/main" id="{00000000-0008-0000-0600-00000B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11" name="Add-in 10" title="Zebra BI Tables for Offic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oneCell">
    <xdr:from>
      <xdr:col>1</xdr:col>
      <xdr:colOff>586740</xdr:colOff>
      <xdr:row>19</xdr:row>
      <xdr:rowOff>152400</xdr:rowOff>
    </xdr:from>
    <xdr:to>
      <xdr:col>6</xdr:col>
      <xdr:colOff>312420</xdr:colOff>
      <xdr:row>29</xdr:row>
      <xdr:rowOff>106680</xdr:rowOff>
    </xdr:to>
    <mc:AlternateContent xmlns:mc="http://schemas.openxmlformats.org/markup-compatibility/2006" xmlns:a14="http://schemas.microsoft.com/office/drawing/2010/main">
      <mc:Choice Requires="a14">
        <xdr:graphicFrame macro="">
          <xdr:nvGraphicFramePr>
            <xdr:cNvPr id="12" name="Month">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196340" y="1249680"/>
              <a:ext cx="2773680" cy="1783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508254</xdr:colOff>
      <xdr:row>31</xdr:row>
      <xdr:rowOff>68580</xdr:rowOff>
    </xdr:from>
    <xdr:to>
      <xdr:col>6</xdr:col>
      <xdr:colOff>172974</xdr:colOff>
      <xdr:row>34</xdr:row>
      <xdr:rowOff>60960</xdr:rowOff>
    </xdr:to>
    <xdr:grpSp>
      <xdr:nvGrpSpPr>
        <xdr:cNvPr id="38" name="Group 37">
          <a:extLst>
            <a:ext uri="{FF2B5EF4-FFF2-40B4-BE49-F238E27FC236}">
              <a16:creationId xmlns:a16="http://schemas.microsoft.com/office/drawing/2014/main" id="{00000000-0008-0000-0600-000026000000}"/>
            </a:ext>
          </a:extLst>
        </xdr:cNvPr>
        <xdr:cNvGrpSpPr/>
      </xdr:nvGrpSpPr>
      <xdr:grpSpPr>
        <a:xfrm>
          <a:off x="1117854" y="3360420"/>
          <a:ext cx="2712720" cy="541020"/>
          <a:chOff x="1089660" y="2872740"/>
          <a:chExt cx="2712720" cy="541020"/>
        </a:xfrm>
      </xdr:grpSpPr>
      <xdr:sp macro="" textlink="">
        <xdr:nvSpPr>
          <xdr:cNvPr id="13" name="Rectangle: Diagonal Corners Rounded 12">
            <a:extLst>
              <a:ext uri="{FF2B5EF4-FFF2-40B4-BE49-F238E27FC236}">
                <a16:creationId xmlns:a16="http://schemas.microsoft.com/office/drawing/2014/main" id="{00000000-0008-0000-0600-00000D000000}"/>
              </a:ext>
            </a:extLst>
          </xdr:cNvPr>
          <xdr:cNvSpPr/>
        </xdr:nvSpPr>
        <xdr:spPr>
          <a:xfrm>
            <a:off x="1089660" y="2872740"/>
            <a:ext cx="2712720" cy="541020"/>
          </a:xfrm>
          <a:prstGeom prst="round2DiagRect">
            <a:avLst/>
          </a:prstGeom>
          <a:solidFill>
            <a:srgbClr val="F6F6F6"/>
          </a:solidFill>
          <a:ln>
            <a:noFill/>
          </a:ln>
          <a:effectLst>
            <a:outerShdw blurRad="63500" sx="102000" sy="102000" algn="ctr" rotWithShape="0">
              <a:prstClr val="black">
                <a:alpha val="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Oval 9">
            <a:extLst>
              <a:ext uri="{FF2B5EF4-FFF2-40B4-BE49-F238E27FC236}">
                <a16:creationId xmlns:a16="http://schemas.microsoft.com/office/drawing/2014/main" id="{00000000-0008-0000-0600-00000A000000}"/>
              </a:ext>
            </a:extLst>
          </xdr:cNvPr>
          <xdr:cNvSpPr/>
        </xdr:nvSpPr>
        <xdr:spPr>
          <a:xfrm>
            <a:off x="1165860" y="3051810"/>
            <a:ext cx="182880" cy="182880"/>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1478280" y="2994660"/>
            <a:ext cx="12954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lumMod val="65000"/>
                  </a:schemeClr>
                </a:solidFill>
              </a:rPr>
              <a:t>Total</a:t>
            </a:r>
            <a:r>
              <a:rPr lang="en-US" sz="1400" b="1" baseline="0">
                <a:solidFill>
                  <a:schemeClr val="bg1">
                    <a:lumMod val="65000"/>
                  </a:schemeClr>
                </a:solidFill>
              </a:rPr>
              <a:t> Revenue</a:t>
            </a:r>
            <a:endParaRPr lang="en-US" sz="1400" b="1">
              <a:solidFill>
                <a:schemeClr val="bg1">
                  <a:lumMod val="65000"/>
                </a:schemeClr>
              </a:solidFill>
            </a:endParaRPr>
          </a:p>
        </xdr:txBody>
      </xdr:sp>
      <xdr:sp macro="" textlink="PivotTable_01!B8">
        <xdr:nvSpPr>
          <xdr:cNvPr id="27" name="TextBox 26">
            <a:extLst>
              <a:ext uri="{FF2B5EF4-FFF2-40B4-BE49-F238E27FC236}">
                <a16:creationId xmlns:a16="http://schemas.microsoft.com/office/drawing/2014/main" id="{00000000-0008-0000-0600-00001B000000}"/>
              </a:ext>
            </a:extLst>
          </xdr:cNvPr>
          <xdr:cNvSpPr txBox="1"/>
        </xdr:nvSpPr>
        <xdr:spPr>
          <a:xfrm>
            <a:off x="2720340" y="2994660"/>
            <a:ext cx="8686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D462F7-A737-485D-9D5B-D8E6313BB86B}" type="TxLink">
              <a:rPr lang="en-US" sz="1400" b="1" i="0" u="none" strike="noStrike">
                <a:solidFill>
                  <a:srgbClr val="000000"/>
                </a:solidFill>
                <a:latin typeface="Calibri"/>
                <a:cs typeface="Calibri"/>
              </a:rPr>
              <a:pPr algn="ctr"/>
              <a:t>$5.4M</a:t>
            </a:fld>
            <a:endParaRPr lang="en-US" sz="1800" b="1">
              <a:solidFill>
                <a:schemeClr val="bg1">
                  <a:lumMod val="65000"/>
                </a:schemeClr>
              </a:solidFill>
            </a:endParaRPr>
          </a:p>
        </xdr:txBody>
      </xdr:sp>
    </xdr:grpSp>
    <xdr:clientData/>
  </xdr:twoCellAnchor>
  <xdr:twoCellAnchor>
    <xdr:from>
      <xdr:col>1</xdr:col>
      <xdr:colOff>502920</xdr:colOff>
      <xdr:row>35</xdr:row>
      <xdr:rowOff>148590</xdr:rowOff>
    </xdr:from>
    <xdr:to>
      <xdr:col>6</xdr:col>
      <xdr:colOff>170688</xdr:colOff>
      <xdr:row>38</xdr:row>
      <xdr:rowOff>140970</xdr:rowOff>
    </xdr:to>
    <xdr:grpSp>
      <xdr:nvGrpSpPr>
        <xdr:cNvPr id="31" name="Group 30">
          <a:extLst>
            <a:ext uri="{FF2B5EF4-FFF2-40B4-BE49-F238E27FC236}">
              <a16:creationId xmlns:a16="http://schemas.microsoft.com/office/drawing/2014/main" id="{00000000-0008-0000-0600-00001F000000}"/>
            </a:ext>
          </a:extLst>
        </xdr:cNvPr>
        <xdr:cNvGrpSpPr/>
      </xdr:nvGrpSpPr>
      <xdr:grpSpPr>
        <a:xfrm>
          <a:off x="1112520" y="4171950"/>
          <a:ext cx="2715768" cy="541020"/>
          <a:chOff x="1112520" y="3497580"/>
          <a:chExt cx="2715768" cy="541020"/>
        </a:xfrm>
      </xdr:grpSpPr>
      <xdr:sp macro="" textlink="">
        <xdr:nvSpPr>
          <xdr:cNvPr id="17" name="Rectangle: Diagonal Corners Rounded 16">
            <a:extLst>
              <a:ext uri="{FF2B5EF4-FFF2-40B4-BE49-F238E27FC236}">
                <a16:creationId xmlns:a16="http://schemas.microsoft.com/office/drawing/2014/main" id="{00000000-0008-0000-0600-000011000000}"/>
              </a:ext>
            </a:extLst>
          </xdr:cNvPr>
          <xdr:cNvSpPr/>
        </xdr:nvSpPr>
        <xdr:spPr>
          <a:xfrm>
            <a:off x="1112520" y="3497580"/>
            <a:ext cx="2715768" cy="541020"/>
          </a:xfrm>
          <a:prstGeom prst="round2DiagRect">
            <a:avLst/>
          </a:prstGeom>
          <a:solidFill>
            <a:srgbClr val="F6F6F6"/>
          </a:solidFill>
          <a:ln>
            <a:noFill/>
          </a:ln>
          <a:effectLst>
            <a:outerShdw blurRad="63500" sx="102000" sy="102000" algn="ctr" rotWithShape="0">
              <a:prstClr val="black">
                <a:alpha val="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Oval 19">
            <a:extLst>
              <a:ext uri="{FF2B5EF4-FFF2-40B4-BE49-F238E27FC236}">
                <a16:creationId xmlns:a16="http://schemas.microsoft.com/office/drawing/2014/main" id="{00000000-0008-0000-0600-000014000000}"/>
              </a:ext>
            </a:extLst>
          </xdr:cNvPr>
          <xdr:cNvSpPr/>
        </xdr:nvSpPr>
        <xdr:spPr>
          <a:xfrm>
            <a:off x="1165860" y="3669030"/>
            <a:ext cx="182880" cy="182880"/>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1478280" y="3611880"/>
            <a:ext cx="11887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lumMod val="65000"/>
                  </a:schemeClr>
                </a:solidFill>
              </a:rPr>
              <a:t>Total</a:t>
            </a:r>
            <a:r>
              <a:rPr lang="en-US" sz="1400" b="1" baseline="0">
                <a:solidFill>
                  <a:schemeClr val="bg1">
                    <a:lumMod val="65000"/>
                  </a:schemeClr>
                </a:solidFill>
              </a:rPr>
              <a:t> Target</a:t>
            </a:r>
            <a:endParaRPr lang="en-US" sz="1400" b="1">
              <a:solidFill>
                <a:schemeClr val="bg1">
                  <a:lumMod val="65000"/>
                </a:schemeClr>
              </a:solidFill>
            </a:endParaRPr>
          </a:p>
        </xdr:txBody>
      </xdr:sp>
      <xdr:sp macro="" textlink="PivotTable_01!K8">
        <xdr:nvSpPr>
          <xdr:cNvPr id="28" name="TextBox 27">
            <a:extLst>
              <a:ext uri="{FF2B5EF4-FFF2-40B4-BE49-F238E27FC236}">
                <a16:creationId xmlns:a16="http://schemas.microsoft.com/office/drawing/2014/main" id="{00000000-0008-0000-0600-00001C000000}"/>
              </a:ext>
            </a:extLst>
          </xdr:cNvPr>
          <xdr:cNvSpPr txBox="1"/>
        </xdr:nvSpPr>
        <xdr:spPr>
          <a:xfrm>
            <a:off x="2720340" y="3611880"/>
            <a:ext cx="8686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D32EF42-0856-4CD8-A5B8-908DA697B013}" type="TxLink">
              <a:rPr lang="en-US" sz="1400" b="1" i="0" u="none" strike="noStrike">
                <a:solidFill>
                  <a:srgbClr val="000000"/>
                </a:solidFill>
                <a:latin typeface="Calibri"/>
                <a:cs typeface="Calibri"/>
              </a:rPr>
              <a:pPr algn="ctr"/>
              <a:t>$5.3M</a:t>
            </a:fld>
            <a:endParaRPr lang="en-US" sz="1800" b="1">
              <a:solidFill>
                <a:schemeClr val="bg1">
                  <a:lumMod val="65000"/>
                </a:schemeClr>
              </a:solidFill>
            </a:endParaRPr>
          </a:p>
        </xdr:txBody>
      </xdr:sp>
    </xdr:grpSp>
    <xdr:clientData/>
  </xdr:twoCellAnchor>
  <xdr:twoCellAnchor>
    <xdr:from>
      <xdr:col>1</xdr:col>
      <xdr:colOff>510540</xdr:colOff>
      <xdr:row>40</xdr:row>
      <xdr:rowOff>45720</xdr:rowOff>
    </xdr:from>
    <xdr:to>
      <xdr:col>6</xdr:col>
      <xdr:colOff>178308</xdr:colOff>
      <xdr:row>43</xdr:row>
      <xdr:rowOff>38100</xdr:rowOff>
    </xdr:to>
    <xdr:grpSp>
      <xdr:nvGrpSpPr>
        <xdr:cNvPr id="30" name="Group 29">
          <a:extLst>
            <a:ext uri="{FF2B5EF4-FFF2-40B4-BE49-F238E27FC236}">
              <a16:creationId xmlns:a16="http://schemas.microsoft.com/office/drawing/2014/main" id="{00000000-0008-0000-0600-00001E000000}"/>
            </a:ext>
          </a:extLst>
        </xdr:cNvPr>
        <xdr:cNvGrpSpPr/>
      </xdr:nvGrpSpPr>
      <xdr:grpSpPr>
        <a:xfrm>
          <a:off x="1120140" y="4983480"/>
          <a:ext cx="2715768" cy="541020"/>
          <a:chOff x="1089660" y="4107180"/>
          <a:chExt cx="2715768" cy="541020"/>
        </a:xfrm>
      </xdr:grpSpPr>
      <xdr:sp macro="" textlink="">
        <xdr:nvSpPr>
          <xdr:cNvPr id="18" name="Rectangle: Diagonal Corners Rounded 17">
            <a:extLst>
              <a:ext uri="{FF2B5EF4-FFF2-40B4-BE49-F238E27FC236}">
                <a16:creationId xmlns:a16="http://schemas.microsoft.com/office/drawing/2014/main" id="{00000000-0008-0000-0600-000012000000}"/>
              </a:ext>
            </a:extLst>
          </xdr:cNvPr>
          <xdr:cNvSpPr/>
        </xdr:nvSpPr>
        <xdr:spPr>
          <a:xfrm>
            <a:off x="1089660" y="4107180"/>
            <a:ext cx="2715768" cy="541020"/>
          </a:xfrm>
          <a:prstGeom prst="round2DiagRect">
            <a:avLst/>
          </a:prstGeom>
          <a:solidFill>
            <a:srgbClr val="F6F6F6"/>
          </a:solidFill>
          <a:ln>
            <a:noFill/>
          </a:ln>
          <a:effectLst>
            <a:outerShdw blurRad="63500" sx="102000" sy="102000" algn="ctr" rotWithShape="0">
              <a:prstClr val="black">
                <a:alpha val="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Oval 20">
            <a:extLst>
              <a:ext uri="{FF2B5EF4-FFF2-40B4-BE49-F238E27FC236}">
                <a16:creationId xmlns:a16="http://schemas.microsoft.com/office/drawing/2014/main" id="{00000000-0008-0000-0600-000015000000}"/>
              </a:ext>
            </a:extLst>
          </xdr:cNvPr>
          <xdr:cNvSpPr/>
        </xdr:nvSpPr>
        <xdr:spPr>
          <a:xfrm>
            <a:off x="1165860" y="4286250"/>
            <a:ext cx="182880" cy="182880"/>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1478280" y="4229100"/>
            <a:ext cx="10820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lumMod val="65000"/>
                  </a:schemeClr>
                </a:solidFill>
              </a:rPr>
              <a:t>Variance %</a:t>
            </a:r>
          </a:p>
        </xdr:txBody>
      </xdr:sp>
      <mc:AlternateContent xmlns:mc="http://schemas.openxmlformats.org/markup-compatibility/2006" xmlns:a14="http://schemas.microsoft.com/office/drawing/2010/main">
        <mc:Choice Requires="a14">
          <xdr:pic>
            <xdr:nvPicPr>
              <xdr:cNvPr id="36" name="Picture 35">
                <a:extLst>
                  <a:ext uri="{FF2B5EF4-FFF2-40B4-BE49-F238E27FC236}">
                    <a16:creationId xmlns:a16="http://schemas.microsoft.com/office/drawing/2014/main" id="{00000000-0008-0000-0600-000024000000}"/>
                  </a:ext>
                </a:extLst>
              </xdr:cNvPr>
              <xdr:cNvPicPr>
                <a:picLocks noChangeAspect="1" noChangeArrowheads="1"/>
                <a:extLst>
                  <a:ext uri="{84589F7E-364E-4C9E-8A38-B11213B215E9}">
                    <a14:cameraTool cellRange="PivotTable_01!$G$14" spid="_x0000_s1301"/>
                  </a:ext>
                </a:extLst>
              </xdr:cNvPicPr>
            </xdr:nvPicPr>
            <xdr:blipFill>
              <a:blip xmlns:r="http://schemas.openxmlformats.org/officeDocument/2006/relationships" r:embed="rId3"/>
              <a:srcRect/>
              <a:stretch>
                <a:fillRect/>
              </a:stretch>
            </xdr:blipFill>
            <xdr:spPr bwMode="auto">
              <a:xfrm>
                <a:off x="2773680" y="4259580"/>
                <a:ext cx="815340" cy="236220"/>
              </a:xfrm>
              <a:prstGeom prst="rect">
                <a:avLst/>
              </a:prstGeom>
              <a:noFill/>
              <a:ln>
                <a:noFill/>
              </a:ln>
              <a:extLst>
                <a:ext uri="{909E8E84-426E-40DD-AFC4-6F175D3DCCD1}">
                  <a14:hiddenFill>
                    <a:solidFill>
                      <a:srgbClr val="FFFFFF"/>
                    </a:solidFill>
                  </a14:hiddenFill>
                </a:ext>
              </a:extLst>
            </xdr:spPr>
          </xdr:pic>
        </mc:Choice>
        <mc:Fallback xmlns=""/>
      </mc:AlternateContent>
    </xdr:grpSp>
    <xdr:clientData/>
  </xdr:twoCellAnchor>
  <xdr:twoCellAnchor>
    <xdr:from>
      <xdr:col>0</xdr:col>
      <xdr:colOff>411480</xdr:colOff>
      <xdr:row>14</xdr:row>
      <xdr:rowOff>22860</xdr:rowOff>
    </xdr:from>
    <xdr:to>
      <xdr:col>7</xdr:col>
      <xdr:colOff>392561</xdr:colOff>
      <xdr:row>16</xdr:row>
      <xdr:rowOff>99060</xdr:rowOff>
    </xdr:to>
    <xdr:sp macro="" textlink="">
      <xdr:nvSpPr>
        <xdr:cNvPr id="29" name="TextBox 28">
          <a:extLst>
            <a:ext uri="{FF2B5EF4-FFF2-40B4-BE49-F238E27FC236}">
              <a16:creationId xmlns:a16="http://schemas.microsoft.com/office/drawing/2014/main" id="{00000000-0008-0000-0600-00001D000000}"/>
            </a:ext>
          </a:extLst>
        </xdr:cNvPr>
        <xdr:cNvSpPr txBox="1"/>
      </xdr:nvSpPr>
      <xdr:spPr>
        <a:xfrm>
          <a:off x="411480" y="205740"/>
          <a:ext cx="4248281"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gradFill flip="none" rotWithShape="1">
                <a:gsLst>
                  <a:gs pos="100000">
                    <a:schemeClr val="accent1">
                      <a:lumMod val="80000"/>
                      <a:lumOff val="20000"/>
                    </a:schemeClr>
                  </a:gs>
                  <a:gs pos="100000">
                    <a:schemeClr val="accent1">
                      <a:lumMod val="95000"/>
                      <a:lumOff val="5000"/>
                    </a:schemeClr>
                  </a:gs>
                  <a:gs pos="0">
                    <a:schemeClr val="accent1">
                      <a:lumMod val="73000"/>
                    </a:schemeClr>
                  </a:gs>
                </a:gsLst>
                <a:path path="circle">
                  <a:fillToRect r="100000" b="100000"/>
                </a:path>
                <a:tileRect l="-100000" t="-100000"/>
              </a:gradFill>
            </a:rPr>
            <a:t>Business Dashboard</a:t>
          </a:r>
        </a:p>
      </xdr:txBody>
    </xdr:sp>
    <xdr:clientData/>
  </xdr:twoCellAnchor>
  <xdr:twoCellAnchor>
    <xdr:from>
      <xdr:col>6</xdr:col>
      <xdr:colOff>556260</xdr:colOff>
      <xdr:row>22</xdr:row>
      <xdr:rowOff>76200</xdr:rowOff>
    </xdr:from>
    <xdr:to>
      <xdr:col>7</xdr:col>
      <xdr:colOff>487680</xdr:colOff>
      <xdr:row>24</xdr:row>
      <xdr:rowOff>30480</xdr:rowOff>
    </xdr:to>
    <xdr:sp macro="" textlink="">
      <xdr:nvSpPr>
        <xdr:cNvPr id="37" name="TextBox 36">
          <a:extLst>
            <a:ext uri="{FF2B5EF4-FFF2-40B4-BE49-F238E27FC236}">
              <a16:creationId xmlns:a16="http://schemas.microsoft.com/office/drawing/2014/main" id="{00000000-0008-0000-0600-000025000000}"/>
            </a:ext>
          </a:extLst>
        </xdr:cNvPr>
        <xdr:cNvSpPr txBox="1"/>
      </xdr:nvSpPr>
      <xdr:spPr>
        <a:xfrm>
          <a:off x="4213860" y="1722120"/>
          <a:ext cx="54102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tx1">
                  <a:lumMod val="65000"/>
                  <a:lumOff val="35000"/>
                </a:schemeClr>
              </a:solidFill>
            </a:rPr>
            <a:t>Store</a:t>
          </a:r>
          <a:endParaRPr lang="en-IN" sz="1100">
            <a:solidFill>
              <a:schemeClr val="tx1">
                <a:lumMod val="65000"/>
                <a:lumOff val="35000"/>
              </a:schemeClr>
            </a:solidFill>
          </a:endParaRPr>
        </a:p>
      </xdr:txBody>
    </xdr:sp>
    <xdr:clientData/>
  </xdr:twoCellAnchor>
  <xdr:twoCellAnchor>
    <xdr:from>
      <xdr:col>20</xdr:col>
      <xdr:colOff>492968</xdr:colOff>
      <xdr:row>7</xdr:row>
      <xdr:rowOff>37211</xdr:rowOff>
    </xdr:from>
    <xdr:to>
      <xdr:col>23</xdr:col>
      <xdr:colOff>8279</xdr:colOff>
      <xdr:row>21</xdr:row>
      <xdr:rowOff>125097</xdr:rowOff>
    </xdr:to>
    <xdr:sp macro="" textlink="">
      <xdr:nvSpPr>
        <xdr:cNvPr id="39" name="Rectangle 38">
          <a:extLst>
            <a:ext uri="{FF2B5EF4-FFF2-40B4-BE49-F238E27FC236}">
              <a16:creationId xmlns:a16="http://schemas.microsoft.com/office/drawing/2014/main" id="{00000000-0008-0000-0600-000027000000}"/>
            </a:ext>
          </a:extLst>
        </xdr:cNvPr>
        <xdr:cNvSpPr/>
      </xdr:nvSpPr>
      <xdr:spPr>
        <a:xfrm rot="4484762">
          <a:off x="12638711" y="197768"/>
          <a:ext cx="1436626" cy="1344111"/>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94007</xdr:colOff>
      <xdr:row>7</xdr:row>
      <xdr:rowOff>60960</xdr:rowOff>
    </xdr:from>
    <xdr:to>
      <xdr:col>20</xdr:col>
      <xdr:colOff>599413</xdr:colOff>
      <xdr:row>14</xdr:row>
      <xdr:rowOff>168252</xdr:rowOff>
    </xdr:to>
    <xdr:sp macro="" textlink="">
      <xdr:nvSpPr>
        <xdr:cNvPr id="40" name="Rectangle 39">
          <a:extLst>
            <a:ext uri="{FF2B5EF4-FFF2-40B4-BE49-F238E27FC236}">
              <a16:creationId xmlns:a16="http://schemas.microsoft.com/office/drawing/2014/main" id="{00000000-0008-0000-0600-000028000000}"/>
            </a:ext>
          </a:extLst>
        </xdr:cNvPr>
        <xdr:cNvSpPr/>
      </xdr:nvSpPr>
      <xdr:spPr>
        <a:xfrm rot="5400000" flipH="1">
          <a:off x="12450774" y="10493"/>
          <a:ext cx="175872" cy="50540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274320</xdr:colOff>
      <xdr:row>14</xdr:row>
      <xdr:rowOff>76200</xdr:rowOff>
    </xdr:from>
    <xdr:to>
      <xdr:col>9</xdr:col>
      <xdr:colOff>114300</xdr:colOff>
      <xdr:row>16</xdr:row>
      <xdr:rowOff>7620</xdr:rowOff>
    </xdr:to>
    <xdr:sp macro="" textlink="">
      <xdr:nvSpPr>
        <xdr:cNvPr id="41" name="Rectangle: Diagonal Corners Rounded 40">
          <a:hlinkClick xmlns:r="http://schemas.openxmlformats.org/officeDocument/2006/relationships" r:id="rId4"/>
          <a:extLst>
            <a:ext uri="{FF2B5EF4-FFF2-40B4-BE49-F238E27FC236}">
              <a16:creationId xmlns:a16="http://schemas.microsoft.com/office/drawing/2014/main" id="{00000000-0008-0000-0600-000029000000}"/>
            </a:ext>
          </a:extLst>
        </xdr:cNvPr>
        <xdr:cNvSpPr/>
      </xdr:nvSpPr>
      <xdr:spPr>
        <a:xfrm>
          <a:off x="4541520" y="259080"/>
          <a:ext cx="1059180" cy="297180"/>
        </a:xfrm>
        <a:prstGeom prst="round2DiagRect">
          <a:avLst/>
        </a:prstGeom>
        <a:solidFill>
          <a:srgbClr val="333F5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Time Frame </a:t>
          </a:r>
        </a:p>
      </xdr:txBody>
    </xdr:sp>
    <xdr:clientData/>
  </xdr:twoCellAnchor>
  <xdr:twoCellAnchor>
    <xdr:from>
      <xdr:col>9</xdr:col>
      <xdr:colOff>562927</xdr:colOff>
      <xdr:row>14</xdr:row>
      <xdr:rowOff>83820</xdr:rowOff>
    </xdr:from>
    <xdr:to>
      <xdr:col>11</xdr:col>
      <xdr:colOff>402907</xdr:colOff>
      <xdr:row>16</xdr:row>
      <xdr:rowOff>15240</xdr:rowOff>
    </xdr:to>
    <xdr:sp macro="" textlink="">
      <xdr:nvSpPr>
        <xdr:cNvPr id="42" name="Rectangle: Diagonal Corners Rounded 41">
          <a:hlinkClick xmlns:r="http://schemas.openxmlformats.org/officeDocument/2006/relationships" r:id="rId5"/>
          <a:extLst>
            <a:ext uri="{FF2B5EF4-FFF2-40B4-BE49-F238E27FC236}">
              <a16:creationId xmlns:a16="http://schemas.microsoft.com/office/drawing/2014/main" id="{00000000-0008-0000-0600-00002A000000}"/>
            </a:ext>
          </a:extLst>
        </xdr:cNvPr>
        <xdr:cNvSpPr/>
      </xdr:nvSpPr>
      <xdr:spPr>
        <a:xfrm>
          <a:off x="6049327" y="266700"/>
          <a:ext cx="1059180" cy="297180"/>
        </a:xfrm>
        <a:prstGeom prst="round2DiagRect">
          <a:avLst/>
        </a:prstGeom>
        <a:solidFill>
          <a:srgbClr val="0070C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Store</a:t>
          </a:r>
        </a:p>
      </xdr:txBody>
    </xdr:sp>
    <xdr:clientData/>
  </xdr:twoCellAnchor>
  <xdr:twoCellAnchor>
    <xdr:from>
      <xdr:col>12</xdr:col>
      <xdr:colOff>241935</xdr:colOff>
      <xdr:row>14</xdr:row>
      <xdr:rowOff>68580</xdr:rowOff>
    </xdr:from>
    <xdr:to>
      <xdr:col>14</xdr:col>
      <xdr:colOff>81915</xdr:colOff>
      <xdr:row>16</xdr:row>
      <xdr:rowOff>0</xdr:rowOff>
    </xdr:to>
    <xdr:sp macro="" textlink="">
      <xdr:nvSpPr>
        <xdr:cNvPr id="43" name="Rectangle: Diagonal Corners Rounded 42">
          <a:hlinkClick xmlns:r="http://schemas.openxmlformats.org/officeDocument/2006/relationships" r:id="rId6"/>
          <a:extLst>
            <a:ext uri="{FF2B5EF4-FFF2-40B4-BE49-F238E27FC236}">
              <a16:creationId xmlns:a16="http://schemas.microsoft.com/office/drawing/2014/main" id="{00000000-0008-0000-0600-00002B000000}"/>
            </a:ext>
          </a:extLst>
        </xdr:cNvPr>
        <xdr:cNvSpPr/>
      </xdr:nvSpPr>
      <xdr:spPr>
        <a:xfrm>
          <a:off x="7557135" y="251460"/>
          <a:ext cx="1059180" cy="297180"/>
        </a:xfrm>
        <a:prstGeom prst="round2DiagRect">
          <a:avLst/>
        </a:prstGeom>
        <a:solidFill>
          <a:srgbClr val="333F5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Profit View</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77.486825231485" createdVersion="5" refreshedVersion="7" minRefreshableVersion="3" recordCount="0" supportSubquery="1" supportAdvancedDrill="1" xr:uid="{925A42A6-D162-4E4A-AA0B-35FC7663664A}">
  <cacheSource type="external" connectionId="8"/>
  <cacheFields count="2">
    <cacheField name="[Measures].[Total Revenue]" caption="Total Revenue" numFmtId="0" hierarchy="38" level="32767"/>
    <cacheField name="[Date].[Month].[Month]" caption="Month" numFmtId="0" hierarchy="9" level="1">
      <sharedItems count="12">
        <s v="Jan"/>
        <s v="Feb"/>
        <s v="Mar"/>
        <s v="Apr"/>
        <s v="May"/>
        <s v="Jun"/>
        <s v="Jul"/>
        <s v="Aug"/>
        <s v="Sep"/>
        <s v="Oct"/>
        <s v="Nov"/>
        <s v="Dec"/>
      </sharedItems>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77.486828125002" createdVersion="5" refreshedVersion="7" minRefreshableVersion="3" recordCount="0" supportSubquery="1" supportAdvancedDrill="1" xr:uid="{CFF13077-8766-490E-ADE8-35290582F2F0}">
  <cacheSource type="external" connectionId="8"/>
  <cacheFields count="11">
    <cacheField name="[Measures].[Total Revenue]" caption="Total Revenue" numFmtId="0" hierarchy="38" level="32767"/>
    <cacheField name="[Measures].[COGS]" caption="COGS" numFmtId="0" hierarchy="39" level="32767"/>
    <cacheField name="[Measures].[Profit Margin]" caption="Profit Margin" numFmtId="0" hierarchy="40" level="32767"/>
    <cacheField name="[Measures].[% Profit Margin]" caption="% Profit Margin" numFmtId="0" hierarchy="41" level="32767"/>
    <cacheField name="[Measures].[# Transiction]" caption="# Transiction" numFmtId="0" hierarchy="42" level="32767"/>
    <cacheField name="[Measures].[Total Refund]" caption="Total Refund" numFmtId="0" hierarchy="43" level="32767"/>
    <cacheField name="[Measures].[# Products]" caption="# Products" numFmtId="0" hierarchy="44" level="32767"/>
    <cacheField name="[Measures].[Qty Returned]" caption="Qty Returned" numFmtId="0" hierarchy="45" level="32767"/>
    <cacheField name="[Measures].[Total Qty]" caption="Total Qty" numFmtId="0" hierarchy="46" level="32767"/>
    <cacheField name="[Measures].[Total Target]" caption="Total Target" numFmtId="0" hierarchy="47" level="32767"/>
    <cacheField name="[Date].[Month].[Month]" caption="Month" numFmtId="0" hierarchy="9"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 Transiction]" caption="# Transiction"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 Products]" caption="# Products" measure="1" displayFolder="" measureGroup="Calculations" count="0" oneField="1">
      <fieldsUsage count="1">
        <fieldUsage x="6"/>
      </fieldsUsage>
    </cacheHierarchy>
    <cacheHierarchy uniqueName="[Measures].[Qty Returned]" caption="Qty Returned" measure="1" displayFolder="" measureGroup="Calculations" count="0" oneField="1">
      <fieldsUsage count="1">
        <fieldUsage x="7"/>
      </fieldsUsage>
    </cacheHierarchy>
    <cacheHierarchy uniqueName="[Measures].[Total Qty]" caption="Total Qty" measure="1" displayFolder="" measureGroup="Calculations" count="0" oneField="1">
      <fieldsUsage count="1">
        <fieldUsage x="8"/>
      </fieldsUsage>
    </cacheHierarchy>
    <cacheHierarchy uniqueName="[Measures].[Total Target]" caption="Total Target" measure="1" displayFolder="" measureGroup="Calculations" count="0" oneField="1">
      <fieldsUsage count="1">
        <fieldUsage x="9"/>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77.486830439811" createdVersion="5" refreshedVersion="7" minRefreshableVersion="3" recordCount="0" supportSubquery="1" supportAdvancedDrill="1" xr:uid="{46BFA78D-943D-490A-96AA-56C01829E0BB}">
  <cacheSource type="external" connectionId="8"/>
  <cacheFields count="4">
    <cacheField name="[Measures].[Total Revenue]" caption="Total Revenue" numFmtId="0" hierarchy="38" level="32767"/>
    <cacheField name="[Measures].[Total Target]" caption="Total Target" numFmtId="0" hierarchy="47" level="32767"/>
    <cacheField name="[Dim_SalesPerson].[Store Name].[Store Name]" caption="Store Name" numFmtId="0" hierarchy="17" level="1">
      <sharedItems count="10">
        <s v="Barron-Fleming"/>
        <s v="Berg-Trujillo"/>
        <s v="Lee-Myers"/>
        <s v="Lopez"/>
        <s v="Martinez"/>
        <s v="Miller"/>
        <s v="Myers-Lopez"/>
        <s v="Novak PLC"/>
        <s v="Thomas"/>
        <s v="Valdez"/>
      </sharedItems>
    </cacheField>
    <cacheField name="[Date].[Month].[Month]" caption="Month" numFmtId="0" hierarchy="9"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679398147" createdVersion="5" refreshedVersion="7" minRefreshableVersion="3" recordCount="0" supportSubquery="1" supportAdvancedDrill="1" xr:uid="{816332F1-FBC4-4EC4-95B2-B56DBC574AC2}">
  <cacheSource type="external" connectionId="8"/>
  <cacheFields count="6">
    <cacheField name="[Customer_Table].[Full Name].[Full Name]" caption="Full Name" numFmtId="0" hierarchy="2" level="1">
      <sharedItems count="5">
        <s v="Bobby Abbott"/>
        <s v="Christine Hawkins"/>
        <s v="Jeffery Powell"/>
        <s v="Lisa West"/>
        <s v="Travis Ewing"/>
      </sharedItems>
    </cacheField>
    <cacheField name="[Customer_Table].[Location].[Location]" caption="Location" numFmtId="0" hierarchy="4" level="1">
      <sharedItems count="5">
        <s v="California"/>
        <s v="Michigan"/>
        <s v="Missouri"/>
        <s v="Virginia"/>
        <s v="Washington"/>
      </sharedItems>
    </cacheField>
    <cacheField name="[products_table].[Product Name].[Product Name]" caption="Product Name" numFmtId="0" hierarchy="30"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Profit Margin]" caption="Profit Margin" numFmtId="0" hierarchy="40" level="32767"/>
    <cacheField name="[Measures].[Total Qty]" caption="Total Qty" numFmtId="0" hierarchy="46" level="32767"/>
    <cacheField name="[Date].[Month].[Month]" caption="Month" numFmtId="0" hierarchy="9"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2"/>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3"/>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oneField="1">
      <fieldsUsage count="1">
        <fieldUsage x="4"/>
      </fieldsUsage>
    </cacheHierarchy>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69398148" createdVersion="5" refreshedVersion="7" minRefreshableVersion="3" recordCount="0" supportSubquery="1" supportAdvancedDrill="1" xr:uid="{5C5B8C2D-9102-4E7F-8A1A-62679F95FC92}">
  <cacheSource type="external" connectionId="8"/>
  <cacheFields count="6">
    <cacheField name="[Customer_Table].[Full Name].[Full Name]" caption="Full Name" numFmtId="0" hierarchy="2" level="1">
      <sharedItems count="5">
        <s v="Bobby Abbott"/>
        <s v="Christine Hawkins"/>
        <s v="Jeffery Powell"/>
        <s v="Lisa West"/>
        <s v="Travis Ewing"/>
      </sharedItems>
    </cacheField>
    <cacheField name="[Customer_Table].[Location].[Location]" caption="Location" numFmtId="0" hierarchy="4" level="1">
      <sharedItems count="5">
        <s v="California"/>
        <s v="Michigan"/>
        <s v="Missouri"/>
        <s v="Virginia"/>
        <s v="Washington"/>
      </sharedItems>
    </cacheField>
    <cacheField name="[Measures].[Profit Margin]" caption="Profit Margin" numFmtId="0" hierarchy="40" level="32767"/>
    <cacheField name="[products_table].[Product Name].[Product Name]" caption="Product Name" numFmtId="0" hierarchy="30" level="1">
      <sharedItems count="5">
        <s v="Attorney Mist"/>
        <s v="Begin Brew"/>
        <s v="Common Splash"/>
        <s v="Eight Brew"/>
        <s v="Onto Dew"/>
      </sharedItems>
    </cacheField>
    <cacheField name="[products_table].[Category].[Category]" caption="Category" numFmtId="0" hierarchy="31" level="1">
      <sharedItems count="8">
        <s v="Alcoholic Beverage"/>
        <s v="Coffee"/>
        <s v="Energy Drink"/>
        <s v="Juice"/>
        <s v="Soft Drink"/>
        <s v="Sports Drink"/>
        <s v="Tea"/>
        <s v="Water"/>
      </sharedItems>
    </cacheField>
    <cacheField name="[Date].[Month].[Month]" caption="Month" numFmtId="0" hierarchy="9"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06712965" createdVersion="5" refreshedVersion="7" minRefreshableVersion="3" recordCount="0" supportSubquery="1" supportAdvancedDrill="1" xr:uid="{8F0D8C73-32B0-49C3-871F-3F631468B5DC}">
  <cacheSource type="external" connectionId="8"/>
  <cacheFields count="7">
    <cacheField name="[Customer_Table].[Full Name].[Full Name]" caption="Full Name" numFmtId="0" hierarchy="2" level="1">
      <sharedItems count="5">
        <s v="Bobby Abbott"/>
        <s v="Christine Hawkins"/>
        <s v="Jeffery Powell"/>
        <s v="Lisa West"/>
        <s v="Travis Ewing"/>
      </sharedItems>
    </cacheField>
    <cacheField name="[Customer_Table].[Location].[Location]" caption="Location" numFmtId="0" hierarchy="4" level="1">
      <sharedItems count="5">
        <s v="California"/>
        <s v="Michigan"/>
        <s v="Missouri"/>
        <s v="Virginia"/>
        <s v="Washington"/>
      </sharedItems>
    </cacheField>
    <cacheField name="[Measures].[Total Revenue]" caption="Total Revenue" numFmtId="0" hierarchy="38" level="32767"/>
    <cacheField name="[Measures].[Profit Margin]" caption="Profit Margin" numFmtId="0" hierarchy="40" level="32767"/>
    <cacheField name="[Measures].[% Profit Margin]" caption="% Profit Margin" numFmtId="0" hierarchy="41" level="32767"/>
    <cacheField name="[Measures].[COGS]" caption="COGS" numFmtId="0" hierarchy="39" level="32767"/>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2" memberValueDatatype="130" unbalanced="0"/>
    <cacheHierarchy uniqueName="[Customer_Table].[Customer ID]" caption="Customer ID" attribute="1" defaultMemberUniqueName="[Customer_Table].[Customer ID].[All]" allUniqueName="[Customer_Table].[Customer ID].[All]" dimensionUniqueName="[Customer_Table]" displayFolder="" count="2"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2"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2"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2" memberValueDatatype="20" unbalanced="0"/>
    <cacheHierarchy uniqueName="[Dim_SalesPerson].[Full Name]" caption="Full Name" attribute="1" defaultMemberUniqueName="[Dim_SalesPerson].[Full Name].[All]" allUniqueName="[Dim_SalesPerson].[Full Name].[All]" dimensionUniqueName="[Dim_SalesPerson]" displayFolder="" count="2"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 caption="Custom" attribute="1" defaultMemberUniqueName="[Dim_SalesPerson].[Custom].[All]" allUniqueName="[Dim_SalesPerson].[Custom].[All]" dimensionUniqueName="[Dim_SalesPerson]"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6"/>
      </fieldsUsage>
    </cacheHierarchy>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oneField="1">
      <fieldsUsage count="1">
        <fieldUsage x="2"/>
      </fieldsUsage>
    </cacheHierarchy>
    <cacheHierarchy uniqueName="[Measures].[COGS]" caption="COGS" measure="1" displayFolder="" measureGroup="Calculations" count="0" oneField="1">
      <fieldsUsage count="1">
        <fieldUsage x="5"/>
      </fieldsUsage>
    </cacheHierarchy>
    <cacheHierarchy uniqueName="[Measures].[Profit Margin]" caption="Profit Margin" measure="1" displayFolder="" measureGroup="Calculations" count="0" oneField="1">
      <fieldsUsage count="1">
        <fieldUsage x="3"/>
      </fieldsUsage>
    </cacheHierarchy>
    <cacheHierarchy uniqueName="[Measures].[% Profit Margin]" caption="% Profit Margin" measure="1" displayFolder="" measureGroup="Calculations" count="0" oneField="1">
      <fieldsUsage count="1">
        <fieldUsage x="4"/>
      </fieldsUsage>
    </cacheHierarchy>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08680558" createdVersion="5" refreshedVersion="7" minRefreshableVersion="3" recordCount="0" supportSubquery="1" supportAdvancedDrill="1" xr:uid="{893A5693-D818-49BE-AFFC-477432CC7917}">
  <cacheSource type="external" connectionId="8"/>
  <cacheFields count="3">
    <cacheField name="[Customer_Table].[Full Name].[Full Name]" caption="Full Name" numFmtId="0" hierarchy="2" level="1">
      <sharedItems count="5">
        <s v="John Brown"/>
        <s v="Judith Simmons"/>
        <s v="Kristine Barrett"/>
        <s v="Laura Gross"/>
        <s v="Paul Noble"/>
      </sharedItems>
    </cacheField>
    <cacheField name="[Measures].[Profit Margin]" caption="Profit Margin" numFmtId="0" hierarchy="40" level="32767"/>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10648145" createdVersion="5" refreshedVersion="7" minRefreshableVersion="3" recordCount="0" supportSubquery="1" supportAdvancedDrill="1" xr:uid="{0F361F1C-E317-4F78-83C9-930308786F68}">
  <cacheSource type="external" connectionId="8"/>
  <cacheFields count="5">
    <cacheField name="[Customer_Table].[Full Name].[Full Name]" caption="Full Name" numFmtId="0" hierarchy="2" level="1">
      <sharedItems count="5">
        <s v="Bobby Abbott"/>
        <s v="Christine Hawkins"/>
        <s v="Jeffery Powell"/>
        <s v="Lisa West"/>
        <s v="Travis Ewing"/>
      </sharedItems>
    </cacheField>
    <cacheField name="[Customer_Table].[Location].[Location]" caption="Location" numFmtId="0" hierarchy="4" level="1">
      <sharedItems count="5">
        <s v="California"/>
        <s v="Michigan"/>
        <s v="Missouri"/>
        <s v="Virginia"/>
        <s v="Washington"/>
      </sharedItems>
    </cacheField>
    <cacheField name="[Date].[Month].[Month]" caption="Month" numFmtId="0" hierarchy="9" level="1">
      <sharedItems count="12">
        <s v="Jan"/>
        <s v="Feb"/>
        <s v="Mar"/>
        <s v="Apr"/>
        <s v="May"/>
        <s v="Jun"/>
        <s v="Jul"/>
        <s v="Aug"/>
        <s v="Sep"/>
        <s v="Oct"/>
        <s v="Nov"/>
        <s v="Dec"/>
      </sharedItems>
    </cacheField>
    <cacheField name="[Measures].[Profit Margin]" caption="Profit Margin" numFmtId="0" hierarchy="40" level="32767"/>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3"/>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12384261" createdVersion="5" refreshedVersion="7" minRefreshableVersion="3" recordCount="0" supportSubquery="1" supportAdvancedDrill="1" xr:uid="{041575A3-341C-4E30-AD85-CEB93D9D8C45}">
  <cacheSource type="external" connectionId="8"/>
  <cacheFields count="5">
    <cacheField name="[Customer_Table].[Full Name].[Full Name]" caption="Full Name" numFmtId="0" hierarchy="2" level="1">
      <sharedItems count="5">
        <s v="Bobby Abbott"/>
        <s v="Christine Hawkins"/>
        <s v="Jeffery Powell"/>
        <s v="Lisa West"/>
        <s v="Travis Ewing"/>
      </sharedItems>
    </cacheField>
    <cacheField name="[Customer_Table].[Location].[Location]" caption="Location" numFmtId="0" hierarchy="4" level="1">
      <sharedItems count="5">
        <s v="California"/>
        <s v="Michigan"/>
        <s v="Missouri"/>
        <s v="Virginia"/>
        <s v="Washington"/>
      </sharedItems>
    </cacheField>
    <cacheField name="[Measures].[Profit Margin]" caption="Profit Margin" numFmtId="0" hierarchy="40" level="32767"/>
    <cacheField name="[Date].[Weekday].[Weekday]" caption="Weekday" numFmtId="0" hierarchy="11" level="1">
      <sharedItems count="7">
        <s v="Sun"/>
        <s v="Mon"/>
        <s v="Tue"/>
        <s v="Wed"/>
        <s v="Thu"/>
        <s v="Fri"/>
        <s v="Sat"/>
      </sharedItems>
    </cacheField>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3"/>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14236109" createdVersion="5" refreshedVersion="7" minRefreshableVersion="3" recordCount="0" supportSubquery="1" supportAdvancedDrill="1" xr:uid="{64D90A5B-DC34-47FD-B182-B9C3DB4E5454}">
  <cacheSource type="external" connectionId="8"/>
  <cacheFields count="6">
    <cacheField name="[Customer_Table].[Full Name].[Full Name]" caption="Full Name" numFmtId="0" hierarchy="2" level="1">
      <sharedItems count="5">
        <s v="Bobby Abbott"/>
        <s v="Christine Hawkins"/>
        <s v="Jeffery Powell"/>
        <s v="Lisa West"/>
        <s v="Travis Ewing"/>
      </sharedItems>
    </cacheField>
    <cacheField name="[Customer_Table].[Location].[Location]" caption="Location" numFmtId="0" hierarchy="4" level="1">
      <sharedItems count="5">
        <s v="California"/>
        <s v="Michigan"/>
        <s v="Missouri"/>
        <s v="Virginia"/>
        <s v="Washington"/>
      </sharedItems>
    </cacheField>
    <cacheField name="[Measures].[# Products]" caption="# Products" numFmtId="0" hierarchy="44" level="32767"/>
    <cacheField name="[Measures].[Return Rate]" caption="Return Rate" numFmtId="0" hierarchy="51" level="32767"/>
    <cacheField name="[Measures].[Refund Rate]" caption="Refund Rate" numFmtId="0" hierarchy="52" level="32767"/>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5"/>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oneField="1">
      <fieldsUsage count="1">
        <fieldUsage x="2"/>
      </fieldsUsage>
    </cacheHierarchy>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oneField="1">
      <fieldsUsage count="1">
        <fieldUsage x="3"/>
      </fieldsUsage>
    </cacheHierarchy>
    <cacheHierarchy uniqueName="[Measures].[Refund Rate]" caption="Refund Rate" measure="1" displayFolder="" measureGroup="Calculations" count="0" oneField="1">
      <fieldsUsage count="1">
        <fieldUsage x="4"/>
      </fieldsUsage>
    </cacheHierarchy>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15972225" createdVersion="5" refreshedVersion="7" minRefreshableVersion="3" recordCount="0" supportSubquery="1" supportAdvancedDrill="1" xr:uid="{A0EF6ECA-AEE5-490C-B569-46141440B6F5}">
  <cacheSource type="external" connectionId="8"/>
  <cacheFields count="5">
    <cacheField name="[Customer_Table].[Full Name].[Full Name]" caption="Full Name" numFmtId="0" hierarchy="2" level="1">
      <sharedItems count="5">
        <s v="Bobby Abbott"/>
        <s v="Christine Hawkins"/>
        <s v="Jeffery Powell"/>
        <s v="Lisa West"/>
        <s v="Travis Ewing"/>
      </sharedItems>
    </cacheField>
    <cacheField name="[Customer_Table].[Location].[Location]" caption="Location" numFmtId="0" hierarchy="4" level="1">
      <sharedItems count="5">
        <s v="California"/>
        <s v="Michigan"/>
        <s v="Missouri"/>
        <s v="Virginia"/>
        <s v="Washington"/>
      </sharedItems>
    </cacheField>
    <cacheField name="[Measures].[Profit Margin]" caption="Profit Margin" numFmtId="0" hierarchy="40" level="32767"/>
    <cacheField name="[products_table].[Product Name].[Product Name]" caption="Product Name" numFmtId="0" hierarchy="30" level="1">
      <sharedItems count="5">
        <s v="Attorney Mist"/>
        <s v="Begin Brew"/>
        <s v="Common Splash"/>
        <s v="Eight Brew"/>
        <s v="Onto Dew"/>
      </sharedItems>
    </cacheField>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17824072" createdVersion="5" refreshedVersion="7" minRefreshableVersion="3" recordCount="0" supportSubquery="1" supportAdvancedDrill="1" xr:uid="{04828373-2333-47FA-93F8-9EEA575E6EB9}">
  <cacheSource type="external" connectionId="8"/>
  <cacheFields count="3">
    <cacheField name="[Customer_Table].[Full Name].[Full Name]" caption="Full Name" numFmtId="0" hierarchy="2" level="1">
      <sharedItems count="5">
        <s v="Bobby Abbott"/>
        <s v="Christine Hawkins"/>
        <s v="Jeffery Powell"/>
        <s v="Lisa West"/>
        <s v="Travis Ewing"/>
      </sharedItems>
    </cacheField>
    <cacheField name="[Measures].[Profit Margin]" caption="Profit Margin" numFmtId="0" hierarchy="40" level="32767"/>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19791666" createdVersion="5" refreshedVersion="7" minRefreshableVersion="3" recordCount="0" supportSubquery="1" supportAdvancedDrill="1" xr:uid="{9CECE3D2-2AB4-49AE-BDDE-8F11D22F9339}">
  <cacheSource type="external" connectionId="8"/>
  <cacheFields count="4">
    <cacheField name="[Customer_Table].[Full Name].[Full Name]" caption="Full Name" numFmtId="0" hierarchy="2" level="1">
      <sharedItems count="5">
        <s v="Bobby Abbott"/>
        <s v="Christine Hawkins"/>
        <s v="Jeffery Powell"/>
        <s v="Lisa West"/>
        <s v="Travis Ewing"/>
      </sharedItems>
    </cacheField>
    <cacheField name="[Measures].[Profit Margin]" caption="Profit Margin" numFmtId="0" hierarchy="40" level="32767"/>
    <cacheField name="[Customer_Table].[Location].[Location]" caption="Location" numFmtId="0" hierarchy="4" level="1">
      <sharedItems count="5">
        <s v="California"/>
        <s v="Michigan"/>
        <s v="Missouri"/>
        <s v="Virginia"/>
        <s v="Washington"/>
      </sharedItems>
    </cacheField>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2"/>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21412036" createdVersion="5" refreshedVersion="7" minRefreshableVersion="3" recordCount="0" supportSubquery="1" supportAdvancedDrill="1" xr:uid="{BAA45C84-D87F-45E1-8E77-026E0EF48DA3}">
  <cacheSource type="external" connectionId="8"/>
  <cacheFields count="4">
    <cacheField name="[Customer_Table].[Full Name].[Full Name]" caption="Full Name" numFmtId="0" hierarchy="2" level="1">
      <sharedItems count="5">
        <s v="Bobby Abbott"/>
        <s v="Christine Hawkins"/>
        <s v="Jeffery Powell"/>
        <s v="Lisa West"/>
        <s v="Travis Ewing"/>
      </sharedItems>
    </cacheField>
    <cacheField name="[Measures].[Profit Margin]" caption="Profit Margin" numFmtId="0" hierarchy="40" level="32767"/>
    <cacheField name="[Customer_Table].[Location].[Location]" caption="Location" numFmtId="0" hierarchy="4" level="1">
      <sharedItems count="5">
        <s v="Florida"/>
        <s v="Indiana"/>
        <s v="Maryland"/>
        <s v="New York"/>
        <s v="Wisconsin"/>
      </sharedItems>
    </cacheField>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2"/>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23148145" createdVersion="5" refreshedVersion="7" minRefreshableVersion="3" recordCount="0" supportSubquery="1" supportAdvancedDrill="1" xr:uid="{C31E21D2-D366-49B5-93CF-DACF8846DB7F}">
  <cacheSource type="external" connectionId="8"/>
  <cacheFields count="6">
    <cacheField name="[Customer_Table].[Full Name].[Full Name]" caption="Full Name" numFmtId="0" hierarchy="2" level="1">
      <sharedItems count="5">
        <s v="Bobby Abbott"/>
        <s v="Christine Hawkins"/>
        <s v="Jeffery Powell"/>
        <s v="Lisa West"/>
        <s v="Travis Ewing"/>
      </sharedItems>
    </cacheField>
    <cacheField name="[Customer_Table].[Location].[Location]" caption="Location" numFmtId="0" hierarchy="4" level="1">
      <sharedItems count="5">
        <s v="Florida"/>
        <s v="Indiana"/>
        <s v="Maryland"/>
        <s v="New York"/>
        <s v="Wisconsin"/>
      </sharedItems>
    </cacheField>
    <cacheField name="[Measures].[# Locations]" caption="# Locations" numFmtId="0" hierarchy="49" level="32767"/>
    <cacheField name="[Measures].[# Customers]" caption="# Customers" numFmtId="0" hierarchy="48" level="32767"/>
    <cacheField name="[Measures].[COGS]" caption="COGS" numFmtId="0" hierarchy="39" level="32767"/>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5"/>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oneField="1">
      <fieldsUsage count="1">
        <fieldUsage x="4"/>
      </fieldsUsage>
    </cacheHierarchy>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oneField="1">
      <fieldsUsage count="1">
        <fieldUsage x="3"/>
      </fieldsUsage>
    </cacheHierarchy>
    <cacheHierarchy uniqueName="[Measures].[# Locations]" caption="# Locations" measure="1" displayFolder="" measureGroup="Calculations" count="0" oneField="1">
      <fieldsUsage count="1">
        <fieldUsage x="2"/>
      </fieldsUsage>
    </cacheHierarchy>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25231485" createdVersion="5" refreshedVersion="7" minRefreshableVersion="3" recordCount="0" supportSubquery="1" supportAdvancedDrill="1" xr:uid="{605D84FC-5654-4E5F-A903-6178CCC3EBAD}">
  <cacheSource type="external" connectionId="8"/>
  <cacheFields count="5">
    <cacheField name="[Customer_Table].[Full Name].[Full Name]" caption="Full Name" numFmtId="0" hierarchy="2" level="1">
      <sharedItems count="5">
        <s v="Bobby Abbott"/>
        <s v="Christine Hawkins"/>
        <s v="Jeffery Powell"/>
        <s v="Lisa West"/>
        <s v="Travis Ewing"/>
      </sharedItems>
    </cacheField>
    <cacheField name="[Customer_Table].[Location].[Location]" caption="Location" numFmtId="0" hierarchy="4" level="1">
      <sharedItems count="5">
        <s v="California"/>
        <s v="Michigan"/>
        <s v="Missouri"/>
        <s v="Virginia"/>
        <s v="Washington"/>
      </sharedItems>
    </cacheField>
    <cacheField name="[Customer_Table].[Customer Age Group].[Customer Age Group]" caption="Customer Age Group" numFmtId="0" hierarchy="6" level="1">
      <sharedItems count="5">
        <s v="+51"/>
        <s v="0-20"/>
        <s v="21-30"/>
        <s v="31-40"/>
        <s v="41-50"/>
      </sharedItems>
    </cacheField>
    <cacheField name="[Measures].[Profit Margin]" caption="Profit Margin" numFmtId="0" hierarchy="40" level="32767"/>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2" memberValueDatatype="130" unbalanced="0">
      <fieldsUsage count="2">
        <fieldUsage x="-1"/>
        <fieldUsage x="2"/>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3"/>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27199071" createdVersion="5" refreshedVersion="7" minRefreshableVersion="3" recordCount="0" supportSubquery="1" supportAdvancedDrill="1" xr:uid="{2E72562F-03D4-42F9-B246-73956086FB5B}">
  <cacheSource type="external" connectionId="8"/>
  <cacheFields count="5">
    <cacheField name="[Customer_Table].[Full Name].[Full Name]" caption="Full Name" numFmtId="0" hierarchy="2" level="1">
      <sharedItems count="5">
        <s v="Bobby Abbott"/>
        <s v="Christine Hawkins"/>
        <s v="Jeffery Powell"/>
        <s v="Lisa West"/>
        <s v="Travis Ewing"/>
      </sharedItems>
    </cacheField>
    <cacheField name="[Customer_Table].[Location].[Location]" caption="Location" numFmtId="0" hierarchy="4" level="1">
      <sharedItems count="5">
        <s v="California"/>
        <s v="Michigan"/>
        <s v="Missouri"/>
        <s v="Virginia"/>
        <s v="Washington"/>
      </sharedItems>
    </cacheField>
    <cacheField name="[Date].[Month].[Month]" caption="Month" numFmtId="0" hierarchy="9" level="1">
      <sharedItems count="12">
        <s v="Jan"/>
        <s v="Feb"/>
        <s v="Mar"/>
        <s v="Apr"/>
        <s v="May"/>
        <s v="Jun"/>
        <s v="Jul"/>
        <s v="Aug"/>
        <s v="Sep"/>
        <s v="Oct"/>
        <s v="Nov"/>
        <s v="Dec"/>
      </sharedItems>
    </cacheField>
    <cacheField name="[Measures].[Profit Margin]" caption="Profit Margin" numFmtId="0" hierarchy="40" level="32767"/>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3"/>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28935187" createdVersion="5" refreshedVersion="7" minRefreshableVersion="3" recordCount="0" supportSubquery="1" supportAdvancedDrill="1" xr:uid="{5ED90CD7-06B3-4155-8580-189B989DC7EF}">
  <cacheSource type="external" connectionId="8"/>
  <cacheFields count="5">
    <cacheField name="[Customer_Table].[Full Name].[Full Name]" caption="Full Name" numFmtId="0" hierarchy="2" level="1">
      <sharedItems count="5">
        <s v="Bobby Abbott"/>
        <s v="Christine Hawkins"/>
        <s v="Jeffery Powell"/>
        <s v="Lisa West"/>
        <s v="Travis Ewing"/>
      </sharedItems>
    </cacheField>
    <cacheField name="[Customer_Table].[Location].[Location]" caption="Location" numFmtId="0" hierarchy="4" level="1">
      <sharedItems count="5">
        <s v="California"/>
        <s v="Michigan"/>
        <s v="Missouri"/>
        <s v="Virginia"/>
        <s v="Washington"/>
      </sharedItems>
    </cacheField>
    <cacheField name="[Customer_Table].[Gender].[Gender]" caption="Gender" numFmtId="0" hierarchy="3" level="1">
      <sharedItems count="2">
        <s v="Female"/>
        <s v="Male"/>
      </sharedItems>
    </cacheField>
    <cacheField name="[Measures].[Profit Margin]" caption="Profit Margin" numFmtId="0" hierarchy="40" level="32767"/>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2" memberValueDatatype="130" unbalanced="0">
      <fieldsUsage count="2">
        <fieldUsage x="-1"/>
        <fieldUsage x="2"/>
      </fieldsUsage>
    </cacheHierarchy>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3"/>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07730439812" createdVersion="5" refreshedVersion="7" minRefreshableVersion="3" recordCount="0" supportSubquery="1" supportAdvancedDrill="1" xr:uid="{C466E4F9-0BFC-462B-B9DF-BD773DDFEFAC}">
  <cacheSource type="external" connectionId="8"/>
  <cacheFields count="4">
    <cacheField name="[Customer_Table].[Full Name].[Full Name]" caption="Full Name" numFmtId="0" hierarchy="2" level="1">
      <sharedItems count="5">
        <s v="Bobby Abbott"/>
        <s v="Christine Hawkins"/>
        <s v="Jeffery Powell"/>
        <s v="Lisa West"/>
        <s v="Travis Ewing"/>
      </sharedItems>
    </cacheField>
    <cacheField name="[Customer_Table].[Location].[Location]" caption="Location" numFmtId="0" hierarchy="4" level="1">
      <sharedItems count="5">
        <s v="California"/>
        <s v="Michigan"/>
        <s v="Missouri"/>
        <s v="Virginia"/>
        <s v="Washington"/>
      </sharedItems>
    </cacheField>
    <cacheField name="[Measures].[Average Age]" caption="Average Age" numFmtId="0" hierarchy="50" level="32767"/>
    <cacheField name="[products_table].[Category].[Category]" caption="Category" numFmtId="0" hierarchy="31"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oneField="1">
      <fieldsUsage count="1">
        <fieldUsage x="2"/>
      </fieldsUsage>
    </cacheHierarchy>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18699999998" createdVersion="5" refreshedVersion="7" minRefreshableVersion="3" recordCount="0" supportSubquery="1" supportAdvancedDrill="1" xr:uid="{77B00D15-0FB9-49C1-B231-5853E4DA5088}">
  <cacheSource type="external" connectionId="8"/>
  <cacheFields count="4">
    <cacheField name="[Date].[Weekday].[Weekday]" caption="Weekday" numFmtId="0" hierarchy="11" level="1">
      <sharedItems count="7">
        <s v="Sun"/>
        <s v="Mon"/>
        <s v="Tue"/>
        <s v="Wed"/>
        <s v="Thu"/>
        <s v="Fri"/>
        <s v="Sat"/>
      </sharedItems>
    </cacheField>
    <cacheField name="[Measures].[Total Revenue]" caption="Total Revenue" numFmtId="0" hierarchy="38" level="32767"/>
    <cacheField name="[Dim_SalesPerson].[Store Name].[Store Name]" caption="Store Name" numFmtId="0" hierarchy="17" level="1">
      <sharedItems containsSemiMixedTypes="0" containsNonDate="0" containsString="0"/>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Calculations].[Mearsures]" caption="Mearsures" attribute="1" defaultMemberUniqueName="[Calculations].[Mearsures].[All]" allUniqueName="[Calculations].[Mearsures].[All]" dimensionUniqueName="[Calculations]" displayFolder="" count="2" memberValueDatatype="130" unbalanced="0"/>
    <cacheHierarchy uniqueName="[Customer_Table].[Customer ID]" caption="Customer ID" attribute="1" defaultMemberUniqueName="[Customer_Table].[Customer ID].[All]" allUniqueName="[Customer_Table].[Customer ID].[All]" dimensionUniqueName="[Customer_Table]" displayFolder="" count="2"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cacheHierarchy uniqueName="[Customer_Table].[Gender]" caption="Gender" attribute="1" defaultMemberUniqueName="[Customer_Table].[Gender].[All]" allUniqueName="[Customer_Table].[Gender].[All]" dimensionUniqueName="[Customer_Table]" displayFolder="" count="2"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cacheHierarchy uniqueName="[Customer_Table].[Customer Age]" caption="Customer Age" attribute="1" defaultMemberUniqueName="[Customer_Table].[Customer Age].[All]" allUniqueName="[Customer_Table].[Customer Age].[All]" dimensionUniqueName="[Customer_Table]" displayFolder="" count="2"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0"/>
      </fieldsUsage>
    </cacheHierarchy>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2" memberValueDatatype="20" unbalanced="0"/>
    <cacheHierarchy uniqueName="[Dim_SalesPerson].[Full Name]" caption="Full Name" attribute="1" defaultMemberUniqueName="[Dim_SalesPerson].[Full Name].[All]" allUniqueName="[Dim_SalesPerson].[Full Name].[All]" dimensionUniqueName="[Dim_SalesPerson]" displayFolder="" count="2"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caption="Custom" attribute="1" defaultMemberUniqueName="[Dim_SalesPerson].[Custom].[All]" allUniqueName="[Dim_SalesPerson].[Custom].[All]" dimensionUniqueName="[Dim_SalesPerson]"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y uniqueName="Dummy0" caption="Mear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18701851853" createdVersion="5" refreshedVersion="7" minRefreshableVersion="3" recordCount="0" supportSubquery="1" supportAdvancedDrill="1" xr:uid="{2C4BA71B-37BF-43A6-B5A8-9DA630E27F85}">
  <cacheSource type="external" connectionId="8"/>
  <cacheFields count="4">
    <cacheField name="[Date].[Month].[Month]" caption="Month" numFmtId="0" hierarchy="9" level="1">
      <sharedItems count="12">
        <s v="Jan"/>
        <s v="Feb"/>
        <s v="Mar"/>
        <s v="Apr"/>
        <s v="May"/>
        <s v="Jun"/>
        <s v="Jul"/>
        <s v="Aug"/>
        <s v="Sep"/>
        <s v="Oct"/>
        <s v="Nov"/>
        <s v="Dec"/>
      </sharedItems>
    </cacheField>
    <cacheField name="[Measures].[Total Revenue]" caption="Total Revenue" numFmtId="0" hierarchy="38" level="32767"/>
    <cacheField name="[Measures].[Total Target]" caption="Total Target" numFmtId="0" hierarchy="47" level="32767"/>
    <cacheField name="[Dim_SalesPerson].[Store Name].[Store Name]" caption="Store Name" numFmtId="0" hierarchy="17"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3"/>
      </fieldsUsage>
    </cacheHierarchy>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1870740741" createdVersion="5" refreshedVersion="7" minRefreshableVersion="3" recordCount="0" supportSubquery="1" supportAdvancedDrill="1" xr:uid="{1C549C9D-676B-4BD9-B490-78AC9E9D43F9}">
  <cacheSource type="external" connectionId="8"/>
  <cacheFields count="4">
    <cacheField name="[Measures].[Total Revenue]" caption="Total Revenue" numFmtId="0" hierarchy="38" level="32767"/>
    <cacheField name="[Date].[Quarter].[Quarter]" caption="Quarter" numFmtId="0" hierarchy="14" level="1">
      <sharedItems count="4">
        <s v="Q-1"/>
        <s v="Q-2"/>
        <s v="Q-3"/>
        <s v="Q-4"/>
      </sharedItems>
    </cacheField>
    <cacheField name="[Dim_SalesPerson].[Store Name].[Store Name]" caption="Store Name" numFmtId="0" hierarchy="17" level="1">
      <sharedItems containsSemiMixedTypes="0" containsNonDate="0" containsString="0"/>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y uniqueName="Dummy0" caption="Mear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18713310183" createdVersion="5" refreshedVersion="7" minRefreshableVersion="3" recordCount="0" supportSubquery="1" supportAdvancedDrill="1" xr:uid="{64A92B9A-A67C-484F-B2D2-0959D39FFE4D}">
  <cacheSource type="external" connectionId="8"/>
  <cacheFields count="4">
    <cacheField name="[Measures].[Total Revenue]" caption="Total Revenue" numFmtId="0" hierarchy="38" level="32767"/>
    <cacheField name="[Date].[WeekType].[WeekType]" caption="WeekType" numFmtId="0" hierarchy="13" level="1">
      <sharedItems count="2">
        <s v="weekday"/>
        <s v="weekend"/>
      </sharedItems>
    </cacheField>
    <cacheField name="[Dim_SalesPerson].[Store Name].[Store Name]" caption="Store Name" numFmtId="0" hierarchy="17" level="1">
      <sharedItems containsSemiMixedTypes="0" containsNonDate="0" containsString="0"/>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y uniqueName="Dummy0" caption="Mear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83.7187150463" createdVersion="5" refreshedVersion="7" minRefreshableVersion="3" recordCount="0" supportSubquery="1" supportAdvancedDrill="1" xr:uid="{996EFF41-3E9A-4F72-BA82-66AF89EB199A}">
  <cacheSource type="external" connectionId="8"/>
  <cacheFields count="3">
    <cacheField name="[Measures].[Total Revenue]" caption="Total Revenue" numFmtId="0" hierarchy="38" level="32767"/>
    <cacheField name="[Measures].[Total Target]" caption="Total Target" numFmtId="0" hierarchy="47" level="32767"/>
    <cacheField name="[Dim_SalesPerson].[Store Name].[Store Name]" caption="Store Name" numFmtId="0" hierarchy="17" level="1">
      <sharedItems containsSemiMixedTypes="0" containsNonDate="0" containsString="0"/>
    </cacheField>
  </cacheFields>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73.699551967591" createdVersion="3" refreshedVersion="7" minRefreshableVersion="3" recordCount="0" supportSubquery="1" supportAdvancedDrill="1" xr:uid="{C0C01860-89E9-4724-A9AE-28E41DF6DD91}">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Sum of Customer Age]" caption="Sum of Customer Age" measure="1" displayFolder="" measureGroup="Customer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_Table"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4535612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C22B54-AF9F-47C1-9993-CD434B0FB65D}" name="PivotTable7" cacheId="15" applyNumberFormats="0" applyBorderFormats="0" applyFontFormats="0" applyPatternFormats="0" applyAlignmentFormats="0" applyWidthHeightFormats="1" dataCaption="Values" tag="eb8f0ec3-cc2b-44ab-9483-4ecf559566c6" updatedVersion="7" minRefreshableVersion="3" useAutoFormatting="1" subtotalHiddenItems="1" rowGrandTotals="0" colGrandTotals="0" itemPrintTitles="1" createdVersion="5" indent="0" compact="0" compactData="0" multipleFieldFilters="0" chartFormat="12">
  <location ref="N26:O31"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axis="axisRow"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2"/>
  </rowFields>
  <rowItems count="5">
    <i>
      <x/>
    </i>
    <i>
      <x v="4"/>
    </i>
    <i>
      <x v="3"/>
    </i>
    <i>
      <x v="2"/>
    </i>
    <i>
      <x v="1"/>
    </i>
  </rowItems>
  <colItems count="1">
    <i/>
  </colItems>
  <dataFields count="1">
    <dataField fld="3" subtotal="count" baseField="0" baseItem="0" numFmtId="178"/>
  </dataFields>
  <formats count="1">
    <format dxfId="63">
      <pivotArea outline="0" collapsedLevelsAreSubtotals="1" fieldPosition="0"/>
    </format>
  </formats>
  <chartFormats count="1">
    <chartFormat chart="9" format="6"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3" iMeasureHier="40">
      <autoFilter ref="A1">
        <filterColumn colId="0">
          <top10 val="5" filterVal="5"/>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F4CAEBC-EA18-4813-A8E5-2B052709F0D9}" name="PivotTable1" cacheId="6" applyNumberFormats="0" applyBorderFormats="0" applyFontFormats="0" applyPatternFormats="0" applyAlignmentFormats="0" applyWidthHeightFormats="1" dataCaption="Values" tag="2db812c8-96af-4e56-a582-6e7e95311826" updatedVersion="7" minRefreshableVersion="3" useAutoFormatting="1" rowGrandTotals="0" colGrandTotals="0" itemPrintTitles="1" createdVersion="5" indent="0" compact="0" compactData="0" multipleFieldFilters="0">
  <location ref="E7:F12"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0">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61468E-DCD5-4436-8339-54C7576DCBCF}" name="PivotTable13" cacheId="18" applyNumberFormats="0" applyBorderFormats="0" applyFontFormats="0" applyPatternFormats="0" applyAlignmentFormats="0" applyWidthHeightFormats="1" dataCaption="Values" tag="fed901f8-9ef9-45a9-bfa9-4ee77ebcab15" updatedVersion="7" minRefreshableVersion="3" useAutoFormatting="1" subtotalHiddenItems="1" rowGrandTotals="0" colGrandTotals="0" itemPrintTitles="1" createdVersion="5" indent="0" compact="0" compactData="0" multipleFieldFilters="0">
  <location ref="AE34:AE35" firstHeaderRow="1" firstDataRow="1" firstDataCol="0"/>
  <pivotFields count="4">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2"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3" iMeasureHier="4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302A343-AEFE-41A3-9E35-BF02DA077949}" name="PivotTable9" cacheId="17" applyNumberFormats="0" applyBorderFormats="0" applyFontFormats="0" applyPatternFormats="0" applyAlignmentFormats="0" applyWidthHeightFormats="1" dataCaption="Values" tag="ca7af20a-8ee1-45fb-830a-713bb35cd771" updatedVersion="7" minRefreshableVersion="3" useAutoFormatting="1" subtotalHiddenItems="1" rowGrandTotals="0" colGrandTotals="0" itemPrintTitles="1" createdVersion="5" indent="0" compact="0" compactData="0" multipleFieldFilters="0">
  <location ref="P18:Q20"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2"/>
  </rowFields>
  <rowItems count="2">
    <i>
      <x/>
    </i>
    <i>
      <x v="1"/>
    </i>
  </rowItems>
  <colItems count="1">
    <i/>
  </colItems>
  <dataFields count="1">
    <dataField fld="3" subtotal="count" showDataAs="percentOfTotal" baseField="0" baseItem="0" numFmtId="1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3" iMeasureHier="40">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4EB08D-489F-4D1B-BF49-63DC64852CF2}" name="PivotTable11" cacheId="8" applyNumberFormats="0" applyBorderFormats="0" applyFontFormats="0" applyPatternFormats="0" applyAlignmentFormats="0" applyWidthHeightFormats="1" dataCaption="Values" tag="3d74bb89-605b-4740-b665-4e0d90e4d8c3" updatedVersion="7" minRefreshableVersion="3" useAutoFormatting="1" subtotalHiddenItems="1" rowGrandTotals="0" colGrandTotals="0" itemPrintTitles="1" createdVersion="5" indent="0" compact="0" compactData="0" multipleFieldFilters="0" chartFormat="4">
  <location ref="AB9:AC16"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3"/>
  </rowFields>
  <rowItems count="7">
    <i>
      <x/>
    </i>
    <i>
      <x v="1"/>
    </i>
    <i>
      <x v="2"/>
    </i>
    <i>
      <x v="3"/>
    </i>
    <i>
      <x v="4"/>
    </i>
    <i>
      <x v="5"/>
    </i>
    <i>
      <x v="6"/>
    </i>
  </rowItems>
  <colItems count="1">
    <i/>
  </colItems>
  <dataFields count="1">
    <dataField fld="2" subtotal="count" baseField="0" baseItem="0" numFmtId="178"/>
  </dataFields>
  <formats count="1">
    <format dxfId="64">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3" iMeasureHier="40">
      <autoFilter ref="A1">
        <filterColumn colId="0">
          <top1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A35AEF7-86DC-4F9B-A3F1-C67C57CE3B79}" name="PivotTable15" cacheId="3" applyNumberFormats="0" applyBorderFormats="0" applyFontFormats="0" applyPatternFormats="0" applyAlignmentFormats="0" applyWidthHeightFormats="1" dataCaption="Values" tag="7d637cd7-1e7b-4129-94b7-f33443383ffe" updatedVersion="7" minRefreshableVersion="3" useAutoFormatting="1" subtotalHiddenItems="1" rowGrandTotals="0" colGrandTotals="0" itemPrintTitles="1" createdVersion="5" indent="0" compact="0" compactData="0" multipleFieldFilters="0">
  <location ref="AA24:AC124" firstHeaderRow="0"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2"/>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3" subtotal="count" baseField="0" baseItem="0"/>
    <dataField fld="4"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3" iMeasureHier="40">
      <autoFilter ref="A1">
        <filterColumn colId="0">
          <top10 val="5" filterVal="5"/>
        </filterColumn>
      </autoFilter>
    </filter>
  </filters>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636FBC7-F9C9-444C-BD60-593C8B1246E4}" name="PivotTable10" cacheId="7" applyNumberFormats="0" applyBorderFormats="0" applyFontFormats="0" applyPatternFormats="0" applyAlignmentFormats="0" applyWidthHeightFormats="1" dataCaption="Values" tag="4398707b-893e-408b-a920-b10c71e55fae" updatedVersion="7" minRefreshableVersion="3" useAutoFormatting="1" subtotalHiddenItems="1" rowGrandTotals="0" colGrandTotals="0" itemPrintTitles="1" createdVersion="5" indent="0" compact="0" compactData="0" multipleFieldFilters="0">
  <location ref="U9:V21"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fld="3"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3" iMeasureHier="40">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8B324CE-286B-426F-BB08-FD3D73040B40}" name="PivotTable4" cacheId="13" applyNumberFormats="0" applyBorderFormats="0" applyFontFormats="0" applyPatternFormats="0" applyAlignmentFormats="0" applyWidthHeightFormats="1" dataCaption="Values" tag="ac64d558-cb7a-4aaa-ab06-fde53a284a68" updatedVersion="7" minRefreshableVersion="3" useAutoFormatting="1" subtotalHiddenItems="1" rowGrandTotals="0" colGrandTotals="0" itemPrintTitles="1" createdVersion="5" indent="0" compact="0" compactData="0" multipleFieldFilters="0">
  <location ref="N7:O12"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40">
      <autoFilter ref="A1">
        <filterColumn colId="0">
          <top10 top="0" val="5" filterVal="5"/>
        </filterColumn>
      </autoFilter>
    </filter>
    <filter fld="0" type="count" id="2" iMeasureHier="40">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4BA9317-3073-44DE-8405-573EDB3613AC}" name="PivotTable2" cacheId="11" applyNumberFormats="0" applyBorderFormats="0" applyFontFormats="0" applyPatternFormats="0" applyAlignmentFormats="0" applyWidthHeightFormats="1" dataCaption="Values" tag="21c523dc-c596-4b5d-805d-9b9af5885a5e" updatedVersion="7" minRefreshableVersion="3" useAutoFormatting="1" subtotalHiddenItems="1" rowGrandTotals="0" colGrandTotals="0" itemPrintTitles="1" createdVersion="5" indent="0" compact="0" compactData="0" multipleFieldFilters="0">
  <location ref="H7:I12"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0">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E8884B1-B71E-4F51-8CA0-D3DC7ADF6452}" name="PivotTable3" cacheId="12" applyNumberFormats="0" applyBorderFormats="0" applyFontFormats="0" applyPatternFormats="0" applyAlignmentFormats="0" applyWidthHeightFormats="1" dataCaption="Values" tag="9f96ec29-1dfe-418c-9592-1fb74d2bc956" updatedVersion="7" minRefreshableVersion="3" useAutoFormatting="1" subtotalHiddenItems="1" rowGrandTotals="0" colGrandTotals="0" itemPrintTitles="1" createdVersion="5" indent="0" compact="0" compactData="0" multipleFieldFilters="0">
  <location ref="K7:L12"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2" type="count" id="3" iMeasureHier="40">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219D3C0-2AD5-4003-B080-5A889DD131A5}" name="PivotTable16" cacheId="10" applyNumberFormats="0" applyBorderFormats="0" applyFontFormats="0" applyPatternFormats="0" applyAlignmentFormats="0" applyWidthHeightFormats="1" dataCaption="Values" tag="7d637cd7-1e7b-4129-94b7-f33443383ffe" updatedVersion="7" minRefreshableVersion="3" useAutoFormatting="1" subtotalHiddenItems="1" rowGrandTotals="0" colGrandTotals="0" itemPrintTitles="1" createdVersion="5" indent="0" compact="0" compactData="0" multipleFieldFilters="0">
  <location ref="V25:W30"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5">
    <i>
      <x v="1"/>
    </i>
    <i>
      <x v="2"/>
    </i>
    <i>
      <x v="4"/>
    </i>
    <i>
      <x v="3"/>
    </i>
    <i>
      <x/>
    </i>
  </rowItems>
  <colItems count="1">
    <i/>
  </colItems>
  <dataFields count="1">
    <dataField fld="2" subtotal="count" baseField="0" baseItem="0" numFmtId="178"/>
  </dataFields>
  <formats count="1">
    <format dxfId="65">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40">
      <autoFilter ref="A1">
        <filterColumn colId="0">
          <top10 top="0" val="5" filterVal="5"/>
        </filterColumn>
      </autoFilter>
    </filter>
    <filter fld="1" type="count" id="3" iMeasureHier="40">
      <autoFilter ref="A1">
        <filterColumn colId="0">
          <top10 val="5" filterVal="5"/>
        </filterColumn>
      </autoFilter>
    </filter>
    <filter fld="3" type="count" id="4" iMeasureHier="40">
      <autoFilter ref="A1">
        <filterColumn colId="0">
          <top10 val="5" filterVal="5"/>
        </filterColumn>
      </autoFilter>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EF2091D-D9A9-4746-A086-9A1BD0BA549F}" name="PivotTable5" cacheId="14" applyNumberFormats="0" applyBorderFormats="0" applyFontFormats="0" applyPatternFormats="0" applyAlignmentFormats="0" applyWidthHeightFormats="1" dataCaption="Values" tag="6abc9bb6-0216-46b4-8bbc-2890cea3bfcc" updatedVersion="7" minRefreshableVersion="3" useAutoFormatting="1" subtotalHiddenItems="1" rowGrandTotals="0" colGrandTotals="0" itemPrintTitles="1" createdVersion="5" indent="0" compact="0" compactData="0" multipleFieldFilters="0">
  <location ref="B23:D24" firstHeaderRow="0" firstDataRow="1" firstDataCol="0"/>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2" subtotal="count" baseField="0" baseItem="0"/>
    <dataField fld="3" subtotal="count" baseField="0" baseItem="0"/>
    <dataField fld="4" subtotal="count" baseField="0" baseItem="0" numFmtId="178"/>
  </dataFields>
  <formats count="1">
    <format dxfId="66">
      <pivotArea outline="0" fieldPosition="0">
        <references count="1">
          <reference field="4294967294" count="1" selected="0">
            <x v="2"/>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4" iMeasureHier="40">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8DB3D04-1BE3-447E-8C7A-E4B1896DCD48}" name="PivotTable17" cacheId="4" applyNumberFormats="0" applyBorderFormats="0" applyFontFormats="0" applyPatternFormats="0" applyAlignmentFormats="0" applyWidthHeightFormats="1" dataCaption="Values" tag="7d637cd7-1e7b-4129-94b7-f33443383ffe" updatedVersion="7" minRefreshableVersion="3" useAutoFormatting="1" subtotalHiddenItems="1" rowGrandTotals="0" colGrandTotals="0" itemPrintTitles="1" createdVersion="5" indent="0" compact="0" compactData="0" multipleFieldFilters="0" chartFormat="8">
  <location ref="AE24:AF32"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4"/>
  </rowFields>
  <rowItems count="8">
    <i>
      <x v="4"/>
    </i>
    <i>
      <x v="5"/>
    </i>
    <i>
      <x v="6"/>
    </i>
    <i>
      <x v="7"/>
    </i>
    <i>
      <x v="2"/>
    </i>
    <i>
      <x v="1"/>
    </i>
    <i>
      <x/>
    </i>
    <i>
      <x v="3"/>
    </i>
  </rowItems>
  <colItems count="1">
    <i/>
  </colItems>
  <dataFields count="1">
    <dataField fld="2" subtotal="count" baseField="0" baseItem="0" numFmtId="178"/>
  </dataFields>
  <formats count="1">
    <format dxfId="67">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40">
      <autoFilter ref="A1">
        <filterColumn colId="0">
          <top10 top="0" val="5" filterVal="5"/>
        </filterColumn>
      </autoFilter>
    </filter>
    <filter fld="1" type="count" id="3" iMeasureHier="40">
      <autoFilter ref="A1">
        <filterColumn colId="0">
          <top10 val="5" filterVal="5"/>
        </filterColumn>
      </autoFilter>
    </filter>
    <filter fld="3" type="count" id="4" iMeasureHier="40">
      <autoFilter ref="A1">
        <filterColumn colId="0">
          <top10 val="5" filterVal="5"/>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1142F4E-531A-4DB3-AFC0-056CB6AE1319}" name="PivotTable12" cacheId="9" applyNumberFormats="0" applyBorderFormats="0" applyFontFormats="0" applyPatternFormats="0" applyAlignmentFormats="0" applyWidthHeightFormats="1" dataCaption="Values" tag="7d637cd7-1e7b-4129-94b7-f33443383ffe" updatedVersion="7" minRefreshableVersion="3" useAutoFormatting="1" subtotalHiddenItems="1" rowGrandTotals="0" colGrandTotals="0" itemPrintTitles="1" createdVersion="5" indent="0" compact="0" compactData="0" multipleFieldFilters="0">
  <location ref="Q29:S30" firstHeaderRow="0" firstDataRow="1" firstDataCol="0"/>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2" subtotal="count" baseField="0" baseItem="0"/>
    <dataField fld="3" subtotal="count" baseField="0" baseItem="0"/>
    <dataField fld="4"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3" iMeasureHier="40">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F22F4C3-0FAC-45CE-97FE-964F066F91E5}" name="PivotTable8" cacheId="16" applyNumberFormats="0" applyBorderFormats="0" applyFontFormats="0" applyPatternFormats="0" applyAlignmentFormats="0" applyWidthHeightFormats="1" dataCaption="Values" tag="faaef190-f6c0-4333-ba43-0079683afc4e" updatedVersion="7" minRefreshableVersion="3" useAutoFormatting="1" subtotalHiddenItems="1" rowGrandTotals="0" colGrandTotals="0" itemPrintTitles="1" createdVersion="5" indent="0" compact="0" compactData="0" multipleFieldFilters="0">
  <location ref="R9:S21"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fld="3" subtotal="count" showDataAs="percentDiff" baseField="2" baseItem="1048828" numFmtId="176"/>
  </dataFields>
  <formats count="3">
    <format dxfId="70">
      <pivotArea outline="0" collapsedLevelsAreSubtotals="1" fieldPosition="0"/>
    </format>
    <format dxfId="69">
      <pivotArea outline="0" fieldPosition="0">
        <references count="1">
          <reference field="2" count="11" selected="0">
            <x v="1"/>
            <x v="2"/>
            <x v="3"/>
            <x v="4"/>
            <x v="5"/>
            <x v="6"/>
            <x v="7"/>
            <x v="8"/>
            <x v="9"/>
            <x v="10"/>
            <x v="11"/>
          </reference>
        </references>
      </pivotArea>
    </format>
    <format dxfId="68">
      <pivotArea outline="0" fieldPosition="0">
        <references count="1">
          <reference field="2" count="1" selected="0">
            <x v="1"/>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3" iMeasureHier="40">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54A69BE-DE3B-4DB4-957C-78DE1492E5A1}" name="PivotTable6" cacheId="5" applyNumberFormats="0" applyBorderFormats="0" applyFontFormats="0" applyPatternFormats="0" applyAlignmentFormats="0" applyWidthHeightFormats="1" dataCaption="Values" tag="fed901f8-9ef9-45a9-bfa9-4ee77ebcab15" updatedVersion="7" minRefreshableVersion="3" useAutoFormatting="1" subtotalHiddenItems="1" rowGrandTotals="0" colGrandTotals="0" itemPrintTitles="1" createdVersion="5" indent="0" compact="0" compactData="0" multipleFieldFilters="0">
  <location ref="G28:J29" firstHeaderRow="0" firstDataRow="1" firstDataCol="0"/>
  <pivotFields count="7">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4">
    <i>
      <x/>
    </i>
    <i i="1">
      <x v="1"/>
    </i>
    <i i="2">
      <x v="2"/>
    </i>
    <i i="3">
      <x v="3"/>
    </i>
  </colItems>
  <dataFields count="4">
    <dataField fld="2" subtotal="count" baseField="0" baseItem="0" numFmtId="178"/>
    <dataField fld="3" subtotal="count" baseField="0" baseItem="0" numFmtId="178"/>
    <dataField fld="4" subtotal="count" baseField="0" baseItem="0" numFmtId="10"/>
    <dataField fld="5" subtotal="count" baseField="0" baseItem="0" numFmtId="178"/>
  </dataFields>
  <formats count="5">
    <format dxfId="75">
      <pivotArea outline="0" fieldPosition="0">
        <references count="1">
          <reference field="4294967294" count="2" selected="0">
            <x v="0"/>
            <x v="1"/>
          </reference>
        </references>
      </pivotArea>
    </format>
    <format dxfId="74">
      <pivotArea outline="0" fieldPosition="0">
        <references count="1">
          <reference field="4294967294" count="1" selected="0">
            <x v="1"/>
          </reference>
        </references>
      </pivotArea>
    </format>
    <format dxfId="73">
      <pivotArea outline="0" fieldPosition="0">
        <references count="1">
          <reference field="4294967294" count="1" selected="0">
            <x v="0"/>
          </reference>
        </references>
      </pivotArea>
    </format>
    <format dxfId="72">
      <pivotArea outline="0" fieldPosition="0">
        <references count="1">
          <reference field="4294967294" count="1" selected="0">
            <x v="3"/>
          </reference>
        </references>
      </pivotArea>
    </format>
    <format dxfId="71">
      <pivotArea outline="0" fieldPosition="0">
        <references count="1">
          <reference field="4294967294" count="1" selected="0">
            <x v="2"/>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3" iMeasureHier="40">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4FDF4D2-EA9F-4C17-85AD-7D74C700FBEC}" name="PivotTable4" cacheId="39" applyNumberFormats="0" applyBorderFormats="0" applyFontFormats="0" applyPatternFormats="0" applyAlignmentFormats="0" applyWidthHeightFormats="1" dataCaption="Values" tag="44c16376-edd0-4f12-9bb4-f5f2427c4d0f" updatedVersion="7" minRefreshableVersion="3" useAutoFormatting="1" subtotalHiddenItems="1" rowGrandTotals="0" colGrandTotals="0" itemPrintTitles="1" createdVersion="5" indent="0" compact="0" compactData="0" multipleFieldFilters="0" chartFormat="1">
  <location ref="Q8:R9"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174"/>
    <dataField fld="1" subtotal="count" baseField="0" baseItem="0" numFmtId="174"/>
  </dataFields>
  <formats count="10">
    <format dxfId="20">
      <pivotArea type="all" dataOnly="0" outline="0" fieldPosition="0"/>
    </format>
    <format dxfId="19">
      <pivotArea outline="0" collapsedLevelsAreSubtotals="1" fieldPosition="0"/>
    </format>
    <format dxfId="18">
      <pivotArea dataOnly="0" labelOnly="1" outline="0" fieldPosition="0">
        <references count="1">
          <reference field="4294967294" count="2">
            <x v="0"/>
            <x v="1"/>
          </reference>
        </references>
      </pivotArea>
    </format>
    <format dxfId="17">
      <pivotArea type="all" dataOnly="0" outline="0" fieldPosition="0"/>
    </format>
    <format dxfId="16">
      <pivotArea outline="0" collapsedLevelsAreSubtotals="1" fieldPosition="0"/>
    </format>
    <format dxfId="15">
      <pivotArea dataOnly="0" labelOnly="1" outline="0" fieldPosition="0">
        <references count="1">
          <reference field="4294967294" count="2">
            <x v="0"/>
            <x v="1"/>
          </reference>
        </references>
      </pivotArea>
    </format>
    <format dxfId="14">
      <pivotArea dataOnly="0" labelOnly="1" outline="0" fieldPosition="0">
        <references count="1">
          <reference field="4294967294" count="1">
            <x v="1"/>
          </reference>
        </references>
      </pivotArea>
    </format>
    <format dxfId="13">
      <pivotArea outline="0" fieldPosition="0">
        <references count="1">
          <reference field="4294967294" count="1" selected="0">
            <x v="0"/>
          </reference>
        </references>
      </pivotArea>
    </format>
    <format dxfId="12">
      <pivotArea outline="0" fieldPosition="0">
        <references count="1">
          <reference field="4294967294" count="1" selected="0">
            <x v="1"/>
          </reference>
        </references>
      </pivotArea>
    </format>
    <format dxfId="11">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18D5A9A2-59A5-411D-B856-B79ED5ED8CF3}" name="PivotTable1" cacheId="30" applyNumberFormats="0" applyBorderFormats="0" applyFontFormats="0" applyPatternFormats="0" applyAlignmentFormats="0" applyWidthHeightFormats="1" dataCaption="Values" tag="44c16376-edd0-4f12-9bb4-f5f2427c4d0f" updatedVersion="7" minRefreshableVersion="3" useAutoFormatting="1" subtotalHiddenItems="1" rowGrandTotals="0" colGrandTotals="0" itemPrintTitles="1" createdVersion="5" indent="0" compact="0" compactData="0" multipleFieldFilters="0" chartFormat="1">
  <location ref="C8:E20"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numFmtId="174"/>
    <dataField fld="2" subtotal="count" baseField="0" baseItem="0" numFmtId="174"/>
  </dataFields>
  <formats count="14">
    <format dxfId="34">
      <pivotArea type="all" dataOnly="0" outline="0" fieldPosition="0"/>
    </format>
    <format dxfId="33">
      <pivotArea outline="0" collapsedLevelsAreSubtotals="1" fieldPosition="0"/>
    </format>
    <format dxfId="32">
      <pivotArea field="0" type="button" dataOnly="0" labelOnly="1" outline="0" axis="axisRow" fieldPosition="0"/>
    </format>
    <format dxfId="31">
      <pivotArea dataOnly="0" labelOnly="1" outline="0" fieldPosition="0">
        <references count="1">
          <reference field="0" count="0"/>
        </references>
      </pivotArea>
    </format>
    <format dxfId="30">
      <pivotArea dataOnly="0" labelOnly="1" outline="0" fieldPosition="0">
        <references count="1">
          <reference field="4294967294" count="2">
            <x v="0"/>
            <x v="1"/>
          </reference>
        </references>
      </pivotArea>
    </format>
    <format dxfId="29">
      <pivotArea type="all" dataOnly="0" outline="0" fieldPosition="0"/>
    </format>
    <format dxfId="28">
      <pivotArea outline="0" collapsedLevelsAreSubtotals="1" fieldPosition="0"/>
    </format>
    <format dxfId="27">
      <pivotArea field="0" type="button" dataOnly="0" labelOnly="1" outline="0" axis="axisRow" fieldPosition="0"/>
    </format>
    <format dxfId="26">
      <pivotArea dataOnly="0" labelOnly="1" outline="0" fieldPosition="0">
        <references count="1">
          <reference field="0" count="0"/>
        </references>
      </pivotArea>
    </format>
    <format dxfId="25">
      <pivotArea dataOnly="0" labelOnly="1" outline="0" fieldPosition="0">
        <references count="1">
          <reference field="4294967294" count="2">
            <x v="0"/>
            <x v="1"/>
          </reference>
        </references>
      </pivotArea>
    </format>
    <format dxfId="24">
      <pivotArea dataOnly="0" labelOnly="1" outline="0" fieldPosition="0">
        <references count="1">
          <reference field="4294967294" count="1">
            <x v="1"/>
          </reference>
        </references>
      </pivotArea>
    </format>
    <format dxfId="23">
      <pivotArea outline="0" fieldPosition="0">
        <references count="1">
          <reference field="4294967294" count="1" selected="0">
            <x v="0"/>
          </reference>
        </references>
      </pivotArea>
    </format>
    <format dxfId="22">
      <pivotArea outline="0" fieldPosition="0">
        <references count="1">
          <reference field="4294967294" count="1" selected="0">
            <x v="1"/>
          </reference>
        </references>
      </pivotArea>
    </format>
    <format dxfId="21">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8BDF1CF-0917-4F15-90E8-F20EC051ABD8}" name="PivotTable2" cacheId="33" applyNumberFormats="0" applyBorderFormats="0" applyFontFormats="0" applyPatternFormats="0" applyAlignmentFormats="0" applyWidthHeightFormats="1" dataCaption="Values" tag="44c16376-edd0-4f12-9bb4-f5f2427c4d0f" updatedVersion="7" minRefreshableVersion="3" useAutoFormatting="1" subtotalHiddenItems="1" rowGrandTotals="0" colGrandTotals="0" itemPrintTitles="1" createdVersion="5" indent="0" compact="0" compactData="0" multipleFieldFilters="0" chartFormat="1">
  <location ref="U24:W28"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numFmtId="177"/>
    <dataField name="Total Revenue2" fld="3" subtotal="count" showDataAs="percentDiff" baseField="1" baseItem="1048828" numFmtId="176">
      <extLst>
        <ext xmlns:x14="http://schemas.microsoft.com/office/spreadsheetml/2009/9/main" uri="{E15A36E0-9728-4e99-A89B-3F7291B0FE68}">
          <x14:dataField sourceField="0" uniqueName="[__Xl2].[Measures].[Total Revenue]"/>
        </ext>
      </extLst>
    </dataField>
  </dataFields>
  <formats count="10">
    <format dxfId="44">
      <pivotArea type="all" dataOnly="0" outline="0" fieldPosition="0"/>
    </format>
    <format dxfId="43">
      <pivotArea outline="0" collapsedLevelsAreSubtotals="1" fieldPosition="0"/>
    </format>
    <format dxfId="42">
      <pivotArea dataOnly="0" labelOnly="1" outline="0" fieldPosition="0">
        <references count="1">
          <reference field="4294967294" count="1">
            <x v="0"/>
          </reference>
        </references>
      </pivotArea>
    </format>
    <format dxfId="41">
      <pivotArea type="all" dataOnly="0" outline="0" fieldPosition="0"/>
    </format>
    <format dxfId="40">
      <pivotArea outline="0" collapsedLevelsAreSubtotals="1" fieldPosition="0"/>
    </format>
    <format dxfId="39">
      <pivotArea dataOnly="0" labelOnly="1" outline="0" fieldPosition="0">
        <references count="1">
          <reference field="4294967294" count="1">
            <x v="0"/>
          </reference>
        </references>
      </pivotArea>
    </format>
    <format dxfId="38">
      <pivotArea outline="0" collapsedLevelsAreSubtotals="1" fieldPosition="0"/>
    </format>
    <format dxfId="37">
      <pivotArea outline="0" fieldPosition="0">
        <references count="1">
          <reference field="4294967294" count="1">
            <x v="1"/>
          </reference>
        </references>
      </pivotArea>
    </format>
    <format dxfId="36">
      <pivotArea outline="0" fieldPosition="0">
        <references count="1">
          <reference field="4294967294" count="1" selected="0">
            <x v="1"/>
          </reference>
        </references>
      </pivotArea>
    </format>
    <format dxfId="35">
      <pivotArea outline="0" fieldPosition="0">
        <references count="1">
          <reference field="4294967294" count="1" selected="0">
            <x v="0"/>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B96C53D1-6EB5-4CA4-BABD-C431A202FCB4}" name="PivotTable3" cacheId="36" applyNumberFormats="0" applyBorderFormats="0" applyFontFormats="0" applyPatternFormats="0" applyAlignmentFormats="0" applyWidthHeightFormats="1" dataCaption="Values" tag="44c16376-edd0-4f12-9bb4-f5f2427c4d0f" updatedVersion="7" minRefreshableVersion="3" useAutoFormatting="1" subtotalHiddenItems="1" rowGrandTotals="0" colGrandTotals="0" itemPrintTitles="1" createdVersion="5" indent="0" compact="0" compactData="0" multipleFieldFilters="0" chartFormat="1">
  <location ref="P24:R26"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numFmtId="174"/>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9">
    <format dxfId="53">
      <pivotArea type="all" dataOnly="0" outline="0" fieldPosition="0"/>
    </format>
    <format dxfId="52">
      <pivotArea outline="0" collapsedLevelsAreSubtotals="1" fieldPosition="0"/>
    </format>
    <format dxfId="51">
      <pivotArea dataOnly="0" labelOnly="1" outline="0" fieldPosition="0">
        <references count="1">
          <reference field="4294967294" count="1">
            <x v="0"/>
          </reference>
        </references>
      </pivotArea>
    </format>
    <format dxfId="50">
      <pivotArea type="all" dataOnly="0" outline="0" fieldPosition="0"/>
    </format>
    <format dxfId="49">
      <pivotArea outline="0" collapsedLevelsAreSubtotals="1" fieldPosition="0"/>
    </format>
    <format dxfId="48">
      <pivotArea dataOnly="0" labelOnly="1" outline="0" fieldPosition="0">
        <references count="1">
          <reference field="4294967294" count="1">
            <x v="0"/>
          </reference>
        </references>
      </pivotArea>
    </format>
    <format dxfId="47">
      <pivotArea outline="0" fieldPosition="0">
        <references count="1">
          <reference field="4294967294" count="1" selected="0">
            <x v="0"/>
          </reference>
        </references>
      </pivotArea>
    </format>
    <format dxfId="46">
      <pivotArea outline="0" collapsedLevelsAreSubtotals="1" fieldPosition="0"/>
    </format>
    <format dxfId="45">
      <pivotArea outline="0" fieldPosition="0">
        <references count="1">
          <reference field="4294967294" count="1">
            <x v="1"/>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24A73CE-FCD1-469D-8FD7-77CAE8EA3045}" name="PivotTable5" cacheId="27" applyNumberFormats="0" applyBorderFormats="0" applyFontFormats="0" applyPatternFormats="0" applyAlignmentFormats="0" applyWidthHeightFormats="1" dataCaption="Values" tag="44c16376-edd0-4f12-9bb4-f5f2427c4d0f" updatedVersion="7" minRefreshableVersion="3" useAutoFormatting="1" subtotalHiddenItems="1" rowGrandTotals="0" colGrandTotals="0" itemPrintTitles="1" createdVersion="5" indent="0" compact="0" compactData="0" multipleFieldFilters="0" chartFormat="1">
  <location ref="H30:J37" firstHeaderRow="0" firstDataRow="1" firstDataCol="1"/>
  <pivotFields count="4">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7">
    <i>
      <x/>
    </i>
    <i>
      <x v="1"/>
    </i>
    <i>
      <x v="2"/>
    </i>
    <i>
      <x v="3"/>
    </i>
    <i>
      <x v="4"/>
    </i>
    <i>
      <x v="5"/>
    </i>
    <i>
      <x v="6"/>
    </i>
  </rowItems>
  <colFields count="1">
    <field x="-2"/>
  </colFields>
  <colItems count="2">
    <i>
      <x/>
    </i>
    <i i="1">
      <x v="1"/>
    </i>
  </colItems>
  <dataFields count="2">
    <dataField fld="1" subtotal="count" baseField="0" baseItem="0"/>
    <dataField name="Total Revenue2" fld="3" subtotal="count" showDataAs="percentDiff" baseField="0" baseItem="1048828" numFmtId="176">
      <extLst>
        <ext xmlns:x14="http://schemas.microsoft.com/office/spreadsheetml/2009/9/main" uri="{E15A36E0-9728-4e99-A89B-3F7291B0FE68}">
          <x14:dataField sourceField="1" uniqueName="[__Xl2].[Measures].[Total Revenue]"/>
        </ext>
      </extLst>
    </dataField>
  </dataFields>
  <formats count="7">
    <format dxfId="60">
      <pivotArea type="all" dataOnly="0" outline="0" fieldPosition="0"/>
    </format>
    <format dxfId="59">
      <pivotArea outline="0" collapsedLevelsAreSubtotals="1" fieldPosition="0"/>
    </format>
    <format dxfId="58">
      <pivotArea type="all" dataOnly="0" outline="0" fieldPosition="0"/>
    </format>
    <format dxfId="57">
      <pivotArea outline="0" collapsedLevelsAreSubtotals="1" fieldPosition="0"/>
    </format>
    <format dxfId="56">
      <pivotArea outline="0" collapsedLevelsAreSubtotals="1" fieldPosition="0"/>
    </format>
    <format dxfId="55">
      <pivotArea outline="0" fieldPosition="0">
        <references count="1">
          <reference field="4294967294" count="1">
            <x v="1"/>
          </reference>
        </references>
      </pivotArea>
    </format>
    <format dxfId="54">
      <pivotArea outline="0" fieldPosition="0">
        <references count="1">
          <reference field="4294967294" count="1" selected="0">
            <x v="1"/>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D79B35A4-2F6D-46FD-A25B-7F6355A9B32E}" name="Store_Revenue_Target" cacheId="2" applyNumberFormats="0" applyBorderFormats="0" applyFontFormats="0" applyPatternFormats="0" applyAlignmentFormats="0" applyWidthHeightFormats="1" dataCaption="Values" tag="06460de7-fb91-498f-b067-440da4ae6d4f" updatedVersion="7" minRefreshableVersion="3" useAutoFormatting="1" subtotalHiddenItems="1" itemPrintTitles="1" createdVersion="5" indent="0" compact="0" compactData="0" multipleFieldFilters="0" chartFormat="1">
  <location ref="O7:Q18"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s_tabl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4416BB74-845C-4304-B3C5-640BC0DAB0A6}" name="kpi" cacheId="1" applyNumberFormats="0" applyBorderFormats="0" applyFontFormats="0" applyPatternFormats="0" applyAlignmentFormats="0" applyWidthHeightFormats="1" dataCaption="Values" tag="282ca794-ace9-4ec5-9a43-15c932f2cf4e" updatedVersion="7" minRefreshableVersion="3" useAutoFormatting="1" subtotalHiddenItems="1" itemPrintTitles="1" createdVersion="5" indent="0" outline="1" outlineData="1" multipleFieldFilters="0">
  <location ref="B7:K8"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167"/>
    <dataField fld="1" subtotal="count" baseField="0" baseItem="0" numFmtId="167"/>
    <dataField fld="2" subtotal="count" baseField="0" baseItem="0" numFmtId="167"/>
    <dataField fld="3" subtotal="count" baseField="0" baseItem="0"/>
    <dataField fld="4" subtotal="count" baseField="0" baseItem="0" numFmtId="166"/>
    <dataField fld="5" subtotal="count" baseField="0" baseItem="0" numFmtId="167"/>
    <dataField fld="6" subtotal="count" baseField="0" baseItem="0"/>
    <dataField fld="7" subtotal="count" baseField="0" baseItem="0"/>
    <dataField fld="8" subtotal="count" baseField="0" baseItem="0"/>
    <dataField fld="9" subtotal="count" baseField="0" baseItem="0" numFmtId="167"/>
  </dataFields>
  <formats count="7">
    <format dxfId="6">
      <pivotArea outline="0" collapsedLevelsAreSubtotals="1" fieldPosition="0">
        <references count="1">
          <reference field="4294967294" count="1" selected="0">
            <x v="4"/>
          </reference>
        </references>
      </pivotArea>
    </format>
    <format dxfId="5">
      <pivotArea outline="0" collapsedLevelsAreSubtotals="1" fieldPosition="0">
        <references count="1">
          <reference field="4294967294" count="1" selected="0">
            <x v="0"/>
          </reference>
        </references>
      </pivotArea>
    </format>
    <format dxfId="4">
      <pivotArea outline="0" collapsedLevelsAreSubtotals="1" fieldPosition="0">
        <references count="1">
          <reference field="4294967294" count="1" selected="0">
            <x v="1"/>
          </reference>
        </references>
      </pivotArea>
    </format>
    <format dxfId="3">
      <pivotArea outline="0" collapsedLevelsAreSubtotals="1" fieldPosition="0">
        <references count="1">
          <reference field="4294967294" count="1" selected="0">
            <x v="2"/>
          </reference>
        </references>
      </pivotArea>
    </format>
    <format dxfId="2">
      <pivotArea outline="0" collapsedLevelsAreSubtotals="1" fieldPosition="0">
        <references count="1">
          <reference field="4294967294" count="1" selected="0">
            <x v="2"/>
          </reference>
        </references>
      </pivotArea>
    </format>
    <format dxfId="1">
      <pivotArea outline="0" collapsedLevelsAreSubtotals="1" fieldPosition="0">
        <references count="1">
          <reference field="4294967294" count="1" selected="0">
            <x v="5"/>
          </reference>
        </references>
      </pivotArea>
    </format>
    <format dxfId="0">
      <pivotArea outline="0" collapsedLevelsAreSubtotals="1" fieldPosition="0">
        <references count="1">
          <reference field="4294967294" count="1" selected="0">
            <x v="9"/>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s_tabl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DF469379-2BC4-446F-B86F-52C4C913DDDB}" name="Month_slicer" cacheId="0" applyNumberFormats="0" applyBorderFormats="0" applyFontFormats="0" applyPatternFormats="0" applyAlignmentFormats="0" applyWidthHeightFormats="1" dataCaption="Values" tag="f7d179b7-5527-4756-bb73-a886f92969e9" updatedVersion="7" minRefreshableVersion="3" useAutoFormatting="1" subtotalHiddenItems="1" itemPrintTitles="1" createdVersion="5" indent="0" compact="0" compactData="0" multipleFieldFilters="0" chartFormat="1">
  <location ref="W7:X20"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customers_table]"/>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CF550B7-F103-4B41-9DB6-659A22FC81B1}" sourceName="[Date].[Month]">
  <pivotTables>
    <pivotTable tabId="1" name="Month_slicer"/>
    <pivotTable tabId="1" name="kpi"/>
    <pivotTable tabId="1" name="Store_Revenue_Target"/>
  </pivotTables>
  <data>
    <olap pivotCacheId="1945356122">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 xr10:uid="{16555E7F-23A0-4CA0-9027-59777EF56CB8}" sourceName="[Date].[Month]">
  <pivotTables>
    <pivotTable tabId="16" name="PivotTable6"/>
    <pivotTable tabId="16" name="PivotTable1"/>
    <pivotTable tabId="16" name="PivotTable11"/>
    <pivotTable tabId="16" name="PivotTable12"/>
    <pivotTable tabId="16" name="PivotTable15"/>
    <pivotTable tabId="16" name="PivotTable16"/>
    <pivotTable tabId="16" name="PivotTable2"/>
    <pivotTable tabId="16" name="PivotTable3"/>
    <pivotTable tabId="16" name="PivotTable4"/>
    <pivotTable tabId="16" name="PivotTable5"/>
    <pivotTable tabId="16" name="PivotTable7"/>
    <pivotTable tabId="16" name="PivotTable9"/>
    <pivotTable tabId="16" name="PivotTable17"/>
  </pivotTables>
  <data>
    <olap pivotCacheId="1945356122">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696027F5-F18B-450E-9F07-225255EFAB85}" sourceName="[products_table].[Category]">
  <pivotTables>
    <pivotTable tabId="16" name="PivotTable6"/>
    <pivotTable tabId="16" name="PivotTable1"/>
    <pivotTable tabId="16" name="PivotTable10"/>
    <pivotTable tabId="16" name="PivotTable11"/>
    <pivotTable tabId="16" name="PivotTable12"/>
    <pivotTable tabId="16" name="PivotTable16"/>
    <pivotTable tabId="16" name="PivotTable2"/>
    <pivotTable tabId="16" name="PivotTable3"/>
    <pivotTable tabId="16" name="PivotTable4"/>
    <pivotTable tabId="16" name="PivotTable5"/>
    <pivotTable tabId="16" name="PivotTable7"/>
    <pivotTable tabId="16" name="PivotTable8"/>
    <pivotTable tabId="16" name="PivotTable9"/>
    <pivotTable tabId="16" name="PivotTable13"/>
  </pivotTables>
  <data>
    <olap pivotCacheId="1945356122">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E0BE5263-E911-439B-A8FA-7762E8D970DD}" sourceName="[Dim_SalesPerson].[Store Name]">
  <pivotTables>
    <pivotTable tabId="13" name="PivotTable5"/>
    <pivotTable tabId="13" name="PivotTable1"/>
    <pivotTable tabId="13" name="PivotTable2"/>
    <pivotTable tabId="13" name="PivotTable3"/>
    <pivotTable tabId="13" name="PivotTable4"/>
  </pivotTables>
  <data>
    <olap pivotCacheId="1945356122">
      <levels count="2">
        <level uniqueName="[Dim_SalesPerson].[Store Name].[(All)]" sourceCaption="(All)" count="0"/>
        <level uniqueName="[Dim_SalesPerson].[Store Name].[Store Name]" sourceCaption="Store Name" count="10">
          <ranges>
            <range startItem="0">
              <i n="[Dim_SalesPerson].[Store Name].&amp;[Barron-Fleming]" c="Barron-Fleming"/>
              <i n="[Dim_SalesPerson].[Store Name].&amp;[Berg-Trujillo]" c="Berg-Trujillo"/>
              <i n="[Dim_SalesPerson].[Store Name].&amp;[Lee-Myers]" c="Lee-Myers"/>
              <i n="[Dim_SalesPerson].[Store Name].&amp;[Lopez]" c="Lopez"/>
              <i n="[Dim_SalesPerson].[Store Name].&amp;[Martinez]" c="Martinez"/>
              <i n="[Dim_SalesPerson].[Store Name].&amp;[Miller]" c="Miller"/>
              <i n="[Dim_SalesPerson].[Store Name].&amp;[Myers-Lopez]" c="Myers-Lopez"/>
              <i n="[Dim_SalesPerson].[Store Name].&amp;[Novak PLC]" c="Novak PLC"/>
              <i n="[Dim_SalesPerson].[Store Name].&amp;[Thomas]" c="Thomas"/>
              <i n="[Dim_SalesPerson].[Store Name].&amp;[Valdez]" c="Valdez"/>
            </range>
          </ranges>
        </level>
      </levels>
      <selections count="1">
        <selection n="[Dim_SalesPerson].[Store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2" xr10:uid="{338BCD01-7626-40E8-A12A-DAF424D39CA0}" cache="Slicer_Month2" caption="Month" columnCount="2" level="1" style="my_slicer 2" rowHeight="234950"/>
  <slicer name="Category 1" xr10:uid="{27D7561B-F07B-4751-BD68-643F0E4A8D56}" cache="Slicer_Category1" caption="Category" level="1" style="my_slicer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A8F7ED1F-D1B4-425B-B323-8862817BD4DF}" cache="Slicer_Store_Name" caption="Store Name" level="1" style="my_slicer 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9631BA76-8136-4BE6-96EA-ED338D115126}" cache="Slicer_Month" caption="Filter By Month" columnCount="3" level="1" style="my_slicer" rowHeight="3200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3.png"/></Relationships>
</file>

<file path=xl/webextensions/webextension1.xml><?xml version="1.0" encoding="utf-8"?>
<we:webextension xmlns:we="http://schemas.microsoft.com/office/webextensions/webextension/2010/11" id="{00000000-0008-0000-0600-00000B000000}">
  <we:reference id="wa200004689" version="1.0.0.0" store="en-US" storeType="OMEX"/>
  <we:alternateReferences>
    <we:reference id="wa200004689" version="1.0.0.0" store="wa200004689" storeType="OMEX"/>
  </we:alternateReferences>
  <we:properties>
    <we:property name="SourceData" value="{&quot;range&quot;:&quot;PivotTable_01!S7:U17&quot;,&quot;worksheetId&quot;:&quot;{9259E32B-16DC-4C81-908C-6735EF7D260C}&quot;}"/>
    <we:property name="ZBILicenseSettings" value="{&quot;userInfo&quot;:{&quot;name&quot;:&quot;Milad Abdo&quot;,&quot;email&quot;:&quot;miladyahoo842@gmail.com&quot;,&quot;userId&quot;:&quot;00000000-0000-0000-6d03-e878d5e8942a&quot;,&quot;organizationId&quot;:&quot;9188040d-6c67-4c5b-b112-36a304b66dad&quot;,&quot;isViewer&quot;:false,&quot;lastDisplayedOverlay&quot;:&quot;Sun, 14 Jul 2024 03:47:07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fals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4,&quot;titleFontColor&quot;:&quot;#000&quot;,&quot;titleText&quot;:&quot;Total Revenue Vs Total Target by Store Name&quot;,&quot;titleFontFamily&quot;:&quot;Calibri, helvetica, arial, sans-serif&quot;,&quot;titleFontWeight&quot;:&quot;normal&quot;,&quot;titleFontStyle&quot;:&quot;normal&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AF365FC2-04AD-4A2E-9C37-6CBDD3524591}"/>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2.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rinterSettings" Target="../printerSettings/printerSettings5.bin"/><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026D7-3D84-42C5-98F4-74EFF180EC68}">
  <sheetPr codeName="Sheet9"/>
  <dimension ref="A1:A14"/>
  <sheetViews>
    <sheetView showGridLines="0" showRowColHeaders="0" tabSelected="1" zoomScaleNormal="100" workbookViewId="0"/>
  </sheetViews>
  <sheetFormatPr defaultRowHeight="14.4" x14ac:dyDescent="0.3"/>
  <cols>
    <col min="1" max="16384" width="8.88671875" style="4"/>
  </cols>
  <sheetData>
    <row r="1" ht="9" customHeight="1" x14ac:dyDescent="0.3"/>
    <row r="2" hidden="1" x14ac:dyDescent="0.3"/>
    <row r="3" hidden="1" x14ac:dyDescent="0.3"/>
    <row r="4" hidden="1" x14ac:dyDescent="0.3"/>
    <row r="5" hidden="1" x14ac:dyDescent="0.3"/>
    <row r="6" hidden="1" x14ac:dyDescent="0.3"/>
    <row r="7" hidden="1" x14ac:dyDescent="0.3"/>
    <row r="8" ht="5.4" customHeight="1" x14ac:dyDescent="0.3"/>
    <row r="9" hidden="1" x14ac:dyDescent="0.3"/>
    <row r="10" hidden="1" x14ac:dyDescent="0.3"/>
    <row r="11" ht="9" hidden="1" customHeight="1" x14ac:dyDescent="0.3"/>
    <row r="12" hidden="1" x14ac:dyDescent="0.3"/>
    <row r="13" ht="4.2" hidden="1" customHeight="1" x14ac:dyDescent="0.3"/>
    <row r="14" hidden="1"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Option Button 2">
              <controlPr defaultSize="0" autoFill="0" autoLine="0" autoPict="0">
                <anchor moveWithCells="1">
                  <from>
                    <xdr:col>8</xdr:col>
                    <xdr:colOff>571500</xdr:colOff>
                    <xdr:row>23</xdr:row>
                    <xdr:rowOff>106680</xdr:rowOff>
                  </from>
                  <to>
                    <xdr:col>9</xdr:col>
                    <xdr:colOff>213360</xdr:colOff>
                    <xdr:row>25</xdr:row>
                    <xdr:rowOff>91440</xdr:rowOff>
                  </to>
                </anchor>
              </controlPr>
            </control>
          </mc:Choice>
        </mc:AlternateContent>
        <mc:AlternateContent xmlns:mc="http://schemas.openxmlformats.org/markup-compatibility/2006">
          <mc:Choice Requires="x14">
            <control shapeId="17411" r:id="rId5" name="Drop Down 3">
              <controlPr defaultSize="0" autoLine="0" autoPict="0">
                <anchor moveWithCells="1">
                  <from>
                    <xdr:col>13</xdr:col>
                    <xdr:colOff>137160</xdr:colOff>
                    <xdr:row>23</xdr:row>
                    <xdr:rowOff>167640</xdr:rowOff>
                  </from>
                  <to>
                    <xdr:col>14</xdr:col>
                    <xdr:colOff>297180</xdr:colOff>
                    <xdr:row>25</xdr:row>
                    <xdr:rowOff>7620</xdr:rowOff>
                  </to>
                </anchor>
              </controlPr>
            </control>
          </mc:Choice>
        </mc:AlternateContent>
        <mc:AlternateContent xmlns:mc="http://schemas.openxmlformats.org/markup-compatibility/2006">
          <mc:Choice Requires="x14">
            <control shapeId="17412" r:id="rId6" name="Option Button 4">
              <controlPr defaultSize="0" autoFill="0" autoLine="0" autoPict="0">
                <anchor moveWithCells="1">
                  <from>
                    <xdr:col>10</xdr:col>
                    <xdr:colOff>251460</xdr:colOff>
                    <xdr:row>23</xdr:row>
                    <xdr:rowOff>106680</xdr:rowOff>
                  </from>
                  <to>
                    <xdr:col>10</xdr:col>
                    <xdr:colOff>510540</xdr:colOff>
                    <xdr:row>25</xdr:row>
                    <xdr:rowOff>76200</xdr:rowOff>
                  </to>
                </anchor>
              </controlPr>
            </control>
          </mc:Choice>
        </mc:AlternateContent>
        <mc:AlternateContent xmlns:mc="http://schemas.openxmlformats.org/markup-compatibility/2006">
          <mc:Choice Requires="x14">
            <control shapeId="17438" r:id="rId7" name="Option Button 30">
              <controlPr defaultSize="0" autoFill="0" autoLine="0" autoPict="0">
                <anchor moveWithCells="1">
                  <from>
                    <xdr:col>15</xdr:col>
                    <xdr:colOff>480060</xdr:colOff>
                    <xdr:row>24</xdr:row>
                    <xdr:rowOff>68580</xdr:rowOff>
                  </from>
                  <to>
                    <xdr:col>16</xdr:col>
                    <xdr:colOff>175260</xdr:colOff>
                    <xdr:row>25</xdr:row>
                    <xdr:rowOff>129540</xdr:rowOff>
                  </to>
                </anchor>
              </controlPr>
            </control>
          </mc:Choice>
        </mc:AlternateContent>
        <mc:AlternateContent xmlns:mc="http://schemas.openxmlformats.org/markup-compatibility/2006">
          <mc:Choice Requires="x14">
            <control shapeId="17439" r:id="rId8" name="Option Button 31">
              <controlPr defaultSize="0" autoFill="0" autoLine="0" autoPict="0">
                <anchor moveWithCells="1">
                  <from>
                    <xdr:col>17</xdr:col>
                    <xdr:colOff>411480</xdr:colOff>
                    <xdr:row>24</xdr:row>
                    <xdr:rowOff>68580</xdr:rowOff>
                  </from>
                  <to>
                    <xdr:col>18</xdr:col>
                    <xdr:colOff>106680</xdr:colOff>
                    <xdr:row>25</xdr:row>
                    <xdr:rowOff>121920</xdr:rowOff>
                  </to>
                </anchor>
              </controlPr>
            </control>
          </mc:Choice>
        </mc:AlternateContent>
        <mc:AlternateContent xmlns:mc="http://schemas.openxmlformats.org/markup-compatibility/2006">
          <mc:Choice Requires="x14">
            <control shapeId="17442" r:id="rId9" name="Group Box 34">
              <controlPr defaultSize="0" autoFill="0" autoPict="0">
                <anchor moveWithCells="1">
                  <from>
                    <xdr:col>14</xdr:col>
                    <xdr:colOff>594360</xdr:colOff>
                    <xdr:row>24</xdr:row>
                    <xdr:rowOff>45720</xdr:rowOff>
                  </from>
                  <to>
                    <xdr:col>18</xdr:col>
                    <xdr:colOff>556260</xdr:colOff>
                    <xdr:row>26</xdr:row>
                    <xdr:rowOff>91440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0FA45-FC05-4626-A0A2-61D5A23BDBC6}">
  <sheetPr codeName="Sheet10"/>
  <dimension ref="B4:AF124"/>
  <sheetViews>
    <sheetView showGridLines="0" showRowColHeaders="0" workbookViewId="0">
      <selection activeCell="Y36" sqref="Y36"/>
    </sheetView>
  </sheetViews>
  <sheetFormatPr defaultRowHeight="14.4" x14ac:dyDescent="0.3"/>
  <cols>
    <col min="2" max="2" width="10.44140625" bestFit="1" customWidth="1"/>
    <col min="3" max="3" width="11.33203125" bestFit="1" customWidth="1"/>
    <col min="4" max="4" width="6.21875" bestFit="1" customWidth="1"/>
    <col min="5" max="5" width="13.6640625" bestFit="1" customWidth="1"/>
    <col min="6" max="6" width="12.109375" bestFit="1" customWidth="1"/>
    <col min="7" max="7" width="13.109375" bestFit="1" customWidth="1"/>
    <col min="8" max="8" width="15.44140625" bestFit="1" customWidth="1"/>
    <col min="9" max="9" width="12.109375" bestFit="1" customWidth="1"/>
    <col min="10" max="10" width="6.21875" bestFit="1" customWidth="1"/>
    <col min="11" max="11" width="10.6640625" bestFit="1" customWidth="1"/>
    <col min="12" max="12" width="12.109375" bestFit="1" customWidth="1"/>
    <col min="13" max="13" width="11.6640625" bestFit="1" customWidth="1"/>
    <col min="14" max="14" width="20.88671875" bestFit="1" customWidth="1"/>
    <col min="15" max="15" width="12.109375" bestFit="1" customWidth="1"/>
    <col min="16" max="16" width="9.33203125" bestFit="1" customWidth="1"/>
    <col min="17" max="17" width="12.109375" bestFit="1" customWidth="1"/>
    <col min="18" max="18" width="9" bestFit="1" customWidth="1"/>
    <col min="19" max="19" width="12.109375" bestFit="1" customWidth="1"/>
    <col min="20" max="20" width="6.21875" bestFit="1" customWidth="1"/>
    <col min="21" max="21" width="9" bestFit="1" customWidth="1"/>
    <col min="22" max="22" width="15.44140625" bestFit="1" customWidth="1"/>
    <col min="23" max="23" width="12.109375" bestFit="1" customWidth="1"/>
    <col min="25" max="25" width="18.77734375" bestFit="1" customWidth="1"/>
    <col min="26" max="26" width="8.6640625" bestFit="1" customWidth="1"/>
    <col min="27" max="27" width="18.77734375" bestFit="1" customWidth="1"/>
    <col min="28" max="28" width="11.109375" bestFit="1" customWidth="1"/>
    <col min="29" max="29" width="12.109375" bestFit="1" customWidth="1"/>
    <col min="31" max="31" width="11.5546875" bestFit="1" customWidth="1"/>
    <col min="32" max="32" width="12.109375" bestFit="1" customWidth="1"/>
    <col min="33" max="33" width="6.21875" bestFit="1" customWidth="1"/>
  </cols>
  <sheetData>
    <row r="4" spans="5:29" x14ac:dyDescent="0.3">
      <c r="G4" s="13" t="s">
        <v>54</v>
      </c>
      <c r="H4" s="28">
        <v>1</v>
      </c>
      <c r="J4" s="29" t="s">
        <v>55</v>
      </c>
    </row>
    <row r="5" spans="5:29" x14ac:dyDescent="0.3">
      <c r="G5" s="13" t="s">
        <v>118</v>
      </c>
      <c r="H5" s="28">
        <v>1</v>
      </c>
      <c r="J5" s="29" t="s">
        <v>56</v>
      </c>
    </row>
    <row r="6" spans="5:29" x14ac:dyDescent="0.3">
      <c r="E6" s="13" t="s">
        <v>57</v>
      </c>
      <c r="H6" s="13" t="s">
        <v>58</v>
      </c>
      <c r="K6" s="13" t="s">
        <v>59</v>
      </c>
      <c r="N6" s="13" t="s">
        <v>60</v>
      </c>
    </row>
    <row r="7" spans="5:29" x14ac:dyDescent="0.3">
      <c r="E7" s="5" t="s">
        <v>68</v>
      </c>
      <c r="F7" t="s">
        <v>2</v>
      </c>
      <c r="H7" s="5" t="s">
        <v>68</v>
      </c>
      <c r="I7" t="s">
        <v>2</v>
      </c>
      <c r="K7" s="5" t="s">
        <v>56</v>
      </c>
      <c r="L7" t="s">
        <v>2</v>
      </c>
      <c r="N7" s="5" t="s">
        <v>56</v>
      </c>
      <c r="O7" t="s">
        <v>2</v>
      </c>
    </row>
    <row r="8" spans="5:29" x14ac:dyDescent="0.3">
      <c r="E8" t="s">
        <v>72</v>
      </c>
      <c r="F8" s="1">
        <v>8477.4799999999977</v>
      </c>
      <c r="H8" t="s">
        <v>78</v>
      </c>
      <c r="I8" s="1">
        <v>130.20000000000073</v>
      </c>
      <c r="K8" t="s">
        <v>87</v>
      </c>
      <c r="L8" s="1">
        <v>134907.56</v>
      </c>
      <c r="N8" t="s">
        <v>85</v>
      </c>
      <c r="O8" s="1">
        <v>86589.619999999952</v>
      </c>
    </row>
    <row r="9" spans="5:29" x14ac:dyDescent="0.3">
      <c r="E9" t="s">
        <v>77</v>
      </c>
      <c r="F9" s="1">
        <v>7569.0199999999959</v>
      </c>
      <c r="H9" t="s">
        <v>76</v>
      </c>
      <c r="I9" s="1">
        <v>912.82000000000062</v>
      </c>
      <c r="K9" t="s">
        <v>79</v>
      </c>
      <c r="L9" s="1">
        <v>132555.79000000024</v>
      </c>
      <c r="N9" t="s">
        <v>82</v>
      </c>
      <c r="O9" s="1">
        <v>91811.079999999856</v>
      </c>
      <c r="R9" s="5" t="s">
        <v>22</v>
      </c>
      <c r="S9" t="s">
        <v>2</v>
      </c>
      <c r="U9" s="5" t="s">
        <v>22</v>
      </c>
      <c r="V9" t="s">
        <v>2</v>
      </c>
      <c r="X9" t="str">
        <f>U9</f>
        <v>Month</v>
      </c>
      <c r="Y9" t="str">
        <f>V9</f>
        <v>Profit Margin</v>
      </c>
      <c r="Z9" t="s">
        <v>126</v>
      </c>
      <c r="AB9" s="5" t="s">
        <v>46</v>
      </c>
      <c r="AC9" t="s">
        <v>2</v>
      </c>
    </row>
    <row r="10" spans="5:29" x14ac:dyDescent="0.3">
      <c r="E10" t="s">
        <v>75</v>
      </c>
      <c r="F10" s="1">
        <v>7236.9200000000019</v>
      </c>
      <c r="H10" t="s">
        <v>69</v>
      </c>
      <c r="I10" s="1">
        <v>992.27999999999975</v>
      </c>
      <c r="K10" t="s">
        <v>83</v>
      </c>
      <c r="L10" s="1">
        <v>132061.01999999973</v>
      </c>
      <c r="N10" t="s">
        <v>88</v>
      </c>
      <c r="O10" s="1">
        <v>96221.15</v>
      </c>
      <c r="R10" t="s">
        <v>27</v>
      </c>
      <c r="S10" s="34"/>
      <c r="U10" t="s">
        <v>27</v>
      </c>
      <c r="V10" s="1">
        <v>177715.37999999989</v>
      </c>
      <c r="X10" t="str">
        <f t="shared" ref="X10:Y21" si="0">U10</f>
        <v>Jan</v>
      </c>
      <c r="Y10" s="31">
        <f t="shared" si="0"/>
        <v>177715.37999999989</v>
      </c>
      <c r="Z10" s="31">
        <f t="shared" ref="Z10:Z21" si="1">Y10</f>
        <v>177715.37999999989</v>
      </c>
      <c r="AB10" t="s">
        <v>47</v>
      </c>
      <c r="AC10" s="31">
        <v>313403.34999999951</v>
      </c>
    </row>
    <row r="11" spans="5:29" x14ac:dyDescent="0.3">
      <c r="E11" t="s">
        <v>73</v>
      </c>
      <c r="F11" s="1">
        <v>7191.9699999999975</v>
      </c>
      <c r="H11" t="s">
        <v>70</v>
      </c>
      <c r="I11" s="1">
        <v>1362.7800000000007</v>
      </c>
      <c r="K11" t="s">
        <v>86</v>
      </c>
      <c r="L11" s="1">
        <v>131335.97000000015</v>
      </c>
      <c r="N11" t="s">
        <v>81</v>
      </c>
      <c r="O11" s="1">
        <v>101212.63000000015</v>
      </c>
      <c r="R11" t="s">
        <v>26</v>
      </c>
      <c r="S11" s="34">
        <v>2.3177510016380052E-4</v>
      </c>
      <c r="U11" t="s">
        <v>26</v>
      </c>
      <c r="V11" s="1">
        <v>177756.57000000004</v>
      </c>
      <c r="X11" t="str">
        <f t="shared" si="0"/>
        <v>Feb</v>
      </c>
      <c r="Y11" s="31">
        <f t="shared" si="0"/>
        <v>177756.57000000004</v>
      </c>
      <c r="Z11" s="31">
        <f t="shared" si="1"/>
        <v>177756.57000000004</v>
      </c>
      <c r="AB11" t="s">
        <v>48</v>
      </c>
      <c r="AC11" s="31">
        <v>342889.85000000324</v>
      </c>
    </row>
    <row r="12" spans="5:29" x14ac:dyDescent="0.3">
      <c r="E12" t="s">
        <v>74</v>
      </c>
      <c r="F12" s="1">
        <v>6966.5800000000008</v>
      </c>
      <c r="H12" t="s">
        <v>71</v>
      </c>
      <c r="I12" s="1">
        <v>1387.2399999999998</v>
      </c>
      <c r="K12" t="s">
        <v>84</v>
      </c>
      <c r="L12" s="1">
        <v>128176.22000000032</v>
      </c>
      <c r="N12" t="s">
        <v>80</v>
      </c>
      <c r="O12" s="1">
        <v>104453.84999999986</v>
      </c>
      <c r="R12" t="s">
        <v>30</v>
      </c>
      <c r="S12" s="35">
        <v>0.1505390208643167</v>
      </c>
      <c r="U12" t="s">
        <v>30</v>
      </c>
      <c r="V12" s="1">
        <v>204515.86999999941</v>
      </c>
      <c r="X12" t="str">
        <f t="shared" si="0"/>
        <v>Mar</v>
      </c>
      <c r="Y12" s="31">
        <f t="shared" si="0"/>
        <v>204515.86999999941</v>
      </c>
      <c r="Z12" s="31">
        <f t="shared" si="1"/>
        <v>204515.86999999941</v>
      </c>
      <c r="AB12" t="s">
        <v>49</v>
      </c>
      <c r="AC12" s="31">
        <v>324340.81999999884</v>
      </c>
    </row>
    <row r="13" spans="5:29" x14ac:dyDescent="0.3">
      <c r="R13" t="s">
        <v>23</v>
      </c>
      <c r="S13" s="35">
        <v>-5.6420218147370485E-2</v>
      </c>
      <c r="U13" t="s">
        <v>23</v>
      </c>
      <c r="V13" s="1">
        <v>192977.04000000018</v>
      </c>
      <c r="X13" t="str">
        <f t="shared" si="0"/>
        <v>Apr</v>
      </c>
      <c r="Y13" s="31">
        <f t="shared" si="0"/>
        <v>192977.04000000018</v>
      </c>
      <c r="Z13" s="31">
        <f t="shared" si="1"/>
        <v>192977.04000000018</v>
      </c>
      <c r="AB13" t="s">
        <v>50</v>
      </c>
      <c r="AC13" s="31">
        <v>324189.0599999979</v>
      </c>
    </row>
    <row r="14" spans="5:29" x14ac:dyDescent="0.3">
      <c r="R14" t="s">
        <v>31</v>
      </c>
      <c r="S14" s="35">
        <v>6.563376658694893E-2</v>
      </c>
      <c r="U14" t="s">
        <v>31</v>
      </c>
      <c r="V14" s="1">
        <v>205642.8500000005</v>
      </c>
      <c r="X14" t="str">
        <f t="shared" si="0"/>
        <v>May</v>
      </c>
      <c r="Y14" s="31">
        <f t="shared" si="0"/>
        <v>205642.8500000005</v>
      </c>
      <c r="Z14" s="31">
        <f t="shared" si="1"/>
        <v>205642.8500000005</v>
      </c>
      <c r="AB14" t="s">
        <v>51</v>
      </c>
      <c r="AC14" s="31">
        <v>340665.27999999869</v>
      </c>
    </row>
    <row r="15" spans="5:29" x14ac:dyDescent="0.3">
      <c r="F15" s="13" t="s">
        <v>119</v>
      </c>
      <c r="I15" s="13" t="s">
        <v>120</v>
      </c>
      <c r="L15" s="13" t="s">
        <v>121</v>
      </c>
      <c r="R15" t="s">
        <v>29</v>
      </c>
      <c r="S15" s="35">
        <v>-4.9371519603040204E-2</v>
      </c>
      <c r="U15" t="s">
        <v>29</v>
      </c>
      <c r="V15" s="1">
        <v>195489.95000000042</v>
      </c>
      <c r="X15" t="str">
        <f t="shared" si="0"/>
        <v>Jun</v>
      </c>
      <c r="Y15" s="31">
        <f t="shared" si="0"/>
        <v>195489.95000000042</v>
      </c>
      <c r="Z15" s="31">
        <f t="shared" si="1"/>
        <v>195489.95000000042</v>
      </c>
      <c r="AB15" t="s">
        <v>52</v>
      </c>
      <c r="AC15" s="31">
        <v>319564.96000000124</v>
      </c>
    </row>
    <row r="16" spans="5:29" x14ac:dyDescent="0.3">
      <c r="F16" t="str">
        <f>IF($H$4=1,E7,H7)</f>
        <v>Full Name</v>
      </c>
      <c r="G16" t="str">
        <f>IF($H$4=1,F7,I7)</f>
        <v>Profit Margin</v>
      </c>
      <c r="I16" t="str">
        <f>IF($H$4=1,K7,N7)</f>
        <v>Location</v>
      </c>
      <c r="J16" t="str">
        <f>IF($H$4=1,L7,O7)</f>
        <v>Profit Margin</v>
      </c>
      <c r="L16" t="str">
        <f>IF($H$5=1,F16,I16)</f>
        <v>Full Name</v>
      </c>
      <c r="M16" t="str">
        <f>IF($H$5=1,G16,J16)</f>
        <v>Profit Margin</v>
      </c>
      <c r="R16" t="s">
        <v>28</v>
      </c>
      <c r="S16" s="35">
        <v>-6.5234862457123372E-2</v>
      </c>
      <c r="U16" t="s">
        <v>28</v>
      </c>
      <c r="V16" s="1">
        <v>182737.19000000047</v>
      </c>
      <c r="X16" t="str">
        <f t="shared" si="0"/>
        <v>Jul</v>
      </c>
      <c r="Y16" s="31">
        <f t="shared" si="0"/>
        <v>182737.19000000047</v>
      </c>
      <c r="Z16" s="31">
        <f t="shared" si="1"/>
        <v>182737.19000000047</v>
      </c>
      <c r="AB16" t="s">
        <v>53</v>
      </c>
      <c r="AC16" s="31">
        <v>332458.74000000069</v>
      </c>
    </row>
    <row r="17" spans="2:32" x14ac:dyDescent="0.3">
      <c r="F17" t="str">
        <f t="shared" ref="F17:G20" si="2">IF($H$4=1,E8,H8)</f>
        <v>John Brown</v>
      </c>
      <c r="G17" s="1">
        <f t="shared" si="2"/>
        <v>8477.4799999999977</v>
      </c>
      <c r="I17" t="str">
        <f t="shared" ref="I17:J21" si="3">IF($H$4=1,K8,N8)</f>
        <v>Washington</v>
      </c>
      <c r="J17" s="1">
        <f t="shared" si="3"/>
        <v>134907.56</v>
      </c>
      <c r="L17" t="str">
        <f t="shared" ref="L17:M21" si="4">IF($H$5=1,F17,I17)</f>
        <v>John Brown</v>
      </c>
      <c r="M17" s="27">
        <f t="shared" si="4"/>
        <v>8477.4799999999977</v>
      </c>
      <c r="R17" t="s">
        <v>24</v>
      </c>
      <c r="S17" s="35">
        <v>0.14152658251995559</v>
      </c>
      <c r="U17" t="s">
        <v>24</v>
      </c>
      <c r="V17" s="1">
        <v>208599.36000000034</v>
      </c>
      <c r="X17" t="str">
        <f t="shared" si="0"/>
        <v>Aug</v>
      </c>
      <c r="Y17" s="31">
        <f t="shared" si="0"/>
        <v>208599.36000000034</v>
      </c>
      <c r="Z17" s="31">
        <f t="shared" si="1"/>
        <v>208599.36000000034</v>
      </c>
    </row>
    <row r="18" spans="2:32" x14ac:dyDescent="0.3">
      <c r="F18" t="str">
        <f t="shared" si="2"/>
        <v>Paul Noble</v>
      </c>
      <c r="G18" s="1">
        <f t="shared" si="2"/>
        <v>7569.0199999999959</v>
      </c>
      <c r="I18" t="str">
        <f t="shared" si="3"/>
        <v>California</v>
      </c>
      <c r="J18" s="1">
        <f t="shared" si="3"/>
        <v>132555.79000000024</v>
      </c>
      <c r="L18" t="str">
        <f t="shared" si="4"/>
        <v>Paul Noble</v>
      </c>
      <c r="M18" s="27">
        <f t="shared" si="4"/>
        <v>7569.0199999999959</v>
      </c>
      <c r="P18" s="5" t="s">
        <v>92</v>
      </c>
      <c r="Q18" t="s">
        <v>2</v>
      </c>
      <c r="R18" t="s">
        <v>34</v>
      </c>
      <c r="S18" s="35">
        <v>-8.8756456395647235E-2</v>
      </c>
      <c r="U18" t="s">
        <v>34</v>
      </c>
      <c r="V18" s="1">
        <v>190084.82000000039</v>
      </c>
      <c r="X18" t="str">
        <f t="shared" si="0"/>
        <v>Sep</v>
      </c>
      <c r="Y18" s="31">
        <f t="shared" si="0"/>
        <v>190084.82000000039</v>
      </c>
      <c r="Z18" s="31">
        <f t="shared" si="1"/>
        <v>190084.82000000039</v>
      </c>
    </row>
    <row r="19" spans="2:32" x14ac:dyDescent="0.3">
      <c r="F19" t="str">
        <f t="shared" si="2"/>
        <v>Laura Gross</v>
      </c>
      <c r="G19" s="1">
        <f t="shared" si="2"/>
        <v>7236.9200000000019</v>
      </c>
      <c r="I19" t="str">
        <f t="shared" si="3"/>
        <v>Michigan</v>
      </c>
      <c r="J19" s="1">
        <f t="shared" si="3"/>
        <v>132061.01999999973</v>
      </c>
      <c r="L19" t="str">
        <f t="shared" si="4"/>
        <v>Laura Gross</v>
      </c>
      <c r="M19" s="27">
        <f t="shared" si="4"/>
        <v>7236.9200000000019</v>
      </c>
      <c r="P19" t="s">
        <v>93</v>
      </c>
      <c r="Q19" s="12">
        <v>0.48527656041986861</v>
      </c>
      <c r="R19" t="s">
        <v>33</v>
      </c>
      <c r="S19" s="35">
        <v>1.5750863219866535E-3</v>
      </c>
      <c r="U19" t="s">
        <v>33</v>
      </c>
      <c r="V19" s="1">
        <v>190384.21999999968</v>
      </c>
      <c r="X19" t="str">
        <f t="shared" si="0"/>
        <v>Oct</v>
      </c>
      <c r="Y19" s="31">
        <f t="shared" si="0"/>
        <v>190384.21999999968</v>
      </c>
      <c r="Z19" s="31">
        <f t="shared" si="1"/>
        <v>190384.21999999968</v>
      </c>
    </row>
    <row r="20" spans="2:32" x14ac:dyDescent="0.3">
      <c r="F20" t="str">
        <f t="shared" si="2"/>
        <v>Judith Simmons</v>
      </c>
      <c r="G20" s="1">
        <f t="shared" si="2"/>
        <v>7191.9699999999975</v>
      </c>
      <c r="I20" t="str">
        <f t="shared" si="3"/>
        <v>Virginia</v>
      </c>
      <c r="J20" s="1">
        <f t="shared" si="3"/>
        <v>131335.97000000015</v>
      </c>
      <c r="L20" t="str">
        <f t="shared" si="4"/>
        <v>Judith Simmons</v>
      </c>
      <c r="M20" s="27">
        <f t="shared" si="4"/>
        <v>7191.9699999999975</v>
      </c>
      <c r="P20" t="s">
        <v>94</v>
      </c>
      <c r="Q20" s="12">
        <v>0.51472343958010647</v>
      </c>
      <c r="R20" t="s">
        <v>32</v>
      </c>
      <c r="S20" s="35">
        <v>9.8171476606608472E-3</v>
      </c>
      <c r="U20" t="s">
        <v>32</v>
      </c>
      <c r="V20" s="1">
        <v>192253.24999999942</v>
      </c>
      <c r="X20" t="str">
        <f t="shared" si="0"/>
        <v>Nov</v>
      </c>
      <c r="Y20" s="31">
        <f t="shared" si="0"/>
        <v>192253.24999999942</v>
      </c>
      <c r="Z20" s="31">
        <f t="shared" si="1"/>
        <v>192253.24999999942</v>
      </c>
    </row>
    <row r="21" spans="2:32" x14ac:dyDescent="0.3">
      <c r="F21" t="str">
        <f>IF($H$4=1,E12,H12)</f>
        <v>Kristine Barrett</v>
      </c>
      <c r="G21" s="1">
        <f>IF($H$4=1,F12,I12)</f>
        <v>6966.5800000000008</v>
      </c>
      <c r="I21" t="str">
        <f t="shared" si="3"/>
        <v>Missouri</v>
      </c>
      <c r="J21" s="1">
        <f t="shared" si="3"/>
        <v>128176.22000000032</v>
      </c>
      <c r="L21" t="str">
        <f t="shared" si="4"/>
        <v>Kristine Barrett</v>
      </c>
      <c r="M21" s="27">
        <f t="shared" si="4"/>
        <v>6966.5800000000008</v>
      </c>
      <c r="R21" t="s">
        <v>25</v>
      </c>
      <c r="S21" s="35">
        <v>-6.7086980324126341E-2</v>
      </c>
      <c r="U21" t="s">
        <v>25</v>
      </c>
      <c r="V21" s="1">
        <v>179355.56000000011</v>
      </c>
      <c r="X21" t="str">
        <f t="shared" si="0"/>
        <v>Dec</v>
      </c>
      <c r="Y21" s="31">
        <f t="shared" si="0"/>
        <v>179355.56000000011</v>
      </c>
      <c r="Z21" s="31">
        <f t="shared" si="1"/>
        <v>179355.56000000011</v>
      </c>
    </row>
    <row r="23" spans="2:32" x14ac:dyDescent="0.3">
      <c r="B23" t="s">
        <v>90</v>
      </c>
      <c r="C23" t="s">
        <v>61</v>
      </c>
      <c r="D23" t="s">
        <v>1</v>
      </c>
      <c r="E23" s="13" t="s">
        <v>45</v>
      </c>
    </row>
    <row r="24" spans="2:32" x14ac:dyDescent="0.3">
      <c r="B24" s="3">
        <v>20</v>
      </c>
      <c r="C24" s="3">
        <v>600</v>
      </c>
      <c r="D24" s="31">
        <v>3149297.4099999927</v>
      </c>
      <c r="E24" t="str">
        <f>_xlfn.TEXTJOIN(" ",,IF(H4=1,"Top-5 Profitable","Less-5 Profitable"),IF(H5=1,"Customer","Location"))</f>
        <v>Top-5 Profitable Customer</v>
      </c>
      <c r="AA24" s="5" t="s">
        <v>97</v>
      </c>
      <c r="AB24" t="s">
        <v>2</v>
      </c>
      <c r="AC24" t="s">
        <v>8</v>
      </c>
      <c r="AE24" s="5" t="s">
        <v>103</v>
      </c>
      <c r="AF24" t="s">
        <v>2</v>
      </c>
    </row>
    <row r="25" spans="2:32" x14ac:dyDescent="0.3">
      <c r="B25">
        <f>GETPIVOTDATA("[Measures].[# Locations]",$B$23)</f>
        <v>20</v>
      </c>
      <c r="C25">
        <f>GETPIVOTDATA("[Measures].[# Customers]",$B$23)</f>
        <v>600</v>
      </c>
      <c r="E25" t="str">
        <f>_xlfn.TEXTJOIN(" ",,IF(H5=1,"Customer overtime","Total Sales Locations"))</f>
        <v>Customer overtime</v>
      </c>
      <c r="V25" s="5" t="s">
        <v>97</v>
      </c>
      <c r="W25" t="s">
        <v>2</v>
      </c>
      <c r="X25" t="s">
        <v>223</v>
      </c>
      <c r="AA25" t="s">
        <v>128</v>
      </c>
      <c r="AB25" s="1">
        <v>32486.640000000032</v>
      </c>
      <c r="AC25" s="3">
        <v>5352</v>
      </c>
      <c r="AE25" t="s">
        <v>108</v>
      </c>
      <c r="AF25" s="31">
        <v>718216.26999999932</v>
      </c>
    </row>
    <row r="26" spans="2:32" x14ac:dyDescent="0.3">
      <c r="E26">
        <f>IF(H5=1,GETPIVOTDATA("[Measures].[# Customers]",$B$23),GETPIVOTDATA("[Measures].[# Locations]",$B$23))</f>
        <v>600</v>
      </c>
      <c r="N26" s="5" t="s">
        <v>62</v>
      </c>
      <c r="O26" t="s">
        <v>2</v>
      </c>
      <c r="Q26" t="s">
        <v>127</v>
      </c>
      <c r="V26" t="s">
        <v>99</v>
      </c>
      <c r="W26" s="31">
        <v>95024.850000000035</v>
      </c>
      <c r="X26">
        <f>_xlfn.XLOOKUP(V26,$AA$25:$AA$124,$AC$25:$AC$124,0,0)</f>
        <v>6861</v>
      </c>
      <c r="AA26" t="s">
        <v>129</v>
      </c>
      <c r="AB26" s="1">
        <v>45964.799999999974</v>
      </c>
      <c r="AC26" s="3">
        <v>6080</v>
      </c>
      <c r="AE26" t="s">
        <v>109</v>
      </c>
      <c r="AF26" s="31">
        <v>417457.83000000106</v>
      </c>
    </row>
    <row r="27" spans="2:32" x14ac:dyDescent="0.3">
      <c r="N27" t="s">
        <v>63</v>
      </c>
      <c r="O27" s="31">
        <v>914621.10999999498</v>
      </c>
      <c r="Q27" t="s">
        <v>96</v>
      </c>
      <c r="V27" t="s">
        <v>100</v>
      </c>
      <c r="W27" s="31">
        <v>84506.489999999932</v>
      </c>
      <c r="X27">
        <f t="shared" ref="X27:X30" si="5">_xlfn.XLOOKUP(V27,$AA$25:$AA$124,$AC$25:$AC$124,0,0)</f>
        <v>6137</v>
      </c>
      <c r="AA27" t="s">
        <v>130</v>
      </c>
      <c r="AB27" s="1">
        <v>48243.930000000008</v>
      </c>
      <c r="AC27" s="3">
        <v>6209</v>
      </c>
      <c r="AE27" t="s">
        <v>110</v>
      </c>
      <c r="AF27" s="31">
        <v>367414.25000000041</v>
      </c>
    </row>
    <row r="28" spans="2:32" x14ac:dyDescent="0.3">
      <c r="G28" t="s">
        <v>0</v>
      </c>
      <c r="H28" t="s">
        <v>2</v>
      </c>
      <c r="I28" t="s">
        <v>3</v>
      </c>
      <c r="J28" t="s">
        <v>1</v>
      </c>
      <c r="N28" t="s">
        <v>67</v>
      </c>
      <c r="O28" s="31">
        <v>476543.75000000221</v>
      </c>
      <c r="V28" t="s">
        <v>102</v>
      </c>
      <c r="W28" s="31">
        <v>83284.599999999977</v>
      </c>
      <c r="X28">
        <f t="shared" si="5"/>
        <v>6262</v>
      </c>
      <c r="AA28" t="s">
        <v>131</v>
      </c>
      <c r="AB28" s="1">
        <v>51917.31</v>
      </c>
      <c r="AC28" s="3">
        <v>5529</v>
      </c>
      <c r="AE28" t="s">
        <v>111</v>
      </c>
      <c r="AF28" s="31">
        <v>339210.4900000029</v>
      </c>
    </row>
    <row r="29" spans="2:32" x14ac:dyDescent="0.3">
      <c r="B29" s="30" t="s">
        <v>1</v>
      </c>
      <c r="G29" s="31">
        <v>5446809.4700000202</v>
      </c>
      <c r="H29" s="31">
        <v>2297512.0600000275</v>
      </c>
      <c r="I29" s="12">
        <v>0.42180878047126164</v>
      </c>
      <c r="J29" s="31">
        <v>3149297.4099999927</v>
      </c>
      <c r="N29" t="s">
        <v>66</v>
      </c>
      <c r="O29" s="31">
        <v>423905.77999999851</v>
      </c>
      <c r="Q29" t="s">
        <v>6</v>
      </c>
      <c r="R29" t="s">
        <v>95</v>
      </c>
      <c r="S29" t="s">
        <v>96</v>
      </c>
      <c r="V29" t="s">
        <v>101</v>
      </c>
      <c r="W29" s="31">
        <v>82987.239999999991</v>
      </c>
      <c r="X29">
        <f t="shared" si="5"/>
        <v>6671</v>
      </c>
      <c r="AA29" t="s">
        <v>132</v>
      </c>
      <c r="AB29" s="1">
        <v>4089.289999999979</v>
      </c>
      <c r="AC29" s="3">
        <v>6931</v>
      </c>
      <c r="AE29" t="s">
        <v>106</v>
      </c>
      <c r="AF29" s="31">
        <v>174072.76000000042</v>
      </c>
    </row>
    <row r="30" spans="2:32" x14ac:dyDescent="0.3">
      <c r="B30" s="1">
        <v>3149297.4099999927</v>
      </c>
      <c r="G30" s="31">
        <f>GETPIVOTDATA("[Measures].[Total Revenue]",$G$28)</f>
        <v>5446809.4700000202</v>
      </c>
      <c r="H30" s="31">
        <f>GETPIVOTDATA("[Measures].[Profit Margin]",$G$28)</f>
        <v>2297512.0600000275</v>
      </c>
      <c r="I30" s="12">
        <f>GETPIVOTDATA("[Measures].[% Profit Margin]",$G$28)</f>
        <v>0.42180878047126164</v>
      </c>
      <c r="J30" s="31">
        <f>GETPIVOTDATA("[Measures].[COGS]",$G$28)</f>
        <v>3149297.4099999927</v>
      </c>
      <c r="N30" t="s">
        <v>65</v>
      </c>
      <c r="O30" s="31">
        <v>404975.14999999909</v>
      </c>
      <c r="Q30" s="3">
        <v>100</v>
      </c>
      <c r="R30" s="14">
        <v>8.0280723519668459E-2</v>
      </c>
      <c r="S30" s="15">
        <v>8.0468669303389667E-2</v>
      </c>
      <c r="V30" t="s">
        <v>98</v>
      </c>
      <c r="W30" s="31">
        <v>78081.849999999962</v>
      </c>
      <c r="X30">
        <f t="shared" si="5"/>
        <v>6545</v>
      </c>
      <c r="AA30" t="s">
        <v>133</v>
      </c>
      <c r="AB30" s="1">
        <v>18856.529999999948</v>
      </c>
      <c r="AC30" s="3">
        <v>6349</v>
      </c>
      <c r="AE30" t="s">
        <v>105</v>
      </c>
      <c r="AF30" s="31">
        <v>142236.05999999959</v>
      </c>
    </row>
    <row r="31" spans="2:32" x14ac:dyDescent="0.3">
      <c r="N31" t="s">
        <v>64</v>
      </c>
      <c r="O31" s="31">
        <v>77466.27</v>
      </c>
      <c r="Q31">
        <f>GETPIVOTDATA("[Measures].[# Products]",$Q$29)</f>
        <v>100</v>
      </c>
      <c r="R31" s="12">
        <f>GETPIVOTDATA("[Measures].[Return Rate]",$Q$29)</f>
        <v>8.0280723519668459E-2</v>
      </c>
      <c r="S31" s="12">
        <f>GETPIVOTDATA("[Measures].[Refund Rate]",$Q$29)</f>
        <v>8.0468669303389667E-2</v>
      </c>
      <c r="AA31" t="s">
        <v>134</v>
      </c>
      <c r="AB31" s="1">
        <v>53319.199999999997</v>
      </c>
      <c r="AC31" s="3">
        <v>5840</v>
      </c>
      <c r="AE31" t="s">
        <v>104</v>
      </c>
      <c r="AF31" s="31">
        <v>86449.160000000033</v>
      </c>
    </row>
    <row r="32" spans="2:32" x14ac:dyDescent="0.3">
      <c r="E32" t="s">
        <v>122</v>
      </c>
      <c r="AA32" t="s">
        <v>135</v>
      </c>
      <c r="AB32" s="1">
        <v>11872.29999999993</v>
      </c>
      <c r="AC32" s="3">
        <v>5522</v>
      </c>
      <c r="AE32" t="s">
        <v>107</v>
      </c>
      <c r="AF32" s="31">
        <v>52455.239999999583</v>
      </c>
    </row>
    <row r="33" spans="17:31" x14ac:dyDescent="0.3">
      <c r="V33" t="str">
        <f>V25</f>
        <v>Product Name</v>
      </c>
      <c r="W33" t="str">
        <f>IF($R$36=1,W25,X25)</f>
        <v>Profit Margin</v>
      </c>
      <c r="AA33" t="s">
        <v>98</v>
      </c>
      <c r="AB33" s="1">
        <v>78081.849999999962</v>
      </c>
      <c r="AC33" s="3">
        <v>6545</v>
      </c>
    </row>
    <row r="34" spans="17:31" x14ac:dyDescent="0.3">
      <c r="V34" t="str">
        <f t="shared" ref="V34:V37" si="6">V26</f>
        <v>Begin Brew</v>
      </c>
      <c r="W34" s="38">
        <f t="shared" ref="W34:W38" si="7">IF($R$36=1,W26,X26)</f>
        <v>95024.850000000035</v>
      </c>
      <c r="AA34" t="s">
        <v>136</v>
      </c>
      <c r="AB34" s="1">
        <v>2366.7600000000239</v>
      </c>
      <c r="AC34" s="3">
        <v>5379</v>
      </c>
      <c r="AE34" t="s">
        <v>91</v>
      </c>
    </row>
    <row r="35" spans="17:31" x14ac:dyDescent="0.3">
      <c r="V35" t="str">
        <f t="shared" si="6"/>
        <v>Common Splash</v>
      </c>
      <c r="W35" s="38">
        <f t="shared" si="7"/>
        <v>84506.489999999932</v>
      </c>
      <c r="AA35" t="s">
        <v>137</v>
      </c>
      <c r="AB35" s="1">
        <v>-10037.319999999978</v>
      </c>
      <c r="AC35" s="3">
        <v>5339</v>
      </c>
      <c r="AE35" s="3">
        <v>45.435000000000002</v>
      </c>
    </row>
    <row r="36" spans="17:31" x14ac:dyDescent="0.3">
      <c r="Q36" s="36" t="s">
        <v>54</v>
      </c>
      <c r="R36" s="37">
        <v>1</v>
      </c>
      <c r="V36" t="str">
        <f t="shared" si="6"/>
        <v>Onto Dew</v>
      </c>
      <c r="W36" s="38">
        <f t="shared" si="7"/>
        <v>83284.599999999977</v>
      </c>
      <c r="AA36" t="s">
        <v>99</v>
      </c>
      <c r="AB36" s="1">
        <v>95024.850000000035</v>
      </c>
      <c r="AC36" s="3">
        <v>6861</v>
      </c>
      <c r="AE36" s="39">
        <f>GETPIVOTDATA("[Measures].[Average Age]",$AE$34)</f>
        <v>45.435000000000002</v>
      </c>
    </row>
    <row r="37" spans="17:31" x14ac:dyDescent="0.3">
      <c r="Q37" t="s">
        <v>89</v>
      </c>
      <c r="R37" t="str">
        <f>_xlfn.TEXTJOIN(" ",,IF(R36=1,"Top-5 Profitable Products","Quantity Contributing to Profit "))</f>
        <v>Top-5 Profitable Products</v>
      </c>
      <c r="V37" t="str">
        <f t="shared" si="6"/>
        <v>Eight Brew</v>
      </c>
      <c r="W37" s="38">
        <f t="shared" si="7"/>
        <v>82987.239999999991</v>
      </c>
      <c r="AA37" t="s">
        <v>138</v>
      </c>
      <c r="AB37" s="1">
        <v>38203.169999999984</v>
      </c>
      <c r="AC37" s="3">
        <v>6621</v>
      </c>
    </row>
    <row r="38" spans="17:31" x14ac:dyDescent="0.3">
      <c r="V38" t="str">
        <f>V30</f>
        <v>Attorney Mist</v>
      </c>
      <c r="W38" s="38">
        <f t="shared" si="7"/>
        <v>78081.849999999962</v>
      </c>
      <c r="AA38" t="s">
        <v>139</v>
      </c>
      <c r="AB38" s="1">
        <v>53613.000000000022</v>
      </c>
      <c r="AC38" s="3">
        <v>6475</v>
      </c>
    </row>
    <row r="39" spans="17:31" x14ac:dyDescent="0.3">
      <c r="AA39" t="s">
        <v>140</v>
      </c>
      <c r="AB39" s="1">
        <v>-29069.040000000001</v>
      </c>
      <c r="AC39" s="3">
        <v>6776</v>
      </c>
    </row>
    <row r="40" spans="17:31" x14ac:dyDescent="0.3">
      <c r="AA40" t="s">
        <v>141</v>
      </c>
      <c r="AB40" s="1">
        <v>44743.859999999971</v>
      </c>
      <c r="AC40" s="3">
        <v>5586</v>
      </c>
    </row>
    <row r="41" spans="17:31" x14ac:dyDescent="0.3">
      <c r="AA41" t="s">
        <v>142</v>
      </c>
      <c r="AB41" s="1">
        <v>-9326.5600000000122</v>
      </c>
      <c r="AC41" s="3">
        <v>6568</v>
      </c>
    </row>
    <row r="42" spans="17:31" x14ac:dyDescent="0.3">
      <c r="AA42" t="s">
        <v>143</v>
      </c>
      <c r="AB42" s="1">
        <v>-2557.7999999999956</v>
      </c>
      <c r="AC42" s="3">
        <v>5220</v>
      </c>
    </row>
    <row r="43" spans="17:31" x14ac:dyDescent="0.3">
      <c r="AA43" t="s">
        <v>100</v>
      </c>
      <c r="AB43" s="1">
        <v>84506.489999999932</v>
      </c>
      <c r="AC43" s="3">
        <v>6137</v>
      </c>
    </row>
    <row r="44" spans="17:31" x14ac:dyDescent="0.3">
      <c r="AA44" t="s">
        <v>144</v>
      </c>
      <c r="AB44" s="1">
        <v>5787.580000000009</v>
      </c>
      <c r="AC44" s="3">
        <v>6157</v>
      </c>
    </row>
    <row r="45" spans="17:31" x14ac:dyDescent="0.3">
      <c r="AA45" t="s">
        <v>145</v>
      </c>
      <c r="AB45" s="1">
        <v>-14038.900000000009</v>
      </c>
      <c r="AC45" s="3">
        <v>6815</v>
      </c>
    </row>
    <row r="46" spans="17:31" x14ac:dyDescent="0.3">
      <c r="AA46" t="s">
        <v>146</v>
      </c>
      <c r="AB46" s="1">
        <v>18729.619999999988</v>
      </c>
      <c r="AC46" s="3">
        <v>6526</v>
      </c>
    </row>
    <row r="47" spans="17:31" x14ac:dyDescent="0.3">
      <c r="AA47" t="s">
        <v>147</v>
      </c>
      <c r="AB47" s="1">
        <v>31367.100000000009</v>
      </c>
      <c r="AC47" s="3">
        <v>5503</v>
      </c>
    </row>
    <row r="48" spans="17:31" x14ac:dyDescent="0.3">
      <c r="AA48" t="s">
        <v>148</v>
      </c>
      <c r="AB48" s="1">
        <v>13233.920000000009</v>
      </c>
      <c r="AC48" s="3">
        <v>5908</v>
      </c>
    </row>
    <row r="49" spans="27:29" x14ac:dyDescent="0.3">
      <c r="AA49" t="s">
        <v>149</v>
      </c>
      <c r="AB49" s="1">
        <v>34303.500000000022</v>
      </c>
      <c r="AC49" s="3">
        <v>5775</v>
      </c>
    </row>
    <row r="50" spans="27:29" x14ac:dyDescent="0.3">
      <c r="AA50" t="s">
        <v>150</v>
      </c>
      <c r="AB50" s="1">
        <v>31380.58</v>
      </c>
      <c r="AC50" s="3">
        <v>5822</v>
      </c>
    </row>
    <row r="51" spans="27:29" x14ac:dyDescent="0.3">
      <c r="AA51" t="s">
        <v>151</v>
      </c>
      <c r="AB51" s="1">
        <v>-1947.5200000000059</v>
      </c>
      <c r="AC51" s="3">
        <v>5728</v>
      </c>
    </row>
    <row r="52" spans="27:29" x14ac:dyDescent="0.3">
      <c r="AA52" t="s">
        <v>101</v>
      </c>
      <c r="AB52" s="1">
        <v>82987.239999999991</v>
      </c>
      <c r="AC52" s="3">
        <v>6671</v>
      </c>
    </row>
    <row r="53" spans="27:29" x14ac:dyDescent="0.3">
      <c r="AA53" t="s">
        <v>152</v>
      </c>
      <c r="AB53" s="1">
        <v>39498.199999999997</v>
      </c>
      <c r="AC53" s="3">
        <v>6230</v>
      </c>
    </row>
    <row r="54" spans="27:29" x14ac:dyDescent="0.3">
      <c r="AA54" t="s">
        <v>153</v>
      </c>
      <c r="AB54" s="1">
        <v>50200.709999999963</v>
      </c>
      <c r="AC54" s="3">
        <v>5817</v>
      </c>
    </row>
    <row r="55" spans="27:29" x14ac:dyDescent="0.3">
      <c r="AA55" t="s">
        <v>154</v>
      </c>
      <c r="AB55" s="1">
        <v>43165.919999999984</v>
      </c>
      <c r="AC55" s="3">
        <v>6202</v>
      </c>
    </row>
    <row r="56" spans="27:29" x14ac:dyDescent="0.3">
      <c r="AA56" t="s">
        <v>155</v>
      </c>
      <c r="AB56" s="1">
        <v>13602.679999999986</v>
      </c>
      <c r="AC56" s="3">
        <v>5252</v>
      </c>
    </row>
    <row r="57" spans="27:29" x14ac:dyDescent="0.3">
      <c r="AA57" t="s">
        <v>156</v>
      </c>
      <c r="AB57" s="1">
        <v>2004.299999999952</v>
      </c>
      <c r="AC57" s="3">
        <v>6681</v>
      </c>
    </row>
    <row r="58" spans="27:29" x14ac:dyDescent="0.3">
      <c r="AA58" t="s">
        <v>157</v>
      </c>
      <c r="AB58" s="1">
        <v>13022.850000000009</v>
      </c>
      <c r="AC58" s="3">
        <v>5107</v>
      </c>
    </row>
    <row r="59" spans="27:29" x14ac:dyDescent="0.3">
      <c r="AA59" t="s">
        <v>158</v>
      </c>
      <c r="AB59" s="1">
        <v>16381.75</v>
      </c>
      <c r="AC59" s="3">
        <v>6325</v>
      </c>
    </row>
    <row r="60" spans="27:29" x14ac:dyDescent="0.3">
      <c r="AA60" t="s">
        <v>159</v>
      </c>
      <c r="AB60" s="1">
        <v>43903.63</v>
      </c>
      <c r="AC60" s="3">
        <v>6263</v>
      </c>
    </row>
    <row r="61" spans="27:29" x14ac:dyDescent="0.3">
      <c r="AA61" t="s">
        <v>160</v>
      </c>
      <c r="AB61" s="1">
        <v>10907.520000000008</v>
      </c>
      <c r="AC61" s="3">
        <v>6992</v>
      </c>
    </row>
    <row r="62" spans="27:29" x14ac:dyDescent="0.3">
      <c r="AA62" t="s">
        <v>161</v>
      </c>
      <c r="AB62" s="1">
        <v>28777.41</v>
      </c>
      <c r="AC62" s="3">
        <v>6033</v>
      </c>
    </row>
    <row r="63" spans="27:29" x14ac:dyDescent="0.3">
      <c r="AA63" t="s">
        <v>162</v>
      </c>
      <c r="AB63" s="1">
        <v>-1571.1300000000556</v>
      </c>
      <c r="AC63" s="3">
        <v>5819</v>
      </c>
    </row>
    <row r="64" spans="27:29" x14ac:dyDescent="0.3">
      <c r="AA64" t="s">
        <v>163</v>
      </c>
      <c r="AB64" s="1">
        <v>-21740.939999999981</v>
      </c>
      <c r="AC64" s="3">
        <v>6194</v>
      </c>
    </row>
    <row r="65" spans="27:29" x14ac:dyDescent="0.3">
      <c r="AA65" t="s">
        <v>164</v>
      </c>
      <c r="AB65" s="1">
        <v>6318.1299999999919</v>
      </c>
      <c r="AC65" s="3">
        <v>6943</v>
      </c>
    </row>
    <row r="66" spans="27:29" x14ac:dyDescent="0.3">
      <c r="AA66" t="s">
        <v>165</v>
      </c>
      <c r="AB66" s="1">
        <v>-13781.949999999986</v>
      </c>
      <c r="AC66" s="3">
        <v>5915</v>
      </c>
    </row>
    <row r="67" spans="27:29" x14ac:dyDescent="0.3">
      <c r="AA67" t="s">
        <v>166</v>
      </c>
      <c r="AB67" s="1">
        <v>-8467.2000000000335</v>
      </c>
      <c r="AC67" s="3">
        <v>5760</v>
      </c>
    </row>
    <row r="68" spans="27:29" x14ac:dyDescent="0.3">
      <c r="AA68" t="s">
        <v>167</v>
      </c>
      <c r="AB68" s="1">
        <v>24069.160000000011</v>
      </c>
      <c r="AC68" s="3">
        <v>6761</v>
      </c>
    </row>
    <row r="69" spans="27:29" x14ac:dyDescent="0.3">
      <c r="AA69" t="s">
        <v>168</v>
      </c>
      <c r="AB69" s="1">
        <v>15387.719999999994</v>
      </c>
      <c r="AC69" s="3">
        <v>6749</v>
      </c>
    </row>
    <row r="70" spans="27:29" x14ac:dyDescent="0.3">
      <c r="AA70" t="s">
        <v>169</v>
      </c>
      <c r="AB70" s="1">
        <v>11575.520000000019</v>
      </c>
      <c r="AC70" s="3">
        <v>6577</v>
      </c>
    </row>
    <row r="71" spans="27:29" x14ac:dyDescent="0.3">
      <c r="AA71" t="s">
        <v>170</v>
      </c>
      <c r="AB71" s="1">
        <v>12376.54</v>
      </c>
      <c r="AC71" s="3">
        <v>6127</v>
      </c>
    </row>
    <row r="72" spans="27:29" x14ac:dyDescent="0.3">
      <c r="AA72" t="s">
        <v>171</v>
      </c>
      <c r="AB72" s="1">
        <v>2761.2499999999782</v>
      </c>
      <c r="AC72" s="3">
        <v>5875</v>
      </c>
    </row>
    <row r="73" spans="27:29" x14ac:dyDescent="0.3">
      <c r="AA73" t="s">
        <v>172</v>
      </c>
      <c r="AB73" s="1">
        <v>63904.020000000055</v>
      </c>
      <c r="AC73" s="3">
        <v>6063</v>
      </c>
    </row>
    <row r="74" spans="27:29" x14ac:dyDescent="0.3">
      <c r="AA74" t="s">
        <v>173</v>
      </c>
      <c r="AB74" s="1">
        <v>43574.720000000016</v>
      </c>
      <c r="AC74" s="3">
        <v>5558</v>
      </c>
    </row>
    <row r="75" spans="27:29" x14ac:dyDescent="0.3">
      <c r="AA75" t="s">
        <v>174</v>
      </c>
      <c r="AB75" s="1">
        <v>31736.320000000058</v>
      </c>
      <c r="AC75" s="3">
        <v>5888</v>
      </c>
    </row>
    <row r="76" spans="27:29" x14ac:dyDescent="0.3">
      <c r="AA76" t="s">
        <v>175</v>
      </c>
      <c r="AB76" s="1">
        <v>-1112.8299999999945</v>
      </c>
      <c r="AC76" s="3">
        <v>5857</v>
      </c>
    </row>
    <row r="77" spans="27:29" x14ac:dyDescent="0.3">
      <c r="AA77" t="s">
        <v>176</v>
      </c>
      <c r="AB77" s="1">
        <v>36733.600000000057</v>
      </c>
      <c r="AC77" s="3">
        <v>6290</v>
      </c>
    </row>
    <row r="78" spans="27:29" x14ac:dyDescent="0.3">
      <c r="AA78" t="s">
        <v>177</v>
      </c>
      <c r="AB78" s="1">
        <v>-18969.600000000046</v>
      </c>
      <c r="AC78" s="3">
        <v>5928</v>
      </c>
    </row>
    <row r="79" spans="27:29" x14ac:dyDescent="0.3">
      <c r="AA79" t="s">
        <v>178</v>
      </c>
      <c r="AB79" s="1">
        <v>42187.60000000002</v>
      </c>
      <c r="AC79" s="3">
        <v>5795</v>
      </c>
    </row>
    <row r="80" spans="27:29" x14ac:dyDescent="0.3">
      <c r="AA80" t="s">
        <v>179</v>
      </c>
      <c r="AB80" s="1">
        <v>11787.310000000005</v>
      </c>
      <c r="AC80" s="3">
        <v>4891</v>
      </c>
    </row>
    <row r="81" spans="27:29" x14ac:dyDescent="0.3">
      <c r="AA81" t="s">
        <v>180</v>
      </c>
      <c r="AB81" s="1">
        <v>26067.999999999978</v>
      </c>
      <c r="AC81" s="3">
        <v>6860</v>
      </c>
    </row>
    <row r="82" spans="27:29" x14ac:dyDescent="0.3">
      <c r="AA82" t="s">
        <v>181</v>
      </c>
      <c r="AB82" s="1">
        <v>8106.2399999999907</v>
      </c>
      <c r="AC82" s="3">
        <v>6333</v>
      </c>
    </row>
    <row r="83" spans="27:29" x14ac:dyDescent="0.3">
      <c r="AA83" t="s">
        <v>102</v>
      </c>
      <c r="AB83" s="1">
        <v>83284.599999999977</v>
      </c>
      <c r="AC83" s="3">
        <v>6262</v>
      </c>
    </row>
    <row r="84" spans="27:29" x14ac:dyDescent="0.3">
      <c r="AA84" t="s">
        <v>182</v>
      </c>
      <c r="AB84" s="1">
        <v>51479.960000000043</v>
      </c>
      <c r="AC84" s="3">
        <v>6938</v>
      </c>
    </row>
    <row r="85" spans="27:29" x14ac:dyDescent="0.3">
      <c r="AA85" t="s">
        <v>183</v>
      </c>
      <c r="AB85" s="1">
        <v>10467.999999999993</v>
      </c>
      <c r="AC85" s="3">
        <v>5234</v>
      </c>
    </row>
    <row r="86" spans="27:29" x14ac:dyDescent="0.3">
      <c r="AA86" t="s">
        <v>184</v>
      </c>
      <c r="AB86" s="1">
        <v>25255.650000000016</v>
      </c>
      <c r="AC86" s="3">
        <v>5385</v>
      </c>
    </row>
    <row r="87" spans="27:29" x14ac:dyDescent="0.3">
      <c r="AA87" t="s">
        <v>185</v>
      </c>
      <c r="AB87" s="1">
        <v>9939.5999999999913</v>
      </c>
      <c r="AC87" s="3">
        <v>6024</v>
      </c>
    </row>
    <row r="88" spans="27:29" x14ac:dyDescent="0.3">
      <c r="AA88" t="s">
        <v>186</v>
      </c>
      <c r="AB88" s="1">
        <v>38978.390000000021</v>
      </c>
      <c r="AC88" s="3">
        <v>5809</v>
      </c>
    </row>
    <row r="89" spans="27:29" x14ac:dyDescent="0.3">
      <c r="AA89" t="s">
        <v>187</v>
      </c>
      <c r="AB89" s="1">
        <v>-7303.8000000000393</v>
      </c>
      <c r="AC89" s="3">
        <v>5180</v>
      </c>
    </row>
    <row r="90" spans="27:29" x14ac:dyDescent="0.3">
      <c r="AA90" t="s">
        <v>188</v>
      </c>
      <c r="AB90" s="1">
        <v>26923.569999999989</v>
      </c>
      <c r="AC90" s="3">
        <v>6161</v>
      </c>
    </row>
    <row r="91" spans="27:29" x14ac:dyDescent="0.3">
      <c r="AA91" t="s">
        <v>189</v>
      </c>
      <c r="AB91" s="1">
        <v>28375.229999999974</v>
      </c>
      <c r="AC91" s="3">
        <v>7041</v>
      </c>
    </row>
    <row r="92" spans="27:29" x14ac:dyDescent="0.3">
      <c r="AA92" t="s">
        <v>190</v>
      </c>
      <c r="AB92" s="1">
        <v>24412.700000000026</v>
      </c>
      <c r="AC92" s="3">
        <v>5486</v>
      </c>
    </row>
    <row r="93" spans="27:29" x14ac:dyDescent="0.3">
      <c r="AA93" t="s">
        <v>191</v>
      </c>
      <c r="AB93" s="1">
        <v>4272.7199999999975</v>
      </c>
      <c r="AC93" s="3">
        <v>5622</v>
      </c>
    </row>
    <row r="94" spans="27:29" x14ac:dyDescent="0.3">
      <c r="AA94" t="s">
        <v>192</v>
      </c>
      <c r="AB94" s="1">
        <v>-16258.440000000002</v>
      </c>
      <c r="AC94" s="3">
        <v>7458</v>
      </c>
    </row>
    <row r="95" spans="27:29" x14ac:dyDescent="0.3">
      <c r="AA95" t="s">
        <v>193</v>
      </c>
      <c r="AB95" s="1">
        <v>8442.900000000016</v>
      </c>
      <c r="AC95" s="3">
        <v>5310</v>
      </c>
    </row>
    <row r="96" spans="27:29" x14ac:dyDescent="0.3">
      <c r="AA96" t="s">
        <v>194</v>
      </c>
      <c r="AB96" s="1">
        <v>23774.260000000002</v>
      </c>
      <c r="AC96" s="3">
        <v>6478</v>
      </c>
    </row>
    <row r="97" spans="27:29" x14ac:dyDescent="0.3">
      <c r="AA97" t="s">
        <v>195</v>
      </c>
      <c r="AB97" s="1">
        <v>58611.329999999973</v>
      </c>
      <c r="AC97" s="3">
        <v>5867</v>
      </c>
    </row>
    <row r="98" spans="27:29" x14ac:dyDescent="0.3">
      <c r="AA98" t="s">
        <v>196</v>
      </c>
      <c r="AB98" s="1">
        <v>-1094.7799999999843</v>
      </c>
      <c r="AC98" s="3">
        <v>5762</v>
      </c>
    </row>
    <row r="99" spans="27:29" x14ac:dyDescent="0.3">
      <c r="AA99" t="s">
        <v>197</v>
      </c>
      <c r="AB99" s="1">
        <v>18444.999999999993</v>
      </c>
      <c r="AC99" s="3">
        <v>5950</v>
      </c>
    </row>
    <row r="100" spans="27:29" x14ac:dyDescent="0.3">
      <c r="AA100" t="s">
        <v>198</v>
      </c>
      <c r="AB100" s="1">
        <v>63091.859999999986</v>
      </c>
      <c r="AC100" s="3">
        <v>5163</v>
      </c>
    </row>
    <row r="101" spans="27:29" x14ac:dyDescent="0.3">
      <c r="AA101" t="s">
        <v>199</v>
      </c>
      <c r="AB101" s="1">
        <v>29725.620000000014</v>
      </c>
      <c r="AC101" s="3">
        <v>5969</v>
      </c>
    </row>
    <row r="102" spans="27:29" x14ac:dyDescent="0.3">
      <c r="AA102" t="s">
        <v>200</v>
      </c>
      <c r="AB102" s="1">
        <v>47952.000000000015</v>
      </c>
      <c r="AC102" s="3">
        <v>5400</v>
      </c>
    </row>
    <row r="103" spans="27:29" x14ac:dyDescent="0.3">
      <c r="AA103" t="s">
        <v>201</v>
      </c>
      <c r="AB103" s="1">
        <v>56300.05</v>
      </c>
      <c r="AC103" s="3">
        <v>6221</v>
      </c>
    </row>
    <row r="104" spans="27:29" x14ac:dyDescent="0.3">
      <c r="AA104" t="s">
        <v>202</v>
      </c>
      <c r="AB104" s="1">
        <v>22807.919999999976</v>
      </c>
      <c r="AC104" s="3">
        <v>6554</v>
      </c>
    </row>
    <row r="105" spans="27:29" x14ac:dyDescent="0.3">
      <c r="AA105" t="s">
        <v>203</v>
      </c>
      <c r="AB105" s="1">
        <v>56525.640000000014</v>
      </c>
      <c r="AC105" s="3">
        <v>6438</v>
      </c>
    </row>
    <row r="106" spans="27:29" x14ac:dyDescent="0.3">
      <c r="AA106" t="s">
        <v>204</v>
      </c>
      <c r="AB106" s="1">
        <v>32065.139999999952</v>
      </c>
      <c r="AC106" s="3">
        <v>5862</v>
      </c>
    </row>
    <row r="107" spans="27:29" x14ac:dyDescent="0.3">
      <c r="AA107" t="s">
        <v>205</v>
      </c>
      <c r="AB107" s="1">
        <v>685.07999999998719</v>
      </c>
      <c r="AC107" s="3">
        <v>5709</v>
      </c>
    </row>
    <row r="108" spans="27:29" x14ac:dyDescent="0.3">
      <c r="AA108" t="s">
        <v>206</v>
      </c>
      <c r="AB108" s="1">
        <v>-50135.640000000021</v>
      </c>
      <c r="AC108" s="3">
        <v>7666</v>
      </c>
    </row>
    <row r="109" spans="27:29" x14ac:dyDescent="0.3">
      <c r="AA109" t="s">
        <v>207</v>
      </c>
      <c r="AB109" s="1">
        <v>-25109.370000000024</v>
      </c>
      <c r="AC109" s="3">
        <v>5853</v>
      </c>
    </row>
    <row r="110" spans="27:29" x14ac:dyDescent="0.3">
      <c r="AA110" t="s">
        <v>208</v>
      </c>
      <c r="AB110" s="1">
        <v>2791.3200000000033</v>
      </c>
      <c r="AC110" s="3">
        <v>6646</v>
      </c>
    </row>
    <row r="111" spans="27:29" x14ac:dyDescent="0.3">
      <c r="AA111" t="s">
        <v>209</v>
      </c>
      <c r="AB111" s="1">
        <v>-39515.370000000003</v>
      </c>
      <c r="AC111" s="3">
        <v>5637</v>
      </c>
    </row>
    <row r="112" spans="27:29" x14ac:dyDescent="0.3">
      <c r="AA112" t="s">
        <v>210</v>
      </c>
      <c r="AB112" s="1">
        <v>27251.010000000009</v>
      </c>
      <c r="AC112" s="3">
        <v>5713</v>
      </c>
    </row>
    <row r="113" spans="27:29" x14ac:dyDescent="0.3">
      <c r="AA113" t="s">
        <v>211</v>
      </c>
      <c r="AB113" s="1">
        <v>21262.580000000013</v>
      </c>
      <c r="AC113" s="3">
        <v>5438</v>
      </c>
    </row>
    <row r="114" spans="27:29" x14ac:dyDescent="0.3">
      <c r="AA114" t="s">
        <v>212</v>
      </c>
      <c r="AB114" s="1">
        <v>16798.080000000002</v>
      </c>
      <c r="AC114" s="3">
        <v>5384</v>
      </c>
    </row>
    <row r="115" spans="27:29" x14ac:dyDescent="0.3">
      <c r="AA115" t="s">
        <v>213</v>
      </c>
      <c r="AB115" s="1">
        <v>74447.250000000029</v>
      </c>
      <c r="AC115" s="3">
        <v>5839</v>
      </c>
    </row>
    <row r="116" spans="27:29" x14ac:dyDescent="0.3">
      <c r="AA116" t="s">
        <v>214</v>
      </c>
      <c r="AB116" s="1">
        <v>74371.949999999953</v>
      </c>
      <c r="AC116" s="3">
        <v>6255</v>
      </c>
    </row>
    <row r="117" spans="27:29" x14ac:dyDescent="0.3">
      <c r="AA117" t="s">
        <v>215</v>
      </c>
      <c r="AB117" s="1">
        <v>-60.990000000012515</v>
      </c>
      <c r="AC117" s="3">
        <v>6099</v>
      </c>
    </row>
    <row r="118" spans="27:29" x14ac:dyDescent="0.3">
      <c r="AA118" t="s">
        <v>216</v>
      </c>
      <c r="AB118" s="1">
        <v>26684.99999999996</v>
      </c>
      <c r="AC118" s="3">
        <v>5930</v>
      </c>
    </row>
    <row r="119" spans="27:29" x14ac:dyDescent="0.3">
      <c r="AA119" t="s">
        <v>217</v>
      </c>
      <c r="AB119" s="1">
        <v>46112.94</v>
      </c>
      <c r="AC119" s="3">
        <v>6378</v>
      </c>
    </row>
    <row r="120" spans="27:29" x14ac:dyDescent="0.3">
      <c r="AA120" t="s">
        <v>218</v>
      </c>
      <c r="AB120" s="1">
        <v>-1748.7000000000335</v>
      </c>
      <c r="AC120" s="3">
        <v>6030</v>
      </c>
    </row>
    <row r="121" spans="27:29" x14ac:dyDescent="0.3">
      <c r="AA121" t="s">
        <v>219</v>
      </c>
      <c r="AB121" s="1">
        <v>-4890.8900000000067</v>
      </c>
      <c r="AC121" s="3">
        <v>6191</v>
      </c>
    </row>
    <row r="122" spans="27:29" x14ac:dyDescent="0.3">
      <c r="AA122" t="s">
        <v>220</v>
      </c>
      <c r="AB122" s="1">
        <v>54830.159999999974</v>
      </c>
      <c r="AC122" s="3">
        <v>5934</v>
      </c>
    </row>
    <row r="123" spans="27:29" x14ac:dyDescent="0.3">
      <c r="AA123" t="s">
        <v>221</v>
      </c>
      <c r="AB123" s="1">
        <v>21655.43999999993</v>
      </c>
      <c r="AC123" s="3">
        <v>6332</v>
      </c>
    </row>
    <row r="124" spans="27:29" x14ac:dyDescent="0.3">
      <c r="AA124" t="s">
        <v>222</v>
      </c>
      <c r="AB124" s="1">
        <v>9097.2600000000093</v>
      </c>
      <c r="AC124" s="3">
        <v>6231</v>
      </c>
    </row>
  </sheetData>
  <pageMargins left="0.7" right="0.7" top="0.75" bottom="0.75" header="0.3" footer="0.3"/>
  <pageSetup orientation="portrait" r:id="rId1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AFE03-DBF9-4652-8ECB-FE41360166C9}">
  <sheetPr codeName="Sheet11"/>
  <dimension ref="F5:T19"/>
  <sheetViews>
    <sheetView showGridLines="0" showRowColHeaders="0" workbookViewId="0">
      <selection activeCell="R26" sqref="R26"/>
    </sheetView>
  </sheetViews>
  <sheetFormatPr defaultRowHeight="14.4" x14ac:dyDescent="0.3"/>
  <cols>
    <col min="6" max="15" width="2.109375" customWidth="1"/>
  </cols>
  <sheetData>
    <row r="5" spans="6:20" ht="18" x14ac:dyDescent="0.35">
      <c r="S5" t="s">
        <v>94</v>
      </c>
      <c r="T5" s="32">
        <f>GETPIVOTDATA("[Measures].[Profit Margin]",'Analysis 03'!$P$18,"[Customer_Table].[Gender]","[Customer_Table].[Gender].&amp;[Male]")</f>
        <v>0.51472343958010647</v>
      </c>
    </row>
    <row r="6" spans="6:20" x14ac:dyDescent="0.3">
      <c r="S6" t="s">
        <v>93</v>
      </c>
      <c r="T6" s="12">
        <f>GETPIVOTDATA("[Measures].[Profit Margin]",'Analysis 03'!$P$18,"[Customer_Table].[Gender]","[Customer_Table].[Gender].&amp;[Female]")</f>
        <v>0.48527656041986861</v>
      </c>
    </row>
    <row r="10" spans="6:20" ht="10.65" customHeight="1" x14ac:dyDescent="0.3">
      <c r="F10" s="33" t="str" cm="1">
        <f t="array" ref="F10:O19">IF(_xlfn._xlws.SORT(_xlfn.SEQUENCE(10,10),,-1)/100&gt;T5,Q11,Q12)</f>
        <v>■</v>
      </c>
      <c r="G10" s="33" t="str">
        <v>■</v>
      </c>
      <c r="H10" s="33" t="str">
        <v>■</v>
      </c>
      <c r="I10" s="33" t="str">
        <v>■</v>
      </c>
      <c r="J10" s="33" t="str">
        <v>■</v>
      </c>
      <c r="K10" s="33" t="str">
        <v>■</v>
      </c>
      <c r="L10" s="33" t="str">
        <v>■</v>
      </c>
      <c r="M10" s="33" t="str">
        <v>■</v>
      </c>
      <c r="N10" s="33" t="str">
        <v>■</v>
      </c>
      <c r="O10" s="33" t="str">
        <v>■</v>
      </c>
      <c r="Q10" s="13" t="s">
        <v>123</v>
      </c>
    </row>
    <row r="11" spans="6:20" ht="10.65" customHeight="1" x14ac:dyDescent="0.3">
      <c r="F11" s="33" t="str">
        <v>■</v>
      </c>
      <c r="G11" s="33" t="str">
        <v>■</v>
      </c>
      <c r="H11" s="33" t="str">
        <v>■</v>
      </c>
      <c r="I11" s="33" t="str">
        <v>■</v>
      </c>
      <c r="J11" s="33" t="str">
        <v>■</v>
      </c>
      <c r="K11" s="33" t="str">
        <v>■</v>
      </c>
      <c r="L11" s="33" t="str">
        <v>■</v>
      </c>
      <c r="M11" s="33" t="str">
        <v>■</v>
      </c>
      <c r="N11" s="33" t="str">
        <v>■</v>
      </c>
      <c r="O11" s="33" t="str">
        <v>■</v>
      </c>
      <c r="Q11" t="s">
        <v>124</v>
      </c>
    </row>
    <row r="12" spans="6:20" ht="10.65" customHeight="1" x14ac:dyDescent="0.3">
      <c r="F12" s="33" t="str">
        <v>■</v>
      </c>
      <c r="G12" s="33" t="str">
        <v>■</v>
      </c>
      <c r="H12" s="33" t="str">
        <v>■</v>
      </c>
      <c r="I12" s="33" t="str">
        <v>■</v>
      </c>
      <c r="J12" s="33" t="str">
        <v>■</v>
      </c>
      <c r="K12" s="33" t="str">
        <v>■</v>
      </c>
      <c r="L12" s="33" t="str">
        <v>■</v>
      </c>
      <c r="M12" s="33" t="str">
        <v>■</v>
      </c>
      <c r="N12" s="33" t="str">
        <v>■</v>
      </c>
      <c r="O12" s="33" t="str">
        <v>■</v>
      </c>
      <c r="Q12" t="s">
        <v>125</v>
      </c>
    </row>
    <row r="13" spans="6:20" ht="10.65" customHeight="1" x14ac:dyDescent="0.3">
      <c r="F13" s="33" t="str">
        <v>■</v>
      </c>
      <c r="G13" s="33" t="str">
        <v>■</v>
      </c>
      <c r="H13" s="33" t="str">
        <v>■</v>
      </c>
      <c r="I13" s="33" t="str">
        <v>■</v>
      </c>
      <c r="J13" s="33" t="str">
        <v>■</v>
      </c>
      <c r="K13" s="33" t="str">
        <v>■</v>
      </c>
      <c r="L13" s="33" t="str">
        <v>■</v>
      </c>
      <c r="M13" s="33" t="str">
        <v>■</v>
      </c>
      <c r="N13" s="33" t="str">
        <v>■</v>
      </c>
      <c r="O13" s="33" t="str">
        <v>■</v>
      </c>
    </row>
    <row r="14" spans="6:20" ht="10.65" customHeight="1" x14ac:dyDescent="0.3">
      <c r="F14" s="33" t="str">
        <v>●</v>
      </c>
      <c r="G14" s="33" t="str">
        <v>■</v>
      </c>
      <c r="H14" s="33" t="str">
        <v>■</v>
      </c>
      <c r="I14" s="33" t="str">
        <v>■</v>
      </c>
      <c r="J14" s="33" t="str">
        <v>■</v>
      </c>
      <c r="K14" s="33" t="str">
        <v>■</v>
      </c>
      <c r="L14" s="33" t="str">
        <v>■</v>
      </c>
      <c r="M14" s="33" t="str">
        <v>■</v>
      </c>
      <c r="N14" s="33" t="str">
        <v>■</v>
      </c>
      <c r="O14" s="33" t="str">
        <v>■</v>
      </c>
    </row>
    <row r="15" spans="6:20" ht="10.65" customHeight="1" x14ac:dyDescent="0.3">
      <c r="F15" s="33" t="str">
        <v>●</v>
      </c>
      <c r="G15" s="33" t="str">
        <v>●</v>
      </c>
      <c r="H15" s="33" t="str">
        <v>●</v>
      </c>
      <c r="I15" s="33" t="str">
        <v>●</v>
      </c>
      <c r="J15" s="33" t="str">
        <v>●</v>
      </c>
      <c r="K15" s="33" t="str">
        <v>●</v>
      </c>
      <c r="L15" s="33" t="str">
        <v>●</v>
      </c>
      <c r="M15" s="33" t="str">
        <v>●</v>
      </c>
      <c r="N15" s="33" t="str">
        <v>●</v>
      </c>
      <c r="O15" s="33" t="str">
        <v>●</v>
      </c>
    </row>
    <row r="16" spans="6:20" ht="10.65" customHeight="1" x14ac:dyDescent="0.3">
      <c r="F16" s="33" t="str">
        <v>●</v>
      </c>
      <c r="G16" s="33" t="str">
        <v>●</v>
      </c>
      <c r="H16" s="33" t="str">
        <v>●</v>
      </c>
      <c r="I16" s="33" t="str">
        <v>●</v>
      </c>
      <c r="J16" s="33" t="str">
        <v>●</v>
      </c>
      <c r="K16" s="33" t="str">
        <v>●</v>
      </c>
      <c r="L16" s="33" t="str">
        <v>●</v>
      </c>
      <c r="M16" s="33" t="str">
        <v>●</v>
      </c>
      <c r="N16" s="33" t="str">
        <v>●</v>
      </c>
      <c r="O16" s="33" t="str">
        <v>●</v>
      </c>
    </row>
    <row r="17" spans="6:15" ht="10.65" customHeight="1" x14ac:dyDescent="0.3">
      <c r="F17" s="33" t="str">
        <v>●</v>
      </c>
      <c r="G17" s="33" t="str">
        <v>●</v>
      </c>
      <c r="H17" s="33" t="str">
        <v>●</v>
      </c>
      <c r="I17" s="33" t="str">
        <v>●</v>
      </c>
      <c r="J17" s="33" t="str">
        <v>●</v>
      </c>
      <c r="K17" s="33" t="str">
        <v>●</v>
      </c>
      <c r="L17" s="33" t="str">
        <v>●</v>
      </c>
      <c r="M17" s="33" t="str">
        <v>●</v>
      </c>
      <c r="N17" s="33" t="str">
        <v>●</v>
      </c>
      <c r="O17" s="33" t="str">
        <v>●</v>
      </c>
    </row>
    <row r="18" spans="6:15" ht="10.65" customHeight="1" x14ac:dyDescent="0.3">
      <c r="F18" s="33" t="str">
        <v>●</v>
      </c>
      <c r="G18" s="33" t="str">
        <v>●</v>
      </c>
      <c r="H18" s="33" t="str">
        <v>●</v>
      </c>
      <c r="I18" s="33" t="str">
        <v>●</v>
      </c>
      <c r="J18" s="33" t="str">
        <v>●</v>
      </c>
      <c r="K18" s="33" t="str">
        <v>●</v>
      </c>
      <c r="L18" s="33" t="str">
        <v>●</v>
      </c>
      <c r="M18" s="33" t="str">
        <v>●</v>
      </c>
      <c r="N18" s="33" t="str">
        <v>●</v>
      </c>
      <c r="O18" s="33" t="str">
        <v>●</v>
      </c>
    </row>
    <row r="19" spans="6:15" ht="10.65" customHeight="1" x14ac:dyDescent="0.3">
      <c r="F19" s="33" t="str">
        <v>●</v>
      </c>
      <c r="G19" s="33" t="str">
        <v>●</v>
      </c>
      <c r="H19" s="33" t="str">
        <v>●</v>
      </c>
      <c r="I19" s="33" t="str">
        <v>●</v>
      </c>
      <c r="J19" s="33" t="str">
        <v>●</v>
      </c>
      <c r="K19" s="33" t="str">
        <v>●</v>
      </c>
      <c r="L19" s="33" t="str">
        <v>●</v>
      </c>
      <c r="M19" s="33" t="str">
        <v>●</v>
      </c>
      <c r="N19" s="33" t="str">
        <v>●</v>
      </c>
      <c r="O19" s="33" t="str">
        <v>●</v>
      </c>
    </row>
  </sheetData>
  <conditionalFormatting sqref="F10:O19">
    <cfRule type="expression" dxfId="62" priority="1">
      <formula>F10&lt;&gt;$Q$12</formula>
    </cfRule>
    <cfRule type="expression" dxfId="61" priority="2">
      <formula>F10&lt;&gt;$Q$11</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AB92A-DAB3-4F4C-8385-951B34C1B7CF}">
  <sheetPr codeName="Sheet12"/>
  <dimension ref="A1:A14"/>
  <sheetViews>
    <sheetView showGridLines="0" showRowColHeaders="0" zoomScale="91" zoomScaleNormal="91" workbookViewId="0"/>
  </sheetViews>
  <sheetFormatPr defaultRowHeight="14.4" x14ac:dyDescent="0.3"/>
  <cols>
    <col min="1" max="16384" width="8.88671875" style="4"/>
  </cols>
  <sheetData>
    <row r="1" ht="9" customHeight="1" x14ac:dyDescent="0.3"/>
    <row r="2" hidden="1" x14ac:dyDescent="0.3"/>
    <row r="3" hidden="1" x14ac:dyDescent="0.3"/>
    <row r="4" hidden="1" x14ac:dyDescent="0.3"/>
    <row r="5" hidden="1" x14ac:dyDescent="0.3"/>
    <row r="6" hidden="1" x14ac:dyDescent="0.3"/>
    <row r="7" hidden="1" x14ac:dyDescent="0.3"/>
    <row r="8" ht="5.4" customHeight="1" x14ac:dyDescent="0.3"/>
    <row r="9" hidden="1" x14ac:dyDescent="0.3"/>
    <row r="10" hidden="1" x14ac:dyDescent="0.3"/>
    <row r="11" ht="9" hidden="1" customHeight="1" x14ac:dyDescent="0.3"/>
    <row r="12" hidden="1" x14ac:dyDescent="0.3"/>
    <row r="13" ht="4.2" hidden="1" customHeight="1" x14ac:dyDescent="0.3"/>
    <row r="14" hidden="1" x14ac:dyDescent="0.3"/>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E1165-D064-467D-856A-DBF9D93E1219}">
  <sheetPr codeName="Sheet13"/>
  <dimension ref="A8:X46"/>
  <sheetViews>
    <sheetView showGridLines="0" showRowColHeaders="0" workbookViewId="0">
      <selection activeCell="J33" sqref="J33"/>
    </sheetView>
  </sheetViews>
  <sheetFormatPr defaultRowHeight="14.4" x14ac:dyDescent="0.3"/>
  <cols>
    <col min="3" max="3" width="9" bestFit="1" customWidth="1"/>
    <col min="4" max="4" width="13.109375" bestFit="1" customWidth="1"/>
    <col min="5" max="5" width="11" bestFit="1" customWidth="1"/>
    <col min="7" max="7" width="12.6640625" bestFit="1" customWidth="1"/>
    <col min="8" max="8" width="11.109375" bestFit="1" customWidth="1"/>
    <col min="9" max="9" width="13.109375" bestFit="1" customWidth="1"/>
    <col min="10" max="10" width="14.109375" bestFit="1" customWidth="1"/>
    <col min="11" max="11" width="9.5546875" bestFit="1" customWidth="1"/>
    <col min="16" max="16" width="12.109375" bestFit="1" customWidth="1"/>
    <col min="17" max="17" width="13.109375" bestFit="1" customWidth="1"/>
    <col min="18" max="19" width="11" bestFit="1" customWidth="1"/>
    <col min="21" max="21" width="9.6640625" bestFit="1" customWidth="1"/>
    <col min="22" max="22" width="13.109375" bestFit="1" customWidth="1"/>
    <col min="23" max="23" width="14.109375" bestFit="1" customWidth="1"/>
  </cols>
  <sheetData>
    <row r="8" spans="3:19" x14ac:dyDescent="0.3">
      <c r="C8" s="11" t="s">
        <v>22</v>
      </c>
      <c r="D8" s="9" t="s">
        <v>0</v>
      </c>
      <c r="E8" s="16" t="s">
        <v>9</v>
      </c>
      <c r="H8" s="19" t="str">
        <f>C8</f>
        <v>Month</v>
      </c>
      <c r="I8" s="19" t="str">
        <f t="shared" ref="I8:J8" si="0">D8</f>
        <v>Total Revenue</v>
      </c>
      <c r="J8" s="19" t="str">
        <f t="shared" si="0"/>
        <v>Total Target</v>
      </c>
      <c r="K8" s="19" t="s">
        <v>112</v>
      </c>
      <c r="M8" s="19" t="str">
        <f>H8</f>
        <v>Month</v>
      </c>
      <c r="N8" s="19" t="s">
        <v>35</v>
      </c>
      <c r="Q8" s="9" t="s">
        <v>0</v>
      </c>
      <c r="R8" s="16" t="s">
        <v>9</v>
      </c>
      <c r="S8" s="20" t="s">
        <v>35</v>
      </c>
    </row>
    <row r="9" spans="3:19" x14ac:dyDescent="0.3">
      <c r="C9" s="9" t="s">
        <v>27</v>
      </c>
      <c r="D9" s="17">
        <v>444162.52000000014</v>
      </c>
      <c r="E9" s="17">
        <v>439042</v>
      </c>
      <c r="H9" s="9" t="str">
        <f t="shared" ref="H9:H20" si="1">C9</f>
        <v>Jan</v>
      </c>
      <c r="I9" s="17">
        <f t="shared" ref="I9:I20" si="2">D9</f>
        <v>444162.52000000014</v>
      </c>
      <c r="J9" s="17">
        <f t="shared" ref="J9:J20" si="3">E9</f>
        <v>439042</v>
      </c>
      <c r="K9" s="17" t="str">
        <f t="shared" ref="K9:K20" si="4">IF(I9=Large_1,I9,IF(I9=Large_2,I9,""))</f>
        <v/>
      </c>
      <c r="M9" s="9" t="str">
        <f t="shared" ref="M9:M20" si="5">H9</f>
        <v>Jan</v>
      </c>
      <c r="N9" s="10">
        <f>(I9-J9)/J9</f>
        <v>1.1662938853230749E-2</v>
      </c>
      <c r="Q9" s="17">
        <v>5446809.4700000202</v>
      </c>
      <c r="R9" s="17">
        <v>5254990</v>
      </c>
      <c r="S9" s="21">
        <f>(GETPIVOTDATA("[Measures].[Total Revenue]",$Q$8)-GETPIVOTDATA("[Measures].[Total Target]",$Q$8))/GETPIVOTDATA("[Measures].[Total Target]",$Q$8)</f>
        <v>3.6502347292767488E-2</v>
      </c>
    </row>
    <row r="10" spans="3:19" x14ac:dyDescent="0.3">
      <c r="C10" s="9" t="s">
        <v>26</v>
      </c>
      <c r="D10" s="17">
        <v>423741.52000000037</v>
      </c>
      <c r="E10" s="17">
        <v>431279</v>
      </c>
      <c r="H10" s="9" t="str">
        <f t="shared" si="1"/>
        <v>Feb</v>
      </c>
      <c r="I10" s="17">
        <f t="shared" si="2"/>
        <v>423741.52000000037</v>
      </c>
      <c r="J10" s="17">
        <f t="shared" si="3"/>
        <v>431279</v>
      </c>
      <c r="K10" s="17" t="str">
        <f t="shared" si="4"/>
        <v/>
      </c>
      <c r="M10" s="9" t="str">
        <f t="shared" si="5"/>
        <v>Feb</v>
      </c>
      <c r="N10" s="10">
        <f t="shared" ref="N10:N20" si="6">(I10-J10)/J10</f>
        <v>-1.7477039225187483E-2</v>
      </c>
    </row>
    <row r="11" spans="3:19" x14ac:dyDescent="0.3">
      <c r="C11" s="9" t="s">
        <v>30</v>
      </c>
      <c r="D11" s="17">
        <v>468344.26999999949</v>
      </c>
      <c r="E11" s="17">
        <v>445591</v>
      </c>
      <c r="H11" s="9" t="str">
        <f t="shared" si="1"/>
        <v>Mar</v>
      </c>
      <c r="I11" s="17">
        <f t="shared" si="2"/>
        <v>468344.26999999949</v>
      </c>
      <c r="J11" s="17">
        <f t="shared" si="3"/>
        <v>445591</v>
      </c>
      <c r="K11" s="17" t="str">
        <f t="shared" si="4"/>
        <v/>
      </c>
      <c r="M11" s="9" t="str">
        <f t="shared" si="5"/>
        <v>Mar</v>
      </c>
      <c r="N11" s="10">
        <f t="shared" si="6"/>
        <v>5.1063127397096203E-2</v>
      </c>
      <c r="Q11" s="17">
        <f>GETPIVOTDATA("[Measures].[Total Revenue]",$Q$8)</f>
        <v>5446809.4700000202</v>
      </c>
      <c r="R11" s="17">
        <f>GETPIVOTDATA("[Measures].[Total Target]",$Q$8)</f>
        <v>5254990</v>
      </c>
    </row>
    <row r="12" spans="3:19" x14ac:dyDescent="0.3">
      <c r="C12" s="9" t="s">
        <v>23</v>
      </c>
      <c r="D12" s="17">
        <v>448652.76000000007</v>
      </c>
      <c r="E12" s="17">
        <v>453071</v>
      </c>
      <c r="H12" s="9" t="str">
        <f t="shared" si="1"/>
        <v>Apr</v>
      </c>
      <c r="I12" s="17">
        <f t="shared" si="2"/>
        <v>448652.76000000007</v>
      </c>
      <c r="J12" s="17">
        <f t="shared" si="3"/>
        <v>453071</v>
      </c>
      <c r="K12" s="17" t="str">
        <f t="shared" si="4"/>
        <v/>
      </c>
      <c r="M12" s="9" t="str">
        <f t="shared" si="5"/>
        <v>Apr</v>
      </c>
      <c r="N12" s="10">
        <f t="shared" si="6"/>
        <v>-9.7517607615581932E-3</v>
      </c>
    </row>
    <row r="13" spans="3:19" x14ac:dyDescent="0.3">
      <c r="C13" s="9" t="s">
        <v>31</v>
      </c>
      <c r="D13" s="17">
        <v>480720.64000000001</v>
      </c>
      <c r="E13" s="17">
        <v>444167</v>
      </c>
      <c r="H13" s="9" t="str">
        <f t="shared" si="1"/>
        <v>May</v>
      </c>
      <c r="I13" s="17">
        <f t="shared" si="2"/>
        <v>480720.64000000001</v>
      </c>
      <c r="J13" s="17">
        <f t="shared" si="3"/>
        <v>444167</v>
      </c>
      <c r="K13" s="17">
        <f t="shared" si="4"/>
        <v>480720.64000000001</v>
      </c>
      <c r="M13" s="9" t="str">
        <f t="shared" si="5"/>
        <v>May</v>
      </c>
      <c r="N13" s="10">
        <f t="shared" si="6"/>
        <v>8.2297063942165932E-2</v>
      </c>
    </row>
    <row r="14" spans="3:19" x14ac:dyDescent="0.3">
      <c r="C14" s="9" t="s">
        <v>29</v>
      </c>
      <c r="D14" s="17">
        <v>455501.13999999996</v>
      </c>
      <c r="E14" s="17">
        <v>421979</v>
      </c>
      <c r="H14" s="9" t="str">
        <f t="shared" si="1"/>
        <v>Jun</v>
      </c>
      <c r="I14" s="17">
        <f t="shared" si="2"/>
        <v>455501.13999999996</v>
      </c>
      <c r="J14" s="17">
        <f t="shared" si="3"/>
        <v>421979</v>
      </c>
      <c r="K14" s="17" t="str">
        <f t="shared" si="4"/>
        <v/>
      </c>
      <c r="M14" s="9" t="str">
        <f t="shared" si="5"/>
        <v>Jun</v>
      </c>
      <c r="N14" s="10">
        <f t="shared" si="6"/>
        <v>7.9440303901378878E-2</v>
      </c>
    </row>
    <row r="15" spans="3:19" x14ac:dyDescent="0.3">
      <c r="C15" s="9" t="s">
        <v>28</v>
      </c>
      <c r="D15" s="17">
        <v>433725.86000000045</v>
      </c>
      <c r="E15" s="17">
        <v>456718</v>
      </c>
      <c r="H15" s="9" t="str">
        <f t="shared" si="1"/>
        <v>Jul</v>
      </c>
      <c r="I15" s="17">
        <f t="shared" si="2"/>
        <v>433725.86000000045</v>
      </c>
      <c r="J15" s="17">
        <f t="shared" si="3"/>
        <v>456718</v>
      </c>
      <c r="K15" s="17" t="str">
        <f t="shared" si="4"/>
        <v/>
      </c>
      <c r="M15" s="9" t="str">
        <f t="shared" si="5"/>
        <v>Jul</v>
      </c>
      <c r="N15" s="10">
        <f t="shared" si="6"/>
        <v>-5.0342092932618265E-2</v>
      </c>
    </row>
    <row r="16" spans="3:19" x14ac:dyDescent="0.3">
      <c r="C16" s="9" t="s">
        <v>24</v>
      </c>
      <c r="D16" s="17">
        <v>485766.24999999977</v>
      </c>
      <c r="E16" s="17">
        <v>431727</v>
      </c>
      <c r="H16" s="9" t="str">
        <f t="shared" si="1"/>
        <v>Aug</v>
      </c>
      <c r="I16" s="17">
        <f t="shared" si="2"/>
        <v>485766.24999999977</v>
      </c>
      <c r="J16" s="17">
        <f t="shared" si="3"/>
        <v>431727</v>
      </c>
      <c r="K16" s="17">
        <f t="shared" si="4"/>
        <v>485766.24999999977</v>
      </c>
      <c r="M16" s="9" t="str">
        <f t="shared" si="5"/>
        <v>Aug</v>
      </c>
      <c r="N16" s="10">
        <f t="shared" si="6"/>
        <v>0.12516995694038077</v>
      </c>
      <c r="R16" s="21">
        <f>(GETPIVOTDATA("[Measures].[Total Revenue]",$Q$8)-GETPIVOTDATA("[Measures].[Total Target]",$Q$8))/GETPIVOTDATA("[Measures].[Total Target]",$Q$8)</f>
        <v>3.6502347292767488E-2</v>
      </c>
    </row>
    <row r="17" spans="1:24" x14ac:dyDescent="0.3">
      <c r="C17" s="9" t="s">
        <v>34</v>
      </c>
      <c r="D17" s="17">
        <v>443447.4300000004</v>
      </c>
      <c r="E17" s="17">
        <v>446912</v>
      </c>
      <c r="H17" s="9" t="str">
        <f t="shared" si="1"/>
        <v>Sep</v>
      </c>
      <c r="I17" s="17">
        <f t="shared" si="2"/>
        <v>443447.4300000004</v>
      </c>
      <c r="J17" s="17">
        <f t="shared" si="3"/>
        <v>446912</v>
      </c>
      <c r="K17" s="17" t="str">
        <f t="shared" si="4"/>
        <v/>
      </c>
      <c r="M17" s="9" t="str">
        <f t="shared" si="5"/>
        <v>Sep</v>
      </c>
      <c r="N17" s="10">
        <f t="shared" si="6"/>
        <v>-7.7522420521256973E-3</v>
      </c>
    </row>
    <row r="18" spans="1:24" x14ac:dyDescent="0.3">
      <c r="C18" s="9" t="s">
        <v>33</v>
      </c>
      <c r="D18" s="17">
        <v>458984.37999999971</v>
      </c>
      <c r="E18" s="17">
        <v>414360</v>
      </c>
      <c r="H18" s="9" t="str">
        <f t="shared" si="1"/>
        <v>Oct</v>
      </c>
      <c r="I18" s="17">
        <f t="shared" si="2"/>
        <v>458984.37999999971</v>
      </c>
      <c r="J18" s="17">
        <f t="shared" si="3"/>
        <v>414360</v>
      </c>
      <c r="K18" s="17" t="str">
        <f t="shared" si="4"/>
        <v/>
      </c>
      <c r="M18" s="9" t="str">
        <f t="shared" si="5"/>
        <v>Oct</v>
      </c>
      <c r="N18" s="10">
        <f t="shared" si="6"/>
        <v>0.10769470991408368</v>
      </c>
    </row>
    <row r="19" spans="1:24" x14ac:dyDescent="0.3">
      <c r="C19" s="9" t="s">
        <v>32</v>
      </c>
      <c r="D19" s="17">
        <v>462537.40999999939</v>
      </c>
      <c r="E19" s="17">
        <v>413371</v>
      </c>
      <c r="H19" s="9" t="str">
        <f t="shared" si="1"/>
        <v>Nov</v>
      </c>
      <c r="I19" s="17">
        <f t="shared" si="2"/>
        <v>462537.40999999939</v>
      </c>
      <c r="J19" s="17">
        <f t="shared" si="3"/>
        <v>413371</v>
      </c>
      <c r="K19" s="17" t="str">
        <f t="shared" si="4"/>
        <v/>
      </c>
      <c r="M19" s="9" t="str">
        <f t="shared" si="5"/>
        <v>Nov</v>
      </c>
      <c r="N19" s="10">
        <f t="shared" si="6"/>
        <v>0.11894015303443975</v>
      </c>
    </row>
    <row r="20" spans="1:24" x14ac:dyDescent="0.3">
      <c r="C20" s="9" t="s">
        <v>25</v>
      </c>
      <c r="D20" s="17">
        <v>441225.2900000001</v>
      </c>
      <c r="E20" s="17">
        <v>456773</v>
      </c>
      <c r="H20" s="9" t="str">
        <f t="shared" si="1"/>
        <v>Dec</v>
      </c>
      <c r="I20" s="17">
        <f t="shared" si="2"/>
        <v>441225.2900000001</v>
      </c>
      <c r="J20" s="17">
        <f t="shared" si="3"/>
        <v>456773</v>
      </c>
      <c r="K20" s="17" t="str">
        <f t="shared" si="4"/>
        <v/>
      </c>
      <c r="M20" s="9" t="str">
        <f t="shared" si="5"/>
        <v>Dec</v>
      </c>
      <c r="N20" s="10">
        <f t="shared" si="6"/>
        <v>-3.4038154619471607E-2</v>
      </c>
    </row>
    <row r="22" spans="1:24" x14ac:dyDescent="0.3">
      <c r="H22">
        <v>1</v>
      </c>
      <c r="I22" s="18">
        <f>LARGE($I9:$I$20,H22)</f>
        <v>485766.24999999977</v>
      </c>
      <c r="J22" t="s">
        <v>113</v>
      </c>
    </row>
    <row r="23" spans="1:24" x14ac:dyDescent="0.3">
      <c r="H23">
        <v>2</v>
      </c>
      <c r="I23" s="18">
        <f>LARGE($I10:$I$20,H23)</f>
        <v>480720.64000000001</v>
      </c>
      <c r="J23" t="s">
        <v>114</v>
      </c>
    </row>
    <row r="24" spans="1:24" x14ac:dyDescent="0.3">
      <c r="P24" s="11" t="s">
        <v>37</v>
      </c>
      <c r="Q24" s="9" t="s">
        <v>0</v>
      </c>
      <c r="R24" s="9" t="s">
        <v>36</v>
      </c>
      <c r="U24" s="11" t="s">
        <v>40</v>
      </c>
      <c r="V24" s="9" t="s">
        <v>0</v>
      </c>
      <c r="W24" s="9" t="s">
        <v>36</v>
      </c>
    </row>
    <row r="25" spans="1:24" x14ac:dyDescent="0.3">
      <c r="P25" s="9" t="s">
        <v>38</v>
      </c>
      <c r="Q25" s="17">
        <v>3894278.1300000134</v>
      </c>
      <c r="R25" s="22">
        <v>0.7149649995008911</v>
      </c>
      <c r="U25" s="9" t="s">
        <v>41</v>
      </c>
      <c r="V25" s="26">
        <v>1336248.3099999984</v>
      </c>
      <c r="W25" s="25"/>
    </row>
    <row r="26" spans="1:24" x14ac:dyDescent="0.3">
      <c r="A26" t="str">
        <f>_xlfn.TEXTJOIN(" ",,"The Line in the chart indicates",TEXT(I40,"$#,#"),"Average Revenue")</f>
        <v>The Line in the chart indicates $7,78,116 Average Revenue</v>
      </c>
      <c r="P26" s="9" t="s">
        <v>39</v>
      </c>
      <c r="Q26" s="17">
        <v>1552531.3400000015</v>
      </c>
      <c r="R26" s="22">
        <v>0.2850350004991079</v>
      </c>
      <c r="U26" s="9" t="s">
        <v>42</v>
      </c>
      <c r="V26" s="26">
        <v>1384874.5400000024</v>
      </c>
      <c r="W26" s="25">
        <v>3.6390115247370451E-2</v>
      </c>
    </row>
    <row r="27" spans="1:24" x14ac:dyDescent="0.3">
      <c r="U27" s="9" t="s">
        <v>43</v>
      </c>
      <c r="V27" s="26">
        <v>1362939.5400000014</v>
      </c>
      <c r="W27" s="25">
        <v>-1.5838979897775357E-2</v>
      </c>
    </row>
    <row r="28" spans="1:24" x14ac:dyDescent="0.3">
      <c r="Q28" s="24">
        <f>GETPIVOTDATA("[Measures].[Total Revenue]",$P$24,"[Date].[WeekType]","[Date].[WeekType].&amp;[weekday]")</f>
        <v>3894278.1300000134</v>
      </c>
      <c r="U28" s="9" t="s">
        <v>44</v>
      </c>
      <c r="V28" s="26">
        <v>1362747.0800000008</v>
      </c>
      <c r="W28" s="25">
        <v>-1.4120949194904202E-4</v>
      </c>
    </row>
    <row r="29" spans="1:24" x14ac:dyDescent="0.3">
      <c r="Q29" s="24">
        <f>GETPIVOTDATA("[Measures].[Total Revenue]",$P$24,"[Date].[WeekType]","[Date].[WeekType].&amp;[weekend]")</f>
        <v>1552531.3400000015</v>
      </c>
    </row>
    <row r="30" spans="1:24" x14ac:dyDescent="0.3">
      <c r="H30" s="11" t="s">
        <v>46</v>
      </c>
      <c r="I30" s="9" t="s">
        <v>0</v>
      </c>
      <c r="J30" s="9" t="s">
        <v>36</v>
      </c>
      <c r="U30" t="str">
        <f>U24</f>
        <v>Quarter</v>
      </c>
      <c r="V30" t="str">
        <f>V24</f>
        <v>Total Revenue</v>
      </c>
      <c r="W30" t="s">
        <v>112</v>
      </c>
      <c r="X30" t="s">
        <v>116</v>
      </c>
    </row>
    <row r="31" spans="1:24" x14ac:dyDescent="0.3">
      <c r="H31" s="9" t="s">
        <v>47</v>
      </c>
      <c r="I31" s="17">
        <v>765868.27999999898</v>
      </c>
      <c r="J31" s="25"/>
      <c r="U31" t="str">
        <f t="shared" ref="U31:V31" si="7">U25</f>
        <v>Q-1</v>
      </c>
      <c r="V31" s="27">
        <f t="shared" si="7"/>
        <v>1336248.3099999984</v>
      </c>
      <c r="W31" t="str">
        <f>IF(V31&gt;X34,V31,"")</f>
        <v/>
      </c>
      <c r="X31" s="24">
        <f>AVERAGE($V$31:$V$34)</f>
        <v>1361702.3675000006</v>
      </c>
    </row>
    <row r="32" spans="1:24" x14ac:dyDescent="0.3">
      <c r="H32" s="9" t="s">
        <v>48</v>
      </c>
      <c r="I32" s="17">
        <v>789470.8800000028</v>
      </c>
      <c r="J32" s="25">
        <v>3.0818093158269787E-2</v>
      </c>
      <c r="U32" t="str">
        <f t="shared" ref="U32:V32" si="8">U26</f>
        <v>Q-2</v>
      </c>
      <c r="V32" s="27">
        <f t="shared" si="8"/>
        <v>1384874.5400000024</v>
      </c>
      <c r="W32">
        <f>IF(V32&gt;X32,V32,"")</f>
        <v>1384874.5400000024</v>
      </c>
      <c r="X32" s="24">
        <f t="shared" ref="X32:X34" si="9">AVERAGE($V$31:$V$34)</f>
        <v>1361702.3675000006</v>
      </c>
    </row>
    <row r="33" spans="6:24" x14ac:dyDescent="0.3">
      <c r="H33" s="9" t="s">
        <v>49</v>
      </c>
      <c r="I33" s="17">
        <v>772166.82999999914</v>
      </c>
      <c r="J33" s="25">
        <v>-2.1918541187996184E-2</v>
      </c>
      <c r="U33" t="str">
        <f t="shared" ref="U33:V33" si="10">U27</f>
        <v>Q-3</v>
      </c>
      <c r="V33" s="27">
        <f t="shared" si="10"/>
        <v>1362939.5400000014</v>
      </c>
      <c r="W33">
        <f>IF(V33&gt;X33,V33,"")</f>
        <v>1362939.5400000014</v>
      </c>
      <c r="X33" s="24">
        <f t="shared" si="9"/>
        <v>1361702.3675000006</v>
      </c>
    </row>
    <row r="34" spans="6:24" x14ac:dyDescent="0.3">
      <c r="H34" s="9" t="s">
        <v>50</v>
      </c>
      <c r="I34" s="17">
        <v>774303.62999999756</v>
      </c>
      <c r="J34" s="25">
        <v>2.7672776361015393E-3</v>
      </c>
      <c r="U34" t="str">
        <f t="shared" ref="U34:V34" si="11">U28</f>
        <v>Q-4</v>
      </c>
      <c r="V34" s="27">
        <f t="shared" si="11"/>
        <v>1362747.0800000008</v>
      </c>
      <c r="W34">
        <f>IF(V34&gt;X34,V34,"")</f>
        <v>1362747.0800000008</v>
      </c>
      <c r="X34" s="24">
        <f t="shared" si="9"/>
        <v>1361702.3675000006</v>
      </c>
    </row>
    <row r="35" spans="6:24" x14ac:dyDescent="0.3">
      <c r="H35" s="9" t="s">
        <v>51</v>
      </c>
      <c r="I35" s="17">
        <v>795985.00999999966</v>
      </c>
      <c r="J35" s="25">
        <v>2.8001134387039057E-2</v>
      </c>
    </row>
    <row r="36" spans="6:24" x14ac:dyDescent="0.3">
      <c r="H36" s="9" t="s">
        <v>52</v>
      </c>
      <c r="I36" s="17">
        <v>762351.78000000084</v>
      </c>
      <c r="J36" s="25">
        <v>-4.225359721284052E-2</v>
      </c>
      <c r="U36" t="s">
        <v>45</v>
      </c>
    </row>
    <row r="37" spans="6:24" x14ac:dyDescent="0.3">
      <c r="H37" s="9" t="s">
        <v>53</v>
      </c>
      <c r="I37" s="17">
        <v>786663.06000000041</v>
      </c>
      <c r="J37" s="25">
        <v>3.1889844869253843E-2</v>
      </c>
    </row>
    <row r="38" spans="6:24" x14ac:dyDescent="0.3">
      <c r="U38" t="str">
        <f>_xlfn.TEXTJOIN(" ",,"The Line in the chart indicates",TEXT(X31,"$#,#"),"Average Revenue")</f>
        <v>The Line in the chart indicates $13,61,702 Average Revenue</v>
      </c>
    </row>
    <row r="39" spans="6:24" x14ac:dyDescent="0.3">
      <c r="F39" t="str">
        <f>H30</f>
        <v>Weekday</v>
      </c>
      <c r="G39" t="str">
        <f>I30</f>
        <v>Total Revenue</v>
      </c>
      <c r="H39" t="s">
        <v>112</v>
      </c>
      <c r="I39" t="s">
        <v>117</v>
      </c>
    </row>
    <row r="40" spans="6:24" x14ac:dyDescent="0.3">
      <c r="F40" t="str">
        <f t="shared" ref="F40:F46" si="12">H31</f>
        <v>Sun</v>
      </c>
      <c r="G40" s="27">
        <f t="shared" ref="G40:G46" si="13">I31</f>
        <v>765868.27999999898</v>
      </c>
      <c r="H40" t="str">
        <f t="shared" ref="H40:H46" si="14">IF(G40&gt;I40,G40,"")</f>
        <v/>
      </c>
      <c r="I40" s="27">
        <f>AVERAGE($G$40:$G$46)</f>
        <v>778115.63857142848</v>
      </c>
    </row>
    <row r="41" spans="6:24" x14ac:dyDescent="0.3">
      <c r="F41" t="str">
        <f t="shared" si="12"/>
        <v>Mon</v>
      </c>
      <c r="G41" s="27">
        <f t="shared" si="13"/>
        <v>789470.8800000028</v>
      </c>
      <c r="H41">
        <f t="shared" si="14"/>
        <v>789470.8800000028</v>
      </c>
      <c r="I41" s="27">
        <f t="shared" ref="I41:I46" si="15">AVERAGE($G$40:$G$46)</f>
        <v>778115.63857142848</v>
      </c>
    </row>
    <row r="42" spans="6:24" x14ac:dyDescent="0.3">
      <c r="F42" t="str">
        <f t="shared" si="12"/>
        <v>Tue</v>
      </c>
      <c r="G42" s="27">
        <f t="shared" si="13"/>
        <v>772166.82999999914</v>
      </c>
      <c r="H42" t="str">
        <f t="shared" si="14"/>
        <v/>
      </c>
      <c r="I42" s="27">
        <f t="shared" si="15"/>
        <v>778115.63857142848</v>
      </c>
    </row>
    <row r="43" spans="6:24" x14ac:dyDescent="0.3">
      <c r="F43" t="str">
        <f t="shared" si="12"/>
        <v>Wed</v>
      </c>
      <c r="G43" s="27">
        <f t="shared" si="13"/>
        <v>774303.62999999756</v>
      </c>
      <c r="H43" t="str">
        <f t="shared" si="14"/>
        <v/>
      </c>
      <c r="I43" s="27">
        <f t="shared" si="15"/>
        <v>778115.63857142848</v>
      </c>
    </row>
    <row r="44" spans="6:24" x14ac:dyDescent="0.3">
      <c r="F44" t="str">
        <f t="shared" si="12"/>
        <v>Thu</v>
      </c>
      <c r="G44" s="27">
        <f t="shared" si="13"/>
        <v>795985.00999999966</v>
      </c>
      <c r="H44">
        <f t="shared" si="14"/>
        <v>795985.00999999966</v>
      </c>
      <c r="I44" s="27">
        <f t="shared" si="15"/>
        <v>778115.63857142848</v>
      </c>
    </row>
    <row r="45" spans="6:24" x14ac:dyDescent="0.3">
      <c r="F45" t="str">
        <f t="shared" si="12"/>
        <v>Fri</v>
      </c>
      <c r="G45" s="27">
        <f t="shared" si="13"/>
        <v>762351.78000000084</v>
      </c>
      <c r="H45" t="str">
        <f t="shared" si="14"/>
        <v/>
      </c>
      <c r="I45" s="27">
        <f t="shared" si="15"/>
        <v>778115.63857142848</v>
      </c>
    </row>
    <row r="46" spans="6:24" x14ac:dyDescent="0.3">
      <c r="F46" t="str">
        <f t="shared" si="12"/>
        <v>Sat</v>
      </c>
      <c r="G46" s="27">
        <f t="shared" si="13"/>
        <v>786663.06000000041</v>
      </c>
      <c r="H46">
        <f t="shared" si="14"/>
        <v>786663.06000000041</v>
      </c>
      <c r="I46" s="27">
        <f t="shared" si="15"/>
        <v>778115.63857142848</v>
      </c>
    </row>
  </sheetData>
  <pageMargins left="0.7" right="0.7" top="0.75" bottom="0.75" header="0.3" footer="0.3"/>
  <pageSetup orientation="portrait"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9605B-FD63-47AE-9504-58CC2C7578FE}">
  <sheetPr codeName="Sheet14"/>
  <dimension ref="A4:N32"/>
  <sheetViews>
    <sheetView showGridLines="0" showRowColHeaders="0" workbookViewId="0">
      <selection activeCell="J35" sqref="J35"/>
    </sheetView>
  </sheetViews>
  <sheetFormatPr defaultRowHeight="14.4" x14ac:dyDescent="0.3"/>
  <cols>
    <col min="5" max="13" width="1.6640625" customWidth="1"/>
    <col min="14" max="14" width="2.109375" customWidth="1"/>
  </cols>
  <sheetData>
    <row r="4" spans="1:14" x14ac:dyDescent="0.3">
      <c r="A4" t="s">
        <v>115</v>
      </c>
      <c r="B4" s="12">
        <f>GETPIVOTDATA("[__Xl2].[Measures].[Total Revenue]",'Analysis 02'!$P$24,"[Date].[WeekType]","[Date].[WeekType].&amp;[weekend]")</f>
        <v>0.2850350004991079</v>
      </c>
    </row>
    <row r="5" spans="1:14" x14ac:dyDescent="0.3">
      <c r="A5" t="s">
        <v>38</v>
      </c>
      <c r="B5" s="12">
        <f>GETPIVOTDATA("[__Xl2].[Measures].[Total Revenue]",'Analysis 02'!$P$24,"[Date].[WeekType]","[Date].[WeekType].&amp;[weekday]")</f>
        <v>0.7149649995008911</v>
      </c>
    </row>
    <row r="10" spans="1:14" ht="15" thickBot="1" x14ac:dyDescent="0.35"/>
    <row r="11" spans="1:14" ht="7.5" customHeight="1" thickBot="1" x14ac:dyDescent="0.35">
      <c r="E11" s="23">
        <f t="shared" ref="E11:E18" si="0">E12+10</f>
        <v>91</v>
      </c>
      <c r="F11" s="23">
        <f t="shared" ref="F11:F18" si="1">F12+10</f>
        <v>92</v>
      </c>
      <c r="G11" s="23">
        <f t="shared" ref="G11:G18" si="2">G12+10</f>
        <v>93</v>
      </c>
      <c r="H11" s="23">
        <f t="shared" ref="H11:H18" si="3">H12+10</f>
        <v>94</v>
      </c>
      <c r="I11" s="23">
        <f t="shared" ref="I11:I18" si="4">I12+10</f>
        <v>95</v>
      </c>
      <c r="J11" s="23">
        <f t="shared" ref="J11:J18" si="5">J12+10</f>
        <v>96</v>
      </c>
      <c r="K11" s="23">
        <f t="shared" ref="K11:K18" si="6">K12+10</f>
        <v>97</v>
      </c>
      <c r="L11" s="23">
        <f t="shared" ref="L11:L18" si="7">L12+10</f>
        <v>98</v>
      </c>
      <c r="M11" s="23">
        <f t="shared" ref="M11:M18" si="8">M12+10</f>
        <v>99</v>
      </c>
      <c r="N11" s="23">
        <f t="shared" ref="N11:N18" si="9">N12+10</f>
        <v>100</v>
      </c>
    </row>
    <row r="12" spans="1:14" ht="7.5" customHeight="1" thickBot="1" x14ac:dyDescent="0.35">
      <c r="E12" s="23">
        <f t="shared" si="0"/>
        <v>81</v>
      </c>
      <c r="F12" s="23">
        <f t="shared" si="1"/>
        <v>82</v>
      </c>
      <c r="G12" s="23">
        <f t="shared" si="2"/>
        <v>83</v>
      </c>
      <c r="H12" s="23">
        <f t="shared" si="3"/>
        <v>84</v>
      </c>
      <c r="I12" s="23">
        <f t="shared" si="4"/>
        <v>85</v>
      </c>
      <c r="J12" s="23">
        <f t="shared" si="5"/>
        <v>86</v>
      </c>
      <c r="K12" s="23">
        <f t="shared" si="6"/>
        <v>87</v>
      </c>
      <c r="L12" s="23">
        <f t="shared" si="7"/>
        <v>88</v>
      </c>
      <c r="M12" s="23">
        <f t="shared" si="8"/>
        <v>89</v>
      </c>
      <c r="N12" s="23">
        <f t="shared" si="9"/>
        <v>90</v>
      </c>
    </row>
    <row r="13" spans="1:14" ht="7.5" customHeight="1" thickBot="1" x14ac:dyDescent="0.35">
      <c r="E13" s="23">
        <f t="shared" si="0"/>
        <v>71</v>
      </c>
      <c r="F13" s="23">
        <f t="shared" si="1"/>
        <v>72</v>
      </c>
      <c r="G13" s="23">
        <f t="shared" si="2"/>
        <v>73</v>
      </c>
      <c r="H13" s="23">
        <f t="shared" si="3"/>
        <v>74</v>
      </c>
      <c r="I13" s="23">
        <f t="shared" si="4"/>
        <v>75</v>
      </c>
      <c r="J13" s="23">
        <f t="shared" si="5"/>
        <v>76</v>
      </c>
      <c r="K13" s="23">
        <f t="shared" si="6"/>
        <v>77</v>
      </c>
      <c r="L13" s="23">
        <f t="shared" si="7"/>
        <v>78</v>
      </c>
      <c r="M13" s="23">
        <f t="shared" si="8"/>
        <v>79</v>
      </c>
      <c r="N13" s="23">
        <f t="shared" si="9"/>
        <v>80</v>
      </c>
    </row>
    <row r="14" spans="1:14" ht="7.5" customHeight="1" thickBot="1" x14ac:dyDescent="0.35">
      <c r="E14" s="23">
        <f t="shared" si="0"/>
        <v>61</v>
      </c>
      <c r="F14" s="23">
        <f t="shared" si="1"/>
        <v>62</v>
      </c>
      <c r="G14" s="23">
        <f t="shared" si="2"/>
        <v>63</v>
      </c>
      <c r="H14" s="23">
        <f t="shared" si="3"/>
        <v>64</v>
      </c>
      <c r="I14" s="23">
        <f t="shared" si="4"/>
        <v>65</v>
      </c>
      <c r="J14" s="23">
        <f t="shared" si="5"/>
        <v>66</v>
      </c>
      <c r="K14" s="23">
        <f t="shared" si="6"/>
        <v>67</v>
      </c>
      <c r="L14" s="23">
        <f t="shared" si="7"/>
        <v>68</v>
      </c>
      <c r="M14" s="23">
        <f t="shared" si="8"/>
        <v>69</v>
      </c>
      <c r="N14" s="23">
        <f t="shared" si="9"/>
        <v>70</v>
      </c>
    </row>
    <row r="15" spans="1:14" ht="7.5" customHeight="1" thickBot="1" x14ac:dyDescent="0.35">
      <c r="E15" s="23">
        <f t="shared" si="0"/>
        <v>51</v>
      </c>
      <c r="F15" s="23">
        <f t="shared" si="1"/>
        <v>52</v>
      </c>
      <c r="G15" s="23">
        <f t="shared" si="2"/>
        <v>53</v>
      </c>
      <c r="H15" s="23">
        <f t="shared" si="3"/>
        <v>54</v>
      </c>
      <c r="I15" s="23">
        <f t="shared" si="4"/>
        <v>55</v>
      </c>
      <c r="J15" s="23">
        <f t="shared" si="5"/>
        <v>56</v>
      </c>
      <c r="K15" s="23">
        <f t="shared" si="6"/>
        <v>57</v>
      </c>
      <c r="L15" s="23">
        <f t="shared" si="7"/>
        <v>58</v>
      </c>
      <c r="M15" s="23">
        <f t="shared" si="8"/>
        <v>59</v>
      </c>
      <c r="N15" s="23">
        <f t="shared" si="9"/>
        <v>60</v>
      </c>
    </row>
    <row r="16" spans="1:14" ht="7.5" customHeight="1" thickBot="1" x14ac:dyDescent="0.35">
      <c r="E16" s="23">
        <f t="shared" si="0"/>
        <v>41</v>
      </c>
      <c r="F16" s="23">
        <f t="shared" si="1"/>
        <v>42</v>
      </c>
      <c r="G16" s="23">
        <f t="shared" si="2"/>
        <v>43</v>
      </c>
      <c r="H16" s="23">
        <f t="shared" si="3"/>
        <v>44</v>
      </c>
      <c r="I16" s="23">
        <f t="shared" si="4"/>
        <v>45</v>
      </c>
      <c r="J16" s="23">
        <f t="shared" si="5"/>
        <v>46</v>
      </c>
      <c r="K16" s="23">
        <f t="shared" si="6"/>
        <v>47</v>
      </c>
      <c r="L16" s="23">
        <f t="shared" si="7"/>
        <v>48</v>
      </c>
      <c r="M16" s="23">
        <f t="shared" si="8"/>
        <v>49</v>
      </c>
      <c r="N16" s="23">
        <f t="shared" si="9"/>
        <v>50</v>
      </c>
    </row>
    <row r="17" spans="5:14" ht="7.5" customHeight="1" thickBot="1" x14ac:dyDescent="0.35">
      <c r="E17" s="23">
        <f t="shared" si="0"/>
        <v>31</v>
      </c>
      <c r="F17" s="23">
        <f t="shared" si="1"/>
        <v>32</v>
      </c>
      <c r="G17" s="23">
        <f t="shared" si="2"/>
        <v>33</v>
      </c>
      <c r="H17" s="23">
        <f t="shared" si="3"/>
        <v>34</v>
      </c>
      <c r="I17" s="23">
        <f t="shared" si="4"/>
        <v>35</v>
      </c>
      <c r="J17" s="23">
        <f t="shared" si="5"/>
        <v>36</v>
      </c>
      <c r="K17" s="23">
        <f t="shared" si="6"/>
        <v>37</v>
      </c>
      <c r="L17" s="23">
        <f t="shared" si="7"/>
        <v>38</v>
      </c>
      <c r="M17" s="23">
        <f t="shared" si="8"/>
        <v>39</v>
      </c>
      <c r="N17" s="23">
        <f t="shared" si="9"/>
        <v>40</v>
      </c>
    </row>
    <row r="18" spans="5:14" ht="7.5" customHeight="1" thickBot="1" x14ac:dyDescent="0.35">
      <c r="E18" s="23">
        <f t="shared" si="0"/>
        <v>21</v>
      </c>
      <c r="F18" s="23">
        <f t="shared" si="1"/>
        <v>22</v>
      </c>
      <c r="G18" s="23">
        <f t="shared" si="2"/>
        <v>23</v>
      </c>
      <c r="H18" s="23">
        <f t="shared" si="3"/>
        <v>24</v>
      </c>
      <c r="I18" s="23">
        <f t="shared" si="4"/>
        <v>25</v>
      </c>
      <c r="J18" s="23">
        <f t="shared" si="5"/>
        <v>26</v>
      </c>
      <c r="K18" s="23">
        <f t="shared" si="6"/>
        <v>27</v>
      </c>
      <c r="L18" s="23">
        <f t="shared" si="7"/>
        <v>28</v>
      </c>
      <c r="M18" s="23">
        <f t="shared" si="8"/>
        <v>29</v>
      </c>
      <c r="N18" s="23">
        <f t="shared" si="9"/>
        <v>30</v>
      </c>
    </row>
    <row r="19" spans="5:14" ht="7.5" customHeight="1" thickBot="1" x14ac:dyDescent="0.35">
      <c r="E19" s="23">
        <f>E20+10</f>
        <v>11</v>
      </c>
      <c r="F19" s="23">
        <f t="shared" ref="F19:N19" si="10">F20+10</f>
        <v>12</v>
      </c>
      <c r="G19" s="23">
        <f t="shared" si="10"/>
        <v>13</v>
      </c>
      <c r="H19" s="23">
        <f t="shared" si="10"/>
        <v>14</v>
      </c>
      <c r="I19" s="23">
        <f t="shared" si="10"/>
        <v>15</v>
      </c>
      <c r="J19" s="23">
        <f t="shared" si="10"/>
        <v>16</v>
      </c>
      <c r="K19" s="23">
        <f t="shared" si="10"/>
        <v>17</v>
      </c>
      <c r="L19" s="23">
        <f t="shared" si="10"/>
        <v>18</v>
      </c>
      <c r="M19" s="23">
        <f t="shared" si="10"/>
        <v>19</v>
      </c>
      <c r="N19" s="23">
        <f t="shared" si="10"/>
        <v>20</v>
      </c>
    </row>
    <row r="20" spans="5:14" ht="7.5" customHeight="1" thickBot="1" x14ac:dyDescent="0.35">
      <c r="E20" s="23">
        <v>1</v>
      </c>
      <c r="F20" s="23">
        <v>2</v>
      </c>
      <c r="G20" s="23">
        <v>3</v>
      </c>
      <c r="H20" s="23">
        <v>4</v>
      </c>
      <c r="I20" s="23">
        <v>5</v>
      </c>
      <c r="J20" s="23">
        <v>6</v>
      </c>
      <c r="K20" s="23">
        <v>7</v>
      </c>
      <c r="L20" s="23">
        <v>8</v>
      </c>
      <c r="M20" s="23">
        <v>9</v>
      </c>
      <c r="N20" s="23">
        <v>10</v>
      </c>
    </row>
    <row r="21" spans="5:14" ht="15" thickBot="1" x14ac:dyDescent="0.35"/>
    <row r="22" spans="5:14" ht="15" thickBot="1" x14ac:dyDescent="0.35">
      <c r="E22" s="23">
        <f t="shared" ref="E22:N30" si="11">E23+10</f>
        <v>91</v>
      </c>
      <c r="F22" s="23">
        <f t="shared" si="11"/>
        <v>92</v>
      </c>
      <c r="G22" s="23">
        <f t="shared" si="11"/>
        <v>93</v>
      </c>
      <c r="H22" s="23">
        <f t="shared" si="11"/>
        <v>94</v>
      </c>
      <c r="I22" s="23">
        <f t="shared" si="11"/>
        <v>95</v>
      </c>
      <c r="J22" s="23">
        <f t="shared" si="11"/>
        <v>96</v>
      </c>
      <c r="K22" s="23">
        <f t="shared" si="11"/>
        <v>97</v>
      </c>
      <c r="L22" s="23">
        <f t="shared" si="11"/>
        <v>98</v>
      </c>
      <c r="M22" s="23">
        <f t="shared" si="11"/>
        <v>99</v>
      </c>
      <c r="N22" s="23">
        <f t="shared" si="11"/>
        <v>100</v>
      </c>
    </row>
    <row r="23" spans="5:14" ht="5.55" customHeight="1" thickBot="1" x14ac:dyDescent="0.35">
      <c r="E23" s="23">
        <f t="shared" si="11"/>
        <v>81</v>
      </c>
      <c r="F23" s="23">
        <f t="shared" si="11"/>
        <v>82</v>
      </c>
      <c r="G23" s="23">
        <f t="shared" si="11"/>
        <v>83</v>
      </c>
      <c r="H23" s="23">
        <f t="shared" si="11"/>
        <v>84</v>
      </c>
      <c r="I23" s="23">
        <f t="shared" si="11"/>
        <v>85</v>
      </c>
      <c r="J23" s="23">
        <f t="shared" si="11"/>
        <v>86</v>
      </c>
      <c r="K23" s="23">
        <f t="shared" si="11"/>
        <v>87</v>
      </c>
      <c r="L23" s="23">
        <f t="shared" si="11"/>
        <v>88</v>
      </c>
      <c r="M23" s="23">
        <f t="shared" si="11"/>
        <v>89</v>
      </c>
      <c r="N23" s="23">
        <f t="shared" si="11"/>
        <v>90</v>
      </c>
    </row>
    <row r="24" spans="5:14" ht="5.55" customHeight="1" thickBot="1" x14ac:dyDescent="0.35">
      <c r="E24" s="23">
        <f t="shared" si="11"/>
        <v>71</v>
      </c>
      <c r="F24" s="23">
        <f t="shared" si="11"/>
        <v>72</v>
      </c>
      <c r="G24" s="23">
        <f t="shared" si="11"/>
        <v>73</v>
      </c>
      <c r="H24" s="23">
        <f t="shared" si="11"/>
        <v>74</v>
      </c>
      <c r="I24" s="23">
        <f t="shared" si="11"/>
        <v>75</v>
      </c>
      <c r="J24" s="23">
        <f t="shared" si="11"/>
        <v>76</v>
      </c>
      <c r="K24" s="23">
        <f t="shared" si="11"/>
        <v>77</v>
      </c>
      <c r="L24" s="23">
        <f t="shared" si="11"/>
        <v>78</v>
      </c>
      <c r="M24" s="23">
        <f t="shared" si="11"/>
        <v>79</v>
      </c>
      <c r="N24" s="23">
        <f t="shared" si="11"/>
        <v>80</v>
      </c>
    </row>
    <row r="25" spans="5:14" ht="5.55" customHeight="1" thickBot="1" x14ac:dyDescent="0.35">
      <c r="E25" s="23">
        <f t="shared" si="11"/>
        <v>61</v>
      </c>
      <c r="F25" s="23">
        <f t="shared" si="11"/>
        <v>62</v>
      </c>
      <c r="G25" s="23">
        <f t="shared" si="11"/>
        <v>63</v>
      </c>
      <c r="H25" s="23">
        <f t="shared" si="11"/>
        <v>64</v>
      </c>
      <c r="I25" s="23">
        <f t="shared" si="11"/>
        <v>65</v>
      </c>
      <c r="J25" s="23">
        <f t="shared" si="11"/>
        <v>66</v>
      </c>
      <c r="K25" s="23">
        <f t="shared" si="11"/>
        <v>67</v>
      </c>
      <c r="L25" s="23">
        <f t="shared" si="11"/>
        <v>68</v>
      </c>
      <c r="M25" s="23">
        <f t="shared" si="11"/>
        <v>69</v>
      </c>
      <c r="N25" s="23">
        <f t="shared" si="11"/>
        <v>70</v>
      </c>
    </row>
    <row r="26" spans="5:14" ht="5.55" customHeight="1" thickBot="1" x14ac:dyDescent="0.35">
      <c r="E26" s="23">
        <f t="shared" si="11"/>
        <v>51</v>
      </c>
      <c r="F26" s="23">
        <f t="shared" si="11"/>
        <v>52</v>
      </c>
      <c r="G26" s="23">
        <f t="shared" si="11"/>
        <v>53</v>
      </c>
      <c r="H26" s="23">
        <f t="shared" si="11"/>
        <v>54</v>
      </c>
      <c r="I26" s="23">
        <f t="shared" si="11"/>
        <v>55</v>
      </c>
      <c r="J26" s="23">
        <f t="shared" si="11"/>
        <v>56</v>
      </c>
      <c r="K26" s="23">
        <f t="shared" si="11"/>
        <v>57</v>
      </c>
      <c r="L26" s="23">
        <f t="shared" si="11"/>
        <v>58</v>
      </c>
      <c r="M26" s="23">
        <f t="shared" si="11"/>
        <v>59</v>
      </c>
      <c r="N26" s="23">
        <f t="shared" si="11"/>
        <v>60</v>
      </c>
    </row>
    <row r="27" spans="5:14" ht="5.55" customHeight="1" thickBot="1" x14ac:dyDescent="0.35">
      <c r="E27" s="23">
        <f t="shared" si="11"/>
        <v>41</v>
      </c>
      <c r="F27" s="23">
        <f t="shared" si="11"/>
        <v>42</v>
      </c>
      <c r="G27" s="23">
        <f t="shared" si="11"/>
        <v>43</v>
      </c>
      <c r="H27" s="23">
        <f t="shared" si="11"/>
        <v>44</v>
      </c>
      <c r="I27" s="23">
        <f t="shared" si="11"/>
        <v>45</v>
      </c>
      <c r="J27" s="23">
        <f t="shared" si="11"/>
        <v>46</v>
      </c>
      <c r="K27" s="23">
        <f t="shared" si="11"/>
        <v>47</v>
      </c>
      <c r="L27" s="23">
        <f t="shared" si="11"/>
        <v>48</v>
      </c>
      <c r="M27" s="23">
        <f t="shared" si="11"/>
        <v>49</v>
      </c>
      <c r="N27" s="23">
        <f t="shared" si="11"/>
        <v>50</v>
      </c>
    </row>
    <row r="28" spans="5:14" ht="5.55" customHeight="1" thickBot="1" x14ac:dyDescent="0.35">
      <c r="E28" s="23">
        <f t="shared" si="11"/>
        <v>31</v>
      </c>
      <c r="F28" s="23">
        <f t="shared" si="11"/>
        <v>32</v>
      </c>
      <c r="G28" s="23">
        <f t="shared" si="11"/>
        <v>33</v>
      </c>
      <c r="H28" s="23">
        <f t="shared" si="11"/>
        <v>34</v>
      </c>
      <c r="I28" s="23">
        <f t="shared" si="11"/>
        <v>35</v>
      </c>
      <c r="J28" s="23">
        <f t="shared" si="11"/>
        <v>36</v>
      </c>
      <c r="K28" s="23">
        <f t="shared" si="11"/>
        <v>37</v>
      </c>
      <c r="L28" s="23">
        <f t="shared" si="11"/>
        <v>38</v>
      </c>
      <c r="M28" s="23">
        <f t="shared" si="11"/>
        <v>39</v>
      </c>
      <c r="N28" s="23">
        <f t="shared" si="11"/>
        <v>40</v>
      </c>
    </row>
    <row r="29" spans="5:14" ht="5.55" customHeight="1" thickBot="1" x14ac:dyDescent="0.35">
      <c r="E29" s="23">
        <f t="shared" si="11"/>
        <v>21</v>
      </c>
      <c r="F29" s="23">
        <f t="shared" si="11"/>
        <v>22</v>
      </c>
      <c r="G29" s="23">
        <f t="shared" si="11"/>
        <v>23</v>
      </c>
      <c r="H29" s="23">
        <f t="shared" si="11"/>
        <v>24</v>
      </c>
      <c r="I29" s="23">
        <f t="shared" si="11"/>
        <v>25</v>
      </c>
      <c r="J29" s="23">
        <f t="shared" si="11"/>
        <v>26</v>
      </c>
      <c r="K29" s="23">
        <f t="shared" si="11"/>
        <v>27</v>
      </c>
      <c r="L29" s="23">
        <f t="shared" si="11"/>
        <v>28</v>
      </c>
      <c r="M29" s="23">
        <f t="shared" si="11"/>
        <v>29</v>
      </c>
      <c r="N29" s="23">
        <f t="shared" si="11"/>
        <v>30</v>
      </c>
    </row>
    <row r="30" spans="5:14" ht="5.55" customHeight="1" thickBot="1" x14ac:dyDescent="0.35">
      <c r="E30" s="23">
        <f>E31+10</f>
        <v>11</v>
      </c>
      <c r="F30" s="23">
        <f t="shared" si="11"/>
        <v>12</v>
      </c>
      <c r="G30" s="23">
        <f t="shared" si="11"/>
        <v>13</v>
      </c>
      <c r="H30" s="23">
        <f t="shared" si="11"/>
        <v>14</v>
      </c>
      <c r="I30" s="23">
        <f t="shared" si="11"/>
        <v>15</v>
      </c>
      <c r="J30" s="23">
        <f t="shared" si="11"/>
        <v>16</v>
      </c>
      <c r="K30" s="23">
        <f t="shared" si="11"/>
        <v>17</v>
      </c>
      <c r="L30" s="23">
        <f t="shared" si="11"/>
        <v>18</v>
      </c>
      <c r="M30" s="23">
        <f t="shared" si="11"/>
        <v>19</v>
      </c>
      <c r="N30" s="23">
        <f t="shared" si="11"/>
        <v>20</v>
      </c>
    </row>
    <row r="31" spans="5:14" ht="5.55" customHeight="1" thickBot="1" x14ac:dyDescent="0.35">
      <c r="E31" s="23">
        <v>1</v>
      </c>
      <c r="F31" s="23">
        <v>2</v>
      </c>
      <c r="G31" s="23">
        <v>3</v>
      </c>
      <c r="H31" s="23">
        <v>4</v>
      </c>
      <c r="I31" s="23">
        <v>5</v>
      </c>
      <c r="J31" s="23">
        <v>6</v>
      </c>
      <c r="K31" s="23">
        <v>7</v>
      </c>
      <c r="L31" s="23">
        <v>8</v>
      </c>
      <c r="M31" s="23">
        <v>9</v>
      </c>
      <c r="N31" s="23">
        <v>10</v>
      </c>
    </row>
    <row r="32" spans="5:14" ht="5.55" customHeight="1" x14ac:dyDescent="0.3"/>
  </sheetData>
  <conditionalFormatting sqref="E11:N20">
    <cfRule type="cellIs" dxfId="10" priority="3" operator="lessThanOrEqual">
      <formula>$B$4*100</formula>
    </cfRule>
    <cfRule type="cellIs" dxfId="9" priority="4" operator="lessThanOrEqual">
      <formula>$B$4*100</formula>
    </cfRule>
  </conditionalFormatting>
  <conditionalFormatting sqref="E22:N31">
    <cfRule type="cellIs" dxfId="8" priority="1" operator="lessThanOrEqual">
      <formula>$B$5*100</formula>
    </cfRule>
    <cfRule type="cellIs" dxfId="7" priority="2" operator="lessThanOrEqual">
      <formula>$B$4*100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4F4-8FD2-4455-B23A-EFBCDCD923C6}">
  <sheetPr codeName="Sheet7"/>
  <dimension ref="A1:A14"/>
  <sheetViews>
    <sheetView showGridLines="0" showRowColHeaders="0" workbookViewId="0"/>
  </sheetViews>
  <sheetFormatPr defaultRowHeight="14.4" x14ac:dyDescent="0.3"/>
  <cols>
    <col min="1" max="16384" width="8.88671875" style="4"/>
  </cols>
  <sheetData>
    <row r="1" ht="9" customHeight="1" x14ac:dyDescent="0.3"/>
    <row r="2" hidden="1" x14ac:dyDescent="0.3"/>
    <row r="3" hidden="1" x14ac:dyDescent="0.3"/>
    <row r="4" hidden="1" x14ac:dyDescent="0.3"/>
    <row r="5" hidden="1" x14ac:dyDescent="0.3"/>
    <row r="6" hidden="1" x14ac:dyDescent="0.3"/>
    <row r="7" hidden="1" x14ac:dyDescent="0.3"/>
    <row r="8" ht="5.4" customHeight="1" x14ac:dyDescent="0.3"/>
    <row r="9" hidden="1" x14ac:dyDescent="0.3"/>
    <row r="10" hidden="1" x14ac:dyDescent="0.3"/>
    <row r="11" ht="9" hidden="1" customHeight="1" x14ac:dyDescent="0.3"/>
    <row r="12" hidden="1" x14ac:dyDescent="0.3"/>
    <row r="13" ht="4.2" hidden="1" customHeight="1" x14ac:dyDescent="0.3"/>
    <row r="14" hidden="1" x14ac:dyDescent="0.3"/>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9E32B-16DC-4C81-908C-6735EF7D260C}">
  <sheetPr codeName="Sheet8"/>
  <dimension ref="B7:X20"/>
  <sheetViews>
    <sheetView showGridLines="0" showRowColHeaders="0" zoomScaleNormal="100" workbookViewId="0">
      <selection activeCell="I37" sqref="I37"/>
    </sheetView>
  </sheetViews>
  <sheetFormatPr defaultRowHeight="14.4" x14ac:dyDescent="0.3"/>
  <cols>
    <col min="2" max="2" width="13.109375" bestFit="1" customWidth="1"/>
    <col min="3" max="3" width="6.21875" bestFit="1" customWidth="1"/>
    <col min="4" max="4" width="12.109375" bestFit="1" customWidth="1"/>
    <col min="5" max="5" width="14.109375" bestFit="1" customWidth="1"/>
    <col min="6" max="6" width="11.6640625" bestFit="1" customWidth="1"/>
    <col min="7" max="7" width="11.77734375" bestFit="1" customWidth="1"/>
    <col min="8" max="8" width="9.88671875" bestFit="1" customWidth="1"/>
    <col min="9" max="9" width="12.21875" bestFit="1" customWidth="1"/>
    <col min="10" max="10" width="8.6640625" bestFit="1" customWidth="1"/>
    <col min="11" max="11" width="11" bestFit="1" customWidth="1"/>
    <col min="15" max="15" width="13.5546875" bestFit="1" customWidth="1"/>
    <col min="16" max="16" width="13.109375" bestFit="1" customWidth="1"/>
    <col min="17" max="22" width="11" bestFit="1" customWidth="1"/>
    <col min="23" max="23" width="10.77734375" bestFit="1" customWidth="1"/>
    <col min="24" max="24" width="13.109375" bestFit="1" customWidth="1"/>
  </cols>
  <sheetData>
    <row r="7" spans="2:24" x14ac:dyDescent="0.3">
      <c r="B7" t="s">
        <v>0</v>
      </c>
      <c r="C7" t="s">
        <v>1</v>
      </c>
      <c r="D7" t="s">
        <v>2</v>
      </c>
      <c r="E7" t="s">
        <v>3</v>
      </c>
      <c r="F7" t="s">
        <v>4</v>
      </c>
      <c r="G7" t="s">
        <v>5</v>
      </c>
      <c r="H7" t="s">
        <v>6</v>
      </c>
      <c r="I7" t="s">
        <v>7</v>
      </c>
      <c r="J7" t="s">
        <v>8</v>
      </c>
      <c r="K7" t="s">
        <v>9</v>
      </c>
      <c r="O7" s="5" t="s">
        <v>21</v>
      </c>
      <c r="P7" t="s">
        <v>0</v>
      </c>
      <c r="Q7" t="s">
        <v>9</v>
      </c>
      <c r="S7" t="str">
        <f>O7</f>
        <v>Store Name</v>
      </c>
      <c r="T7" t="str">
        <f>P7</f>
        <v>Total Revenue</v>
      </c>
      <c r="U7" t="str">
        <f>Q7</f>
        <v>Total Target</v>
      </c>
      <c r="W7" s="5" t="s">
        <v>22</v>
      </c>
      <c r="X7" t="s">
        <v>0</v>
      </c>
    </row>
    <row r="8" spans="2:24" x14ac:dyDescent="0.3">
      <c r="B8" s="7">
        <v>5446809.4700000202</v>
      </c>
      <c r="C8" s="7">
        <v>3149297.4099999927</v>
      </c>
      <c r="D8" s="7">
        <v>2297512.0600000275</v>
      </c>
      <c r="E8" s="2">
        <v>0.42180878047126164</v>
      </c>
      <c r="F8" s="6">
        <v>20000</v>
      </c>
      <c r="G8" s="7">
        <v>438297.51000000123</v>
      </c>
      <c r="H8" s="3">
        <v>100</v>
      </c>
      <c r="I8" s="3">
        <v>48662</v>
      </c>
      <c r="J8" s="3">
        <v>606148</v>
      </c>
      <c r="K8" s="7">
        <v>5254990</v>
      </c>
      <c r="O8" t="s">
        <v>10</v>
      </c>
      <c r="P8" s="1">
        <v>546574.63</v>
      </c>
      <c r="Q8" s="1">
        <v>422011</v>
      </c>
      <c r="S8" t="str">
        <f t="shared" ref="S8:S17" si="0">O8</f>
        <v>Barron-Fleming</v>
      </c>
      <c r="T8" s="3">
        <f t="shared" ref="T8:T17" si="1">P8</f>
        <v>546574.63</v>
      </c>
      <c r="U8" s="3">
        <f t="shared" ref="U8:U17" si="2">Q8</f>
        <v>422011</v>
      </c>
      <c r="W8" t="s">
        <v>27</v>
      </c>
      <c r="X8" s="1">
        <v>444162.52000000014</v>
      </c>
    </row>
    <row r="9" spans="2:24" x14ac:dyDescent="0.3">
      <c r="O9" t="s">
        <v>11</v>
      </c>
      <c r="P9" s="1">
        <v>526187</v>
      </c>
      <c r="Q9" s="1">
        <v>600510</v>
      </c>
      <c r="S9" t="str">
        <f t="shared" si="0"/>
        <v>Berg-Trujillo</v>
      </c>
      <c r="T9" s="3">
        <f t="shared" si="1"/>
        <v>526187</v>
      </c>
      <c r="U9" s="3">
        <f t="shared" si="2"/>
        <v>600510</v>
      </c>
      <c r="W9" t="s">
        <v>26</v>
      </c>
      <c r="X9" s="1">
        <v>423741.52000000037</v>
      </c>
    </row>
    <row r="10" spans="2:24" x14ac:dyDescent="0.3">
      <c r="O10" t="s">
        <v>12</v>
      </c>
      <c r="P10" s="1">
        <v>548423.81999999995</v>
      </c>
      <c r="Q10" s="1">
        <v>418186</v>
      </c>
      <c r="S10" t="str">
        <f t="shared" si="0"/>
        <v>Lee-Myers</v>
      </c>
      <c r="T10" s="3">
        <f t="shared" si="1"/>
        <v>548423.81999999995</v>
      </c>
      <c r="U10" s="3">
        <f t="shared" si="2"/>
        <v>418186</v>
      </c>
      <c r="W10" t="s">
        <v>30</v>
      </c>
      <c r="X10" s="1">
        <v>468344.26999999949</v>
      </c>
    </row>
    <row r="11" spans="2:24" x14ac:dyDescent="0.3">
      <c r="O11" t="s">
        <v>13</v>
      </c>
      <c r="P11" s="1">
        <v>545095.25999999989</v>
      </c>
      <c r="Q11" s="1">
        <v>419431</v>
      </c>
      <c r="S11" t="str">
        <f t="shared" si="0"/>
        <v>Lopez</v>
      </c>
      <c r="T11" s="3">
        <f t="shared" si="1"/>
        <v>545095.25999999989</v>
      </c>
      <c r="U11" s="3">
        <f t="shared" si="2"/>
        <v>419431</v>
      </c>
      <c r="W11" t="s">
        <v>23</v>
      </c>
      <c r="X11" s="1">
        <v>448652.76000000007</v>
      </c>
    </row>
    <row r="12" spans="2:24" x14ac:dyDescent="0.3">
      <c r="O12" t="s">
        <v>14</v>
      </c>
      <c r="P12" s="1">
        <v>536475.9</v>
      </c>
      <c r="Q12" s="1">
        <v>601307</v>
      </c>
      <c r="S12" t="str">
        <f t="shared" si="0"/>
        <v>Martinez</v>
      </c>
      <c r="T12" s="3">
        <f t="shared" si="1"/>
        <v>536475.9</v>
      </c>
      <c r="U12" s="3">
        <f t="shared" si="2"/>
        <v>601307</v>
      </c>
      <c r="W12" t="s">
        <v>31</v>
      </c>
      <c r="X12" s="1">
        <v>480720.64000000013</v>
      </c>
    </row>
    <row r="13" spans="2:24" x14ac:dyDescent="0.3">
      <c r="E13" t="str">
        <f>B7</f>
        <v>Total Revenue</v>
      </c>
      <c r="F13" t="str">
        <f>K7</f>
        <v>Total Target</v>
      </c>
      <c r="G13" t="s">
        <v>35</v>
      </c>
      <c r="O13" t="s">
        <v>15</v>
      </c>
      <c r="P13" s="1">
        <v>547475.30000000005</v>
      </c>
      <c r="Q13" s="1">
        <v>646080</v>
      </c>
      <c r="S13" t="str">
        <f t="shared" si="0"/>
        <v>Miller</v>
      </c>
      <c r="T13" s="3">
        <f t="shared" si="1"/>
        <v>547475.30000000005</v>
      </c>
      <c r="U13" s="3">
        <f t="shared" si="2"/>
        <v>646080</v>
      </c>
      <c r="W13" t="s">
        <v>29</v>
      </c>
      <c r="X13" s="1">
        <v>455501.13999999996</v>
      </c>
    </row>
    <row r="14" spans="2:24" ht="18" x14ac:dyDescent="0.3">
      <c r="E14" s="7">
        <f>B8</f>
        <v>5446809.4700000202</v>
      </c>
      <c r="F14" s="7">
        <f>K8</f>
        <v>5254990</v>
      </c>
      <c r="G14" s="8">
        <f>(E14-F14)/F14</f>
        <v>3.6502347292767488E-2</v>
      </c>
      <c r="O14" t="s">
        <v>16</v>
      </c>
      <c r="P14" s="1">
        <v>565168.15000000014</v>
      </c>
      <c r="Q14" s="1">
        <v>445958</v>
      </c>
      <c r="S14" t="str">
        <f t="shared" si="0"/>
        <v>Myers-Lopez</v>
      </c>
      <c r="T14" s="3">
        <f t="shared" si="1"/>
        <v>565168.15000000014</v>
      </c>
      <c r="U14" s="3">
        <f t="shared" si="2"/>
        <v>445958</v>
      </c>
      <c r="W14" t="s">
        <v>28</v>
      </c>
      <c r="X14" s="1">
        <v>433725.86000000045</v>
      </c>
    </row>
    <row r="15" spans="2:24" x14ac:dyDescent="0.3">
      <c r="O15" t="s">
        <v>17</v>
      </c>
      <c r="P15" s="1">
        <v>536180.92999999993</v>
      </c>
      <c r="Q15" s="1">
        <v>711271</v>
      </c>
      <c r="S15" t="str">
        <f t="shared" si="0"/>
        <v>Novak PLC</v>
      </c>
      <c r="T15" s="3">
        <f t="shared" si="1"/>
        <v>536180.92999999993</v>
      </c>
      <c r="U15" s="3">
        <f t="shared" si="2"/>
        <v>711271</v>
      </c>
      <c r="W15" t="s">
        <v>24</v>
      </c>
      <c r="X15" s="1">
        <v>485766.24999999977</v>
      </c>
    </row>
    <row r="16" spans="2:24" x14ac:dyDescent="0.3">
      <c r="O16" t="s">
        <v>18</v>
      </c>
      <c r="P16" s="1">
        <v>537047.05999999982</v>
      </c>
      <c r="Q16" s="1">
        <v>485684</v>
      </c>
      <c r="S16" t="str">
        <f t="shared" si="0"/>
        <v>Thomas</v>
      </c>
      <c r="T16" s="3">
        <f t="shared" si="1"/>
        <v>537047.05999999982</v>
      </c>
      <c r="U16" s="3">
        <f t="shared" si="2"/>
        <v>485684</v>
      </c>
      <c r="W16" t="s">
        <v>34</v>
      </c>
      <c r="X16" s="1">
        <v>443447.4300000004</v>
      </c>
    </row>
    <row r="17" spans="15:24" x14ac:dyDescent="0.3">
      <c r="O17" t="s">
        <v>19</v>
      </c>
      <c r="P17" s="1">
        <v>558181.42000000004</v>
      </c>
      <c r="Q17" s="1">
        <v>504552</v>
      </c>
      <c r="S17" t="str">
        <f t="shared" si="0"/>
        <v>Valdez</v>
      </c>
      <c r="T17" s="3">
        <f t="shared" si="1"/>
        <v>558181.42000000004</v>
      </c>
      <c r="U17" s="3">
        <f t="shared" si="2"/>
        <v>504552</v>
      </c>
      <c r="W17" t="s">
        <v>33</v>
      </c>
      <c r="X17" s="1">
        <v>458984.37999999971</v>
      </c>
    </row>
    <row r="18" spans="15:24" x14ac:dyDescent="0.3">
      <c r="O18" t="s">
        <v>20</v>
      </c>
      <c r="P18" s="1">
        <v>5446809.4700000202</v>
      </c>
      <c r="Q18" s="1">
        <v>5254990</v>
      </c>
      <c r="W18" t="s">
        <v>32</v>
      </c>
      <c r="X18" s="1">
        <v>462537.40999999939</v>
      </c>
    </row>
    <row r="19" spans="15:24" x14ac:dyDescent="0.3">
      <c r="W19" t="s">
        <v>25</v>
      </c>
      <c r="X19" s="1">
        <v>441225.2900000001</v>
      </c>
    </row>
    <row r="20" spans="15:24" x14ac:dyDescent="0.3">
      <c r="W20" t="s">
        <v>20</v>
      </c>
      <c r="X20" s="1">
        <v>5446809.4700000202</v>
      </c>
    </row>
  </sheetData>
  <pageMargins left="0.7" right="0.7" top="0.75" bottom="0.75" header="0.3" footer="0.3"/>
  <pageSetup orientation="portrait" r:id="rId4"/>
  <extLst>
    <ext xmlns:x15="http://schemas.microsoft.com/office/spreadsheetml/2010/11/main" uri="{F7C9EE02-42E1-4005-9D12-6889AFFD525C}">
      <x15:webExtensions xmlns:xm="http://schemas.microsoft.com/office/excel/2006/main">
        <x15:webExtension appRef="{AF365FC2-04AD-4A2E-9C37-6CBDD3524591}">
          <xm:f>PivotTable_01!$S$7:$U$17</xm:f>
        </x15:webExtension>
      </x15:webExtens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Props1.xml><?xml version="1.0" encoding="utf-8"?>
<ds:datastoreItem xmlns:ds="http://schemas.openxmlformats.org/officeDocument/2006/customXml" ds:itemID="{F6A2D9DF-6DCA-4A53-ABAD-D98FCB00DDE7}">
  <ds:schemaRefs/>
</ds:datastoreItem>
</file>

<file path=customXml/itemProps2.xml><?xml version="1.0" encoding="utf-8"?>
<ds:datastoreItem xmlns:ds="http://schemas.openxmlformats.org/officeDocument/2006/customXml" ds:itemID="{64BF0FB4-87F5-4938-A069-0A015F12B36E}">
  <ds:schemaRefs/>
</ds:datastoreItem>
</file>

<file path=customXml/itemProps3.xml><?xml version="1.0" encoding="utf-8"?>
<ds:datastoreItem xmlns:ds="http://schemas.openxmlformats.org/officeDocument/2006/customXml" ds:itemID="{69F0FA81-1096-40A3-9CC6-6D25B8ABFE10}">
  <ds:schemaRefs>
    <ds:schemaRef ds:uri="http://schemas.microsoft.com/DataMashup"/>
  </ds:schemaRefs>
</ds:datastoreItem>
</file>

<file path=customXml/itemProps4.xml><?xml version="1.0" encoding="utf-8"?>
<ds:datastoreItem xmlns:ds="http://schemas.openxmlformats.org/officeDocument/2006/customXml" ds:itemID="{DF14F961-5E6F-4AE6-BB6E-6ECA62B544D0}">
  <ds:schemaRefs/>
</ds:datastoreItem>
</file>

<file path=customXml/itemProps5.xml><?xml version="1.0" encoding="utf-8"?>
<ds:datastoreItem xmlns:ds="http://schemas.openxmlformats.org/officeDocument/2006/customXml" ds:itemID="{B8F8ABB0-A889-4D78-9C00-7475EC33DFC7}">
  <ds:schemaRefs/>
</ds:datastoreItem>
</file>

<file path=customXml/itemProps6.xml><?xml version="1.0" encoding="utf-8"?>
<ds:datastoreItem xmlns:ds="http://schemas.openxmlformats.org/officeDocument/2006/customXml" ds:itemID="{5CCEFE94-0941-45F3-9423-1068FFD96E67}">
  <ds:schemaRefs/>
</ds:datastoreItem>
</file>

<file path=customXml/itemProps7.xml><?xml version="1.0" encoding="utf-8"?>
<ds:datastoreItem xmlns:ds="http://schemas.openxmlformats.org/officeDocument/2006/customXml" ds:itemID="{B1E97C76-5632-41BE-8FDE-C5BE0971188C}">
  <ds:schemaRefs/>
</ds:datastoreItem>
</file>

<file path=customXml/itemProps8.xml><?xml version="1.0" encoding="utf-8"?>
<ds:datastoreItem xmlns:ds="http://schemas.openxmlformats.org/officeDocument/2006/customXml" ds:itemID="{FFFAFA7E-027B-4D76-A32B-C6BA56AAF30C}">
  <ds:schemaRefs/>
</ds:datastoreItem>
</file>

<file path=customXml/itemProps9.xml><?xml version="1.0" encoding="utf-8"?>
<ds:datastoreItem xmlns:ds="http://schemas.openxmlformats.org/officeDocument/2006/customXml" ds:itemID="{D2D1193D-F301-459E-B90E-442B1E85966A}">
  <ds:schemaRefs/>
</ds:datastoreItem>
</file>

<file path=customXml/itemProps10.xml><?xml version="1.0" encoding="utf-8"?>
<ds:datastoreItem xmlns:ds="http://schemas.openxmlformats.org/officeDocument/2006/customXml" ds:itemID="{210BA785-FFC7-444C-BB5F-E5B482C9CA68}">
  <ds:schemaRefs/>
</ds:datastoreItem>
</file>

<file path=customXml/itemProps11.xml><?xml version="1.0" encoding="utf-8"?>
<ds:datastoreItem xmlns:ds="http://schemas.openxmlformats.org/officeDocument/2006/customXml" ds:itemID="{BB3DFCCD-B2B1-4213-AF28-ACFE3F4F885F}">
  <ds:schemaRefs/>
</ds:datastoreItem>
</file>

<file path=customXml/itemProps12.xml><?xml version="1.0" encoding="utf-8"?>
<ds:datastoreItem xmlns:ds="http://schemas.openxmlformats.org/officeDocument/2006/customXml" ds:itemID="{CB0B0955-1C19-4DCB-B22D-CA4BCBD3235B}">
  <ds:schemaRefs/>
</ds:datastoreItem>
</file>

<file path=customXml/itemProps13.xml><?xml version="1.0" encoding="utf-8"?>
<ds:datastoreItem xmlns:ds="http://schemas.openxmlformats.org/officeDocument/2006/customXml" ds:itemID="{4F1F5CF6-3E33-47DB-B263-D8DC475BF9FC}">
  <ds:schemaRefs/>
</ds:datastoreItem>
</file>

<file path=customXml/itemProps14.xml><?xml version="1.0" encoding="utf-8"?>
<ds:datastoreItem xmlns:ds="http://schemas.openxmlformats.org/officeDocument/2006/customXml" ds:itemID="{B7BFA970-1FE9-4B73-AA1E-57D46A2B70D6}">
  <ds:schemaRefs/>
</ds:datastoreItem>
</file>

<file path=customXml/itemProps15.xml><?xml version="1.0" encoding="utf-8"?>
<ds:datastoreItem xmlns:ds="http://schemas.openxmlformats.org/officeDocument/2006/customXml" ds:itemID="{53818AFA-C77F-4CC6-926A-2F4A52532B82}">
  <ds:schemaRefs/>
</ds:datastoreItem>
</file>

<file path=customXml/itemProps16.xml><?xml version="1.0" encoding="utf-8"?>
<ds:datastoreItem xmlns:ds="http://schemas.openxmlformats.org/officeDocument/2006/customXml" ds:itemID="{78031871-00CE-4ACE-BECC-DA609F4B42E8}">
  <ds:schemaRefs/>
</ds:datastoreItem>
</file>

<file path=customXml/itemProps17.xml><?xml version="1.0" encoding="utf-8"?>
<ds:datastoreItem xmlns:ds="http://schemas.openxmlformats.org/officeDocument/2006/customXml" ds:itemID="{B77670AA-D4A3-4DDF-AD0A-04B5D247E4CE}">
  <ds:schemaRefs/>
</ds:datastoreItem>
</file>

<file path=customXml/itemProps18.xml><?xml version="1.0" encoding="utf-8"?>
<ds:datastoreItem xmlns:ds="http://schemas.openxmlformats.org/officeDocument/2006/customXml" ds:itemID="{DAA0D646-304A-40C9-889E-F7EA57E389CB}">
  <ds:schemaRefs/>
</ds:datastoreItem>
</file>

<file path=customXml/itemProps19.xml><?xml version="1.0" encoding="utf-8"?>
<ds:datastoreItem xmlns:ds="http://schemas.openxmlformats.org/officeDocument/2006/customXml" ds:itemID="{94191CEE-5142-4707-8D7B-AF1EECC1E236}">
  <ds:schemaRefs/>
</ds:datastoreItem>
</file>

<file path=customXml/itemProps20.xml><?xml version="1.0" encoding="utf-8"?>
<ds:datastoreItem xmlns:ds="http://schemas.openxmlformats.org/officeDocument/2006/customXml" ds:itemID="{B831E695-7DD8-4090-9881-AE7CC983BBA3}">
  <ds:schemaRefs/>
</ds:datastoreItem>
</file>

<file path=customXml/itemProps21.xml><?xml version="1.0" encoding="utf-8"?>
<ds:datastoreItem xmlns:ds="http://schemas.openxmlformats.org/officeDocument/2006/customXml" ds:itemID="{D8840113-E335-4B82-9A62-465066030BE9}">
  <ds:schemaRefs/>
</ds:datastoreItem>
</file>

<file path=customXml/itemProps22.xml><?xml version="1.0" encoding="utf-8"?>
<ds:datastoreItem xmlns:ds="http://schemas.openxmlformats.org/officeDocument/2006/customXml" ds:itemID="{A8B15647-DEE7-4E89-AFBA-ECFA25A09FFC}">
  <ds:schemaRefs/>
</ds:datastoreItem>
</file>

<file path=customXml/itemProps23.xml><?xml version="1.0" encoding="utf-8"?>
<ds:datastoreItem xmlns:ds="http://schemas.openxmlformats.org/officeDocument/2006/customXml" ds:itemID="{706893FC-3C4F-4EB3-A414-FBE86092A847}">
  <ds:schemaRefs/>
</ds:datastoreItem>
</file>

<file path=customXml/itemProps24.xml><?xml version="1.0" encoding="utf-8"?>
<ds:datastoreItem xmlns:ds="http://schemas.openxmlformats.org/officeDocument/2006/customXml" ds:itemID="{09722D1C-8A38-4E02-B48E-07E0B2A72D81}">
  <ds:schemaRefs/>
</ds:datastoreItem>
</file>

<file path=customXml/itemProps25.xml><?xml version="1.0" encoding="utf-8"?>
<ds:datastoreItem xmlns:ds="http://schemas.openxmlformats.org/officeDocument/2006/customXml" ds:itemID="{BCAD6147-6C3F-43E5-86A2-D0A2BB492CBC}">
  <ds:schemaRefs/>
</ds:datastoreItem>
</file>

<file path=customXml/itemProps26.xml><?xml version="1.0" encoding="utf-8"?>
<ds:datastoreItem xmlns:ds="http://schemas.openxmlformats.org/officeDocument/2006/customXml" ds:itemID="{A945DF48-4D37-4918-8F53-1C7005735F3B}">
  <ds:schemaRefs/>
</ds:datastoreItem>
</file>

<file path=customXml/itemProps27.xml><?xml version="1.0" encoding="utf-8"?>
<ds:datastoreItem xmlns:ds="http://schemas.openxmlformats.org/officeDocument/2006/customXml" ds:itemID="{188CED5C-6A52-4C74-927D-4B498A21BB0D}">
  <ds:schemaRefs/>
</ds:datastoreItem>
</file>

<file path=customXml/itemProps28.xml><?xml version="1.0" encoding="utf-8"?>
<ds:datastoreItem xmlns:ds="http://schemas.openxmlformats.org/officeDocument/2006/customXml" ds:itemID="{621D4180-2A42-4B3F-A10A-EBB81A6DA7EA}">
  <ds:schemaRefs/>
</ds:datastoreItem>
</file>

<file path=customXml/itemProps29.xml><?xml version="1.0" encoding="utf-8"?>
<ds:datastoreItem xmlns:ds="http://schemas.openxmlformats.org/officeDocument/2006/customXml" ds:itemID="{E39D32C6-F3E2-414D-B004-E4F1EA32D6F4}">
  <ds:schemaRefs/>
</ds:datastoreItem>
</file>

<file path=customXml/itemProps30.xml><?xml version="1.0" encoding="utf-8"?>
<ds:datastoreItem xmlns:ds="http://schemas.openxmlformats.org/officeDocument/2006/customXml" ds:itemID="{0D985EF2-6938-4C53-9D8C-B001E331A0C1}">
  <ds:schemaRefs/>
</ds:datastoreItem>
</file>

<file path=customXml/itemProps31.xml><?xml version="1.0" encoding="utf-8"?>
<ds:datastoreItem xmlns:ds="http://schemas.openxmlformats.org/officeDocument/2006/customXml" ds:itemID="{0E6AA750-1AEF-4003-95FC-A5BDDA8ADC48}">
  <ds:schemaRefs/>
</ds:datastoreItem>
</file>

<file path=customXml/itemProps32.xml><?xml version="1.0" encoding="utf-8"?>
<ds:datastoreItem xmlns:ds="http://schemas.openxmlformats.org/officeDocument/2006/customXml" ds:itemID="{85269073-1D46-4860-B023-5C8E7DA248F3}">
  <ds:schemaRefs/>
</ds:datastoreItem>
</file>

<file path=customXml/itemProps33.xml><?xml version="1.0" encoding="utf-8"?>
<ds:datastoreItem xmlns:ds="http://schemas.openxmlformats.org/officeDocument/2006/customXml" ds:itemID="{F61FF8B1-323A-4A04-91C6-8CEA928DC4FF}">
  <ds:schemaRefs/>
</ds:datastoreItem>
</file>

<file path=customXml/itemProps34.xml><?xml version="1.0" encoding="utf-8"?>
<ds:datastoreItem xmlns:ds="http://schemas.openxmlformats.org/officeDocument/2006/customXml" ds:itemID="{B267D9C0-9670-4232-99AE-9E86F44A5A04}">
  <ds:schemaRefs/>
</ds:datastoreItem>
</file>

<file path=customXml/itemProps35.xml><?xml version="1.0" encoding="utf-8"?>
<ds:datastoreItem xmlns:ds="http://schemas.openxmlformats.org/officeDocument/2006/customXml" ds:itemID="{1C8C67F7-46C4-4B35-94E8-983115C1E2A4}">
  <ds:schemaRefs/>
</ds:datastoreItem>
</file>

<file path=customXml/itemProps36.xml><?xml version="1.0" encoding="utf-8"?>
<ds:datastoreItem xmlns:ds="http://schemas.openxmlformats.org/officeDocument/2006/customXml" ds:itemID="{B8E0FF39-24C8-4C98-BABF-6E812855C097}">
  <ds:schemaRefs/>
</ds:datastoreItem>
</file>

<file path=customXml/itemProps37.xml><?xml version="1.0" encoding="utf-8"?>
<ds:datastoreItem xmlns:ds="http://schemas.openxmlformats.org/officeDocument/2006/customXml" ds:itemID="{C8DF82D9-33DC-47E2-96D3-BCCB4D1D9949}">
  <ds:schemaRefs/>
</ds:datastoreItem>
</file>

<file path=customXml/itemProps38.xml><?xml version="1.0" encoding="utf-8"?>
<ds:datastoreItem xmlns:ds="http://schemas.openxmlformats.org/officeDocument/2006/customXml" ds:itemID="{785F668C-05A7-4221-AC72-C53BB96709EB}">
  <ds:schemaRefs/>
</ds:datastoreItem>
</file>

<file path=customXml/itemProps39.xml><?xml version="1.0" encoding="utf-8"?>
<ds:datastoreItem xmlns:ds="http://schemas.openxmlformats.org/officeDocument/2006/customXml" ds:itemID="{FFE59540-6C4F-4529-99F1-F9D81413985E}">
  <ds:schemaRefs/>
</ds:datastoreItem>
</file>

<file path=customXml/itemProps40.xml><?xml version="1.0" encoding="utf-8"?>
<ds:datastoreItem xmlns:ds="http://schemas.openxmlformats.org/officeDocument/2006/customXml" ds:itemID="{D7192DEE-E374-42E8-B81E-381450BC7BC9}">
  <ds:schemaRefs/>
</ds:datastoreItem>
</file>

<file path=customXml/itemProps41.xml><?xml version="1.0" encoding="utf-8"?>
<ds:datastoreItem xmlns:ds="http://schemas.openxmlformats.org/officeDocument/2006/customXml" ds:itemID="{26F8F85B-EBBB-4CCA-AD42-BCB74E8EE6F0}">
  <ds:schemaRefs/>
</ds:datastoreItem>
</file>

<file path=customXml/itemProps42.xml><?xml version="1.0" encoding="utf-8"?>
<ds:datastoreItem xmlns:ds="http://schemas.openxmlformats.org/officeDocument/2006/customXml" ds:itemID="{976A2F2A-EB4E-45C1-A460-5A04CFCCAB2B}">
  <ds:schemaRefs/>
</ds:datastoreItem>
</file>

<file path=customXml/itemProps43.xml><?xml version="1.0" encoding="utf-8"?>
<ds:datastoreItem xmlns:ds="http://schemas.openxmlformats.org/officeDocument/2006/customXml" ds:itemID="{882D2940-DE23-4CC1-A00B-5D06F7CA5385}">
  <ds:schemaRefs/>
</ds:datastoreItem>
</file>

<file path=customXml/itemProps44.xml><?xml version="1.0" encoding="utf-8"?>
<ds:datastoreItem xmlns:ds="http://schemas.openxmlformats.org/officeDocument/2006/customXml" ds:itemID="{A81EA4B3-B20A-4308-9754-3F66C036B706}">
  <ds:schemaRefs/>
</ds:datastoreItem>
</file>

<file path=customXml/itemProps45.xml><?xml version="1.0" encoding="utf-8"?>
<ds:datastoreItem xmlns:ds="http://schemas.openxmlformats.org/officeDocument/2006/customXml" ds:itemID="{39F4F188-75A7-4131-B83A-D5A9948633DB}">
  <ds:schemaRefs/>
</ds:datastoreItem>
</file>

<file path=customXml/itemProps46.xml><?xml version="1.0" encoding="utf-8"?>
<ds:datastoreItem xmlns:ds="http://schemas.openxmlformats.org/officeDocument/2006/customXml" ds:itemID="{956D15F9-805E-4DE0-850B-398BC0D95E4D}">
  <ds:schemaRefs/>
</ds:datastoreItem>
</file>

<file path=customXml/itemProps47.xml><?xml version="1.0" encoding="utf-8"?>
<ds:datastoreItem xmlns:ds="http://schemas.openxmlformats.org/officeDocument/2006/customXml" ds:itemID="{FE563F8D-A4A8-4A41-9F2B-6483000D1143}">
  <ds:schemaRefs/>
</ds:datastoreItem>
</file>

<file path=customXml/itemProps48.xml><?xml version="1.0" encoding="utf-8"?>
<ds:datastoreItem xmlns:ds="http://schemas.openxmlformats.org/officeDocument/2006/customXml" ds:itemID="{98D4028D-F2B6-4A26-8C4E-7A054C4B2466}">
  <ds:schemaRefs/>
</ds:datastoreItem>
</file>

<file path=customXml/itemProps49.xml><?xml version="1.0" encoding="utf-8"?>
<ds:datastoreItem xmlns:ds="http://schemas.openxmlformats.org/officeDocument/2006/customXml" ds:itemID="{890F9424-E3AD-4CC4-B2CE-8C6CF9F0F150}">
  <ds:schemaRefs/>
</ds:datastoreItem>
</file>

<file path=customXml/itemProps50.xml><?xml version="1.0" encoding="utf-8"?>
<ds:datastoreItem xmlns:ds="http://schemas.openxmlformats.org/officeDocument/2006/customXml" ds:itemID="{80A2319A-7925-4DE2-B852-61F4E0982B75}">
  <ds:schemaRefs/>
</ds:datastoreItem>
</file>

<file path=customXml/itemProps51.xml><?xml version="1.0" encoding="utf-8"?>
<ds:datastoreItem xmlns:ds="http://schemas.openxmlformats.org/officeDocument/2006/customXml" ds:itemID="{77F5AD81-B56F-49BE-AE89-55A48559857F}">
  <ds:schemaRefs/>
</ds:datastoreItem>
</file>

<file path=customXml/itemProps52.xml><?xml version="1.0" encoding="utf-8"?>
<ds:datastoreItem xmlns:ds="http://schemas.openxmlformats.org/officeDocument/2006/customXml" ds:itemID="{C3DA03EB-C76F-4742-ADFF-F9CCD3FD4AB4}">
  <ds:schemaRefs/>
</ds:datastoreItem>
</file>

<file path=customXml/itemProps53.xml><?xml version="1.0" encoding="utf-8"?>
<ds:datastoreItem xmlns:ds="http://schemas.openxmlformats.org/officeDocument/2006/customXml" ds:itemID="{C055599B-4091-400E-8448-E84345C2483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Profit_View</vt:lpstr>
      <vt:lpstr>Analysis 03</vt:lpstr>
      <vt:lpstr>Gender_chart</vt:lpstr>
      <vt:lpstr>Time_Frame</vt:lpstr>
      <vt:lpstr>Analysis 02</vt:lpstr>
      <vt:lpstr>Wafle_Chart</vt:lpstr>
      <vt:lpstr>Store_Dashboard</vt:lpstr>
      <vt:lpstr>PivotTable_01</vt:lpstr>
      <vt:lpstr>'Analysis 02'!Large_1</vt:lpstr>
      <vt:lpstr>'Analysis 02'!Large_2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Milad Abdo</dc:creator>
  <cp:lastModifiedBy>SHAURYA BOHRA</cp:lastModifiedBy>
  <dcterms:created xsi:type="dcterms:W3CDTF">2024-07-04T01:48:38Z</dcterms:created>
  <dcterms:modified xsi:type="dcterms:W3CDTF">2025-08-14T11:45:35Z</dcterms:modified>
</cp:coreProperties>
</file>