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ll\Downloads\"/>
    </mc:Choice>
  </mc:AlternateContent>
  <xr:revisionPtr revIDLastSave="0" documentId="13_ncr:1_{4149E6A1-C3E5-4B83-90AB-C9A272677FF3}" xr6:coauthVersionLast="47" xr6:coauthVersionMax="47" xr10:uidLastSave="{00000000-0000-0000-0000-000000000000}"/>
  <bookViews>
    <workbookView xWindow="-120" yWindow="-120" windowWidth="29040" windowHeight="15720" xr2:uid="{2A854D8C-B45E-480D-AC23-342B1C9EDCA5}"/>
  </bookViews>
  <sheets>
    <sheet name="Sheet1" sheetId="1" r:id="rId1"/>
    <sheet name="Sheet2" sheetId="2" r:id="rId2"/>
  </sheets>
  <definedNames>
    <definedName name="solver_adj" localSheetId="0" hidden="1">Sheet1!$T$5:$T$8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Sheet1!$T$8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Sheet1!$N$18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Z9" i="1" s="1"/>
  <c r="J9" i="1"/>
  <c r="J10" i="1"/>
  <c r="Z11" i="1" s="1"/>
  <c r="J11" i="1"/>
  <c r="Z12" i="1" s="1"/>
  <c r="J12" i="1"/>
  <c r="J13" i="1"/>
  <c r="Z14" i="1" s="1"/>
  <c r="J14" i="1"/>
  <c r="J15" i="1"/>
  <c r="J16" i="1"/>
  <c r="Z17" i="1" s="1"/>
  <c r="J17" i="1"/>
  <c r="J5" i="1"/>
  <c r="Z6" i="1" s="1"/>
  <c r="K5" i="1"/>
  <c r="Y5" i="1"/>
  <c r="AA5" i="1"/>
  <c r="Z7" i="1"/>
  <c r="Z8" i="1"/>
  <c r="Z10" i="1"/>
  <c r="Z13" i="1"/>
  <c r="Z15" i="1"/>
  <c r="Z16" i="1"/>
  <c r="Z18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K17" i="1"/>
  <c r="K16" i="1"/>
  <c r="G28" i="1" l="1"/>
  <c r="G27" i="1"/>
  <c r="L6" i="1"/>
  <c r="L5" i="1"/>
  <c r="F28" i="1"/>
  <c r="F27" i="1"/>
  <c r="E28" i="1"/>
  <c r="E27" i="1"/>
  <c r="E26" i="1"/>
  <c r="F26" i="1" s="1"/>
  <c r="E25" i="1"/>
  <c r="G25" i="1" s="1"/>
  <c r="E24" i="1"/>
  <c r="F24" i="1" s="1"/>
  <c r="L17" i="1"/>
  <c r="L16" i="1"/>
  <c r="L15" i="1"/>
  <c r="L14" i="1"/>
  <c r="L13" i="1"/>
  <c r="L12" i="1"/>
  <c r="L11" i="1"/>
  <c r="L10" i="1"/>
  <c r="L9" i="1"/>
  <c r="L8" i="1"/>
  <c r="L7" i="1"/>
  <c r="K15" i="1"/>
  <c r="K14" i="1"/>
  <c r="K13" i="1"/>
  <c r="K12" i="1"/>
  <c r="K11" i="1"/>
  <c r="K10" i="1"/>
  <c r="K9" i="1"/>
  <c r="K8" i="1"/>
  <c r="K7" i="1"/>
  <c r="K6" i="1"/>
  <c r="I9" i="1"/>
  <c r="I8" i="1"/>
  <c r="I7" i="1"/>
  <c r="I6" i="1"/>
  <c r="I5" i="1"/>
  <c r="G26" i="1" l="1"/>
  <c r="H26" i="1" s="1"/>
  <c r="F25" i="1"/>
  <c r="H25" i="1" s="1"/>
  <c r="G24" i="1"/>
  <c r="H24" i="1" s="1"/>
  <c r="M14" i="1"/>
  <c r="AA15" i="1" s="1"/>
  <c r="M10" i="1"/>
  <c r="M11" i="1"/>
  <c r="N11" i="1" s="1"/>
  <c r="M9" i="1"/>
  <c r="M16" i="1"/>
  <c r="M6" i="1"/>
  <c r="N6" i="1" s="1"/>
  <c r="H27" i="1"/>
  <c r="M5" i="1"/>
  <c r="N5" i="1" s="1"/>
  <c r="M7" i="1"/>
  <c r="N7" i="1" s="1"/>
  <c r="M15" i="1"/>
  <c r="M13" i="1"/>
  <c r="N13" i="1" s="1"/>
  <c r="H28" i="1"/>
  <c r="M12" i="1"/>
  <c r="M8" i="1"/>
  <c r="M17" i="1"/>
  <c r="N14" i="1" l="1"/>
  <c r="AA7" i="1"/>
  <c r="N16" i="1"/>
  <c r="AA17" i="1"/>
  <c r="N9" i="1"/>
  <c r="AA10" i="1"/>
  <c r="AA12" i="1"/>
  <c r="N10" i="1"/>
  <c r="AA11" i="1"/>
  <c r="N8" i="1"/>
  <c r="AA9" i="1"/>
  <c r="AA14" i="1"/>
  <c r="N15" i="1"/>
  <c r="AA16" i="1"/>
  <c r="AA8" i="1"/>
  <c r="N17" i="1"/>
  <c r="AA18" i="1"/>
  <c r="AA6" i="1"/>
  <c r="N12" i="1"/>
  <c r="AA13" i="1"/>
  <c r="N18" i="1" l="1"/>
</calcChain>
</file>

<file path=xl/sharedStrings.xml><?xml version="1.0" encoding="utf-8"?>
<sst xmlns="http://schemas.openxmlformats.org/spreadsheetml/2006/main" count="58" uniqueCount="39">
  <si>
    <t>Date</t>
  </si>
  <si>
    <t>Maturity</t>
  </si>
  <si>
    <t>Term 1</t>
  </si>
  <si>
    <t>Interpretattion</t>
  </si>
  <si>
    <t>Parameter</t>
  </si>
  <si>
    <t>Initial Value</t>
  </si>
  <si>
    <t>Optimized Value</t>
  </si>
  <si>
    <t>Beta_0</t>
  </si>
  <si>
    <t>Beta_1</t>
  </si>
  <si>
    <t>Beta_2</t>
  </si>
  <si>
    <t>lambda</t>
  </si>
  <si>
    <t>Sum of sq error</t>
  </si>
  <si>
    <t xml:space="preserve"> </t>
  </si>
  <si>
    <t>Term 2</t>
  </si>
  <si>
    <t>Actual Yield (%)</t>
  </si>
  <si>
    <t>Sq Error</t>
  </si>
  <si>
    <t>Maturity (%)</t>
  </si>
  <si>
    <t>Model Yield(%)</t>
  </si>
  <si>
    <t>Long-term(level)</t>
  </si>
  <si>
    <t>Slope</t>
  </si>
  <si>
    <t>Decay</t>
  </si>
  <si>
    <t>1 month</t>
  </si>
  <si>
    <t>2 month</t>
  </si>
  <si>
    <t>3 month</t>
  </si>
  <si>
    <t>1 year</t>
  </si>
  <si>
    <t>2 year</t>
  </si>
  <si>
    <t>3 year</t>
  </si>
  <si>
    <t>5 year</t>
  </si>
  <si>
    <t>7 year</t>
  </si>
  <si>
    <t>20 year</t>
  </si>
  <si>
    <t>30 year</t>
  </si>
  <si>
    <t>4 month</t>
  </si>
  <si>
    <t>6 month</t>
  </si>
  <si>
    <t>10 year</t>
  </si>
  <si>
    <t>Test (in months &amp; years)</t>
  </si>
  <si>
    <t>Model Yield (NS %)</t>
  </si>
  <si>
    <t xml:space="preserve">                  Formula</t>
  </si>
  <si>
    <t>Shape</t>
  </si>
  <si>
    <t>For the making of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</si>
</sst>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2800"/>
              <a:t>Model Yield Curve Using Nelson Siegel 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Sheet1!$Z$5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Sheet1!$Y$6:$Y$18</c:f>
              <c:strCache>
                <c:ptCount val="13"/>
                <c:pt idx="0">
                  <c:v>1 month</c:v>
                </c:pt>
                <c:pt idx="1">
                  <c:v>2 month</c:v>
                </c:pt>
                <c:pt idx="2">
                  <c:v>3 month</c:v>
                </c:pt>
                <c:pt idx="3">
                  <c:v>4 month</c:v>
                </c:pt>
                <c:pt idx="4">
                  <c:v>6 month</c:v>
                </c:pt>
                <c:pt idx="5">
                  <c:v>1 year</c:v>
                </c:pt>
                <c:pt idx="6">
                  <c:v>2 year</c:v>
                </c:pt>
                <c:pt idx="7">
                  <c:v>3 year</c:v>
                </c:pt>
                <c:pt idx="8">
                  <c:v>5 year</c:v>
                </c:pt>
                <c:pt idx="9">
                  <c:v>7 year</c:v>
                </c:pt>
                <c:pt idx="10">
                  <c:v>10 year</c:v>
                </c:pt>
                <c:pt idx="11">
                  <c:v>20 year</c:v>
                </c:pt>
                <c:pt idx="12">
                  <c:v>30 year</c:v>
                </c:pt>
              </c:strCache>
            </c:strRef>
          </c:xVal>
          <c:yVal>
            <c:numRef>
              <c:f>Sheet1!$Z$6:$Z$18</c:f>
              <c:numCache>
                <c:formatCode>General</c:formatCode>
                <c:ptCount val="13"/>
                <c:pt idx="0">
                  <c:v>4.45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4.3099999999999996</c:v>
                </c:pt>
                <c:pt idx="4">
                  <c:v>4.25</c:v>
                </c:pt>
                <c:pt idx="5">
                  <c:v>4.17</c:v>
                </c:pt>
                <c:pt idx="6">
                  <c:v>4.25</c:v>
                </c:pt>
                <c:pt idx="7">
                  <c:v>4.29</c:v>
                </c:pt>
                <c:pt idx="8">
                  <c:v>4.38</c:v>
                </c:pt>
                <c:pt idx="9">
                  <c:v>4.47</c:v>
                </c:pt>
                <c:pt idx="10">
                  <c:v>4.57</c:v>
                </c:pt>
                <c:pt idx="11">
                  <c:v>4.8600000000000003</c:v>
                </c:pt>
                <c:pt idx="12">
                  <c:v>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F-49BC-A42F-0D9FE4F8F396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Model Yield (NS %)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Sheet1!$Y$6:$Y$18</c:f>
              <c:strCache>
                <c:ptCount val="13"/>
                <c:pt idx="0">
                  <c:v>1 month</c:v>
                </c:pt>
                <c:pt idx="1">
                  <c:v>2 month</c:v>
                </c:pt>
                <c:pt idx="2">
                  <c:v>3 month</c:v>
                </c:pt>
                <c:pt idx="3">
                  <c:v>4 month</c:v>
                </c:pt>
                <c:pt idx="4">
                  <c:v>6 month</c:v>
                </c:pt>
                <c:pt idx="5">
                  <c:v>1 year</c:v>
                </c:pt>
                <c:pt idx="6">
                  <c:v>2 year</c:v>
                </c:pt>
                <c:pt idx="7">
                  <c:v>3 year</c:v>
                </c:pt>
                <c:pt idx="8">
                  <c:v>5 year</c:v>
                </c:pt>
                <c:pt idx="9">
                  <c:v>7 year</c:v>
                </c:pt>
                <c:pt idx="10">
                  <c:v>10 year</c:v>
                </c:pt>
                <c:pt idx="11">
                  <c:v>20 year</c:v>
                </c:pt>
                <c:pt idx="12">
                  <c:v>30 year</c:v>
                </c:pt>
              </c:strCache>
            </c:strRef>
          </c:xVal>
          <c:yVal>
            <c:numRef>
              <c:f>Sheet1!$AA$6:$AA$18</c:f>
              <c:numCache>
                <c:formatCode>0.000</c:formatCode>
                <c:ptCount val="13"/>
                <c:pt idx="0">
                  <c:v>4.3513884555663553</c:v>
                </c:pt>
                <c:pt idx="1">
                  <c:v>4.5419908446642525</c:v>
                </c:pt>
                <c:pt idx="2">
                  <c:v>4.4586598806592903</c:v>
                </c:pt>
                <c:pt idx="3">
                  <c:v>4.2787686965705563</c:v>
                </c:pt>
                <c:pt idx="4">
                  <c:v>3.8953484496471047</c:v>
                </c:pt>
                <c:pt idx="5">
                  <c:v>3.2316302622184301</c:v>
                </c:pt>
                <c:pt idx="6">
                  <c:v>2.840459382357496</c:v>
                </c:pt>
                <c:pt idx="7">
                  <c:v>2.7093966581875328</c:v>
                </c:pt>
                <c:pt idx="8">
                  <c:v>2.604545972562518</c:v>
                </c:pt>
                <c:pt idx="9">
                  <c:v>2.5596099643485788</c:v>
                </c:pt>
                <c:pt idx="10">
                  <c:v>2.5259079581881245</c:v>
                </c:pt>
                <c:pt idx="11">
                  <c:v>2.4865889510009271</c:v>
                </c:pt>
                <c:pt idx="12">
                  <c:v>2.4734826152718621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F-49BC-A42F-0D9FE4F8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83632"/>
        <c:axId val="1079388432"/>
      </c:scatterChart>
      <c:valAx>
        <c:axId val="10793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88432"/>
        <c:crosses val="autoZero"/>
        <c:crossBetween val="midCat"/>
      </c:valAx>
      <c:valAx>
        <c:axId val="1079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06277650804255"/>
          <c:y val="0.91446319566587342"/>
          <c:w val="0.58416092136634734"/>
          <c:h val="6.539552157273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940117</xdr:colOff>
      <xdr:row>19</xdr:row>
      <xdr:rowOff>60578</xdr:rowOff>
    </xdr:from>
    <xdr:to>
      <xdr:col>21</xdr:col>
      <xdr:colOff>274450</xdr:colOff>
      <xdr:row>44</xdr:row>
      <xdr:rowOff>23000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9EE90-5CCA-F99D-5557-E1C7F3AD3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495821</xdr:colOff>
      <xdr:row>11</xdr:row>
      <xdr:rowOff>143527</xdr:rowOff>
    </xdr:from>
    <xdr:to>
      <xdr:col>21</xdr:col>
      <xdr:colOff>335173</xdr:colOff>
      <xdr:row>16</xdr:row>
      <xdr:rowOff>195719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E8816B-715A-F9D1-448A-F2ABAE55B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22670" y="2779212"/>
          <a:ext cx="7328873" cy="1239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B7B7-B44D-44F3-93AB-2A6152CA534A}">
  <dimension ref="C2:AB28"/>
  <sheetViews>
    <sheetView tabSelected="1" topLeftCell="E2" zoomScale="93" zoomScaleNormal="93" workbookViewId="0">
      <selection activeCell="G8" sqref="G8"/>
    </sheetView>
  </sheetViews>
  <sheetFormatPr defaultRowHeight="15" x14ac:dyDescent="0.25"/>
  <cols>
    <col min="3" max="3" width="18.5703125" customWidth="1"/>
    <col min="4" max="4" width="28.28515625" customWidth="1"/>
    <col min="5" max="5" width="20" customWidth="1"/>
    <col min="8" max="8" width="18.28515625" customWidth="1"/>
    <col min="9" max="9" width="13.85546875" customWidth="1"/>
    <col min="10" max="10" width="20.42578125" customWidth="1"/>
    <col min="11" max="11" width="16.5703125" customWidth="1"/>
    <col min="12" max="12" width="15.7109375" customWidth="1"/>
    <col min="13" max="13" width="21.5703125" customWidth="1"/>
    <col min="14" max="14" width="16.42578125" bestFit="1" customWidth="1"/>
    <col min="17" max="17" width="24" customWidth="1"/>
    <col min="18" max="18" width="21" customWidth="1"/>
    <col min="19" max="19" width="17.28515625" customWidth="1"/>
    <col min="20" max="20" width="22.5703125" customWidth="1"/>
    <col min="25" max="25" width="12.5703125" customWidth="1"/>
    <col min="26" max="26" width="21.28515625" customWidth="1"/>
    <col min="27" max="27" width="23" customWidth="1"/>
  </cols>
  <sheetData>
    <row r="2" spans="3:28" ht="15.75" thickBot="1" x14ac:dyDescent="0.3"/>
    <row r="3" spans="3:28" ht="19.5" thickBot="1" x14ac:dyDescent="0.35">
      <c r="C3" s="1" t="s">
        <v>0</v>
      </c>
      <c r="D3" s="2" t="s">
        <v>1</v>
      </c>
      <c r="E3" s="3" t="s">
        <v>14</v>
      </c>
    </row>
    <row r="4" spans="3:28" ht="24.75" thickBot="1" x14ac:dyDescent="0.45">
      <c r="C4" s="4">
        <v>45689</v>
      </c>
      <c r="D4" s="5" t="s">
        <v>21</v>
      </c>
      <c r="E4" s="6">
        <v>4.45</v>
      </c>
      <c r="H4" s="1" t="s">
        <v>1</v>
      </c>
      <c r="I4" s="2" t="s">
        <v>1</v>
      </c>
      <c r="J4" s="2" t="s">
        <v>14</v>
      </c>
      <c r="K4" s="2" t="s">
        <v>2</v>
      </c>
      <c r="L4" s="2" t="s">
        <v>13</v>
      </c>
      <c r="M4" s="2" t="s">
        <v>35</v>
      </c>
      <c r="N4" s="3" t="s">
        <v>15</v>
      </c>
      <c r="Q4" s="1" t="s">
        <v>3</v>
      </c>
      <c r="R4" s="2" t="s">
        <v>4</v>
      </c>
      <c r="S4" s="2" t="s">
        <v>5</v>
      </c>
      <c r="T4" s="3" t="s">
        <v>6</v>
      </c>
      <c r="Y4" s="26"/>
      <c r="Z4" s="27" t="s">
        <v>38</v>
      </c>
      <c r="AA4" s="28"/>
    </row>
    <row r="5" spans="3:28" ht="18.75" x14ac:dyDescent="0.3">
      <c r="C5" s="4"/>
      <c r="D5" s="5" t="s">
        <v>22</v>
      </c>
      <c r="E5" s="6">
        <v>4.3600000000000003</v>
      </c>
      <c r="H5" s="7" t="s">
        <v>21</v>
      </c>
      <c r="I5" s="21">
        <f>1/12</f>
        <v>8.3333333333333329E-2</v>
      </c>
      <c r="J5" s="5">
        <f>E4</f>
        <v>4.45</v>
      </c>
      <c r="K5" s="12">
        <f>(1- EXP(-I5*T8))/(I5*T8)</f>
        <v>0.72987432145111197</v>
      </c>
      <c r="L5" s="12">
        <f>((1-EXP(-I5*T8))/(I5*T8)-EXP(-I5*T8))</f>
        <v>0.21645720241851996</v>
      </c>
      <c r="M5" s="12">
        <f>T5+T6*K5+T7*L5</f>
        <v>4.3513884555663553</v>
      </c>
      <c r="N5" s="13">
        <f>(J5-M5)^2</f>
        <v>9.7242366955887106E-3</v>
      </c>
      <c r="Q5" s="7" t="s">
        <v>18</v>
      </c>
      <c r="R5" s="5" t="s">
        <v>7</v>
      </c>
      <c r="S5" s="5">
        <v>5</v>
      </c>
      <c r="T5" s="6">
        <v>2.4472699438137306</v>
      </c>
      <c r="Y5" s="1" t="str">
        <f>H4</f>
        <v>Maturity</v>
      </c>
      <c r="Z5" s="2" t="str">
        <f>J4</f>
        <v>Actual Yield (%)</v>
      </c>
      <c r="AA5" s="18" t="str">
        <f>M4</f>
        <v>Model Yield (NS %)</v>
      </c>
      <c r="AB5" s="11"/>
    </row>
    <row r="6" spans="3:28" ht="18.75" x14ac:dyDescent="0.3">
      <c r="C6" s="7"/>
      <c r="D6" s="5" t="s">
        <v>23</v>
      </c>
      <c r="E6" s="6">
        <v>4.3600000000000003</v>
      </c>
      <c r="H6" s="7" t="s">
        <v>22</v>
      </c>
      <c r="I6" s="21">
        <f>2/12</f>
        <v>0.16666666666666666</v>
      </c>
      <c r="J6" s="5">
        <f t="shared" ref="J6:J17" si="0">E5</f>
        <v>4.3600000000000003</v>
      </c>
      <c r="K6" s="12">
        <f>(1- EXP(-I6*T8))/(I6*T8)</f>
        <v>0.55230214641320496</v>
      </c>
      <c r="L6" s="12">
        <f>((1-EXP(-I6*T8))/(I6*T8)-EXP(-I6*T8))</f>
        <v>0.28870500829747819</v>
      </c>
      <c r="M6" s="12">
        <f>T5+T6*K6+T7*L6</f>
        <v>4.5419908446642525</v>
      </c>
      <c r="N6" s="13">
        <f>(J6-M6)^2</f>
        <v>3.3120667541607973E-2</v>
      </c>
      <c r="Q6" s="7" t="s">
        <v>19</v>
      </c>
      <c r="R6" s="5" t="s">
        <v>8</v>
      </c>
      <c r="S6" s="5">
        <v>5</v>
      </c>
      <c r="T6" s="22">
        <v>1.0564068162672731</v>
      </c>
      <c r="Y6" s="7" t="str">
        <f t="shared" ref="Y6:Y18" si="1">H5</f>
        <v>1 month</v>
      </c>
      <c r="Z6" s="5">
        <f t="shared" ref="Z6:Z18" si="2">J5</f>
        <v>4.45</v>
      </c>
      <c r="AA6" s="16">
        <f t="shared" ref="AA6:AA18" si="3">M5</f>
        <v>4.3513884555663553</v>
      </c>
      <c r="AB6" s="11"/>
    </row>
    <row r="7" spans="3:28" ht="18.75" x14ac:dyDescent="0.3">
      <c r="C7" s="7"/>
      <c r="D7" s="5" t="s">
        <v>31</v>
      </c>
      <c r="E7" s="6">
        <v>4.3099999999999996</v>
      </c>
      <c r="H7" s="7" t="s">
        <v>23</v>
      </c>
      <c r="I7" s="5">
        <f>3/12</f>
        <v>0.25</v>
      </c>
      <c r="J7" s="5">
        <f t="shared" si="0"/>
        <v>4.3600000000000003</v>
      </c>
      <c r="K7" s="12">
        <f>(1- EXP(-I7*T8))/(I7*T8)</f>
        <v>0.43233235838169365</v>
      </c>
      <c r="L7" s="12">
        <f>((1-EXP(-I7*T8))/(I7*T8)-EXP(-I7*T8))</f>
        <v>0.29699707514508095</v>
      </c>
      <c r="M7" s="12">
        <f>T5+T6*K7+T7*L7</f>
        <v>4.4586598806592903</v>
      </c>
      <c r="N7" s="13">
        <f>(J7-M7)^2</f>
        <v>9.733772051705343E-3</v>
      </c>
      <c r="Q7" s="7" t="s">
        <v>37</v>
      </c>
      <c r="R7" s="5" t="s">
        <v>9</v>
      </c>
      <c r="S7" s="5">
        <v>5</v>
      </c>
      <c r="T7" s="6">
        <v>5.2346343336842196</v>
      </c>
      <c r="Y7" s="7" t="str">
        <f t="shared" si="1"/>
        <v>2 month</v>
      </c>
      <c r="Z7" s="5">
        <f t="shared" si="2"/>
        <v>4.3600000000000003</v>
      </c>
      <c r="AA7" s="16">
        <f t="shared" si="3"/>
        <v>4.5419908446642525</v>
      </c>
      <c r="AB7" s="11"/>
    </row>
    <row r="8" spans="3:28" ht="19.5" thickBot="1" x14ac:dyDescent="0.35">
      <c r="C8" s="7"/>
      <c r="D8" s="5" t="s">
        <v>32</v>
      </c>
      <c r="E8" s="6">
        <v>4.25</v>
      </c>
      <c r="H8" s="7" t="s">
        <v>31</v>
      </c>
      <c r="I8" s="21">
        <f>4/12</f>
        <v>0.33333333333333331</v>
      </c>
      <c r="J8" s="5">
        <f t="shared" si="0"/>
        <v>4.3099999999999996</v>
      </c>
      <c r="K8" s="12">
        <f>(1- EXP(-I8*T8))/(I8*T8)</f>
        <v>0.34894370579144945</v>
      </c>
      <c r="L8" s="12">
        <f>((1-EXP(-I8*T8))/(I8*T8)-EXP(-I8*T8))</f>
        <v>0.27946025456864793</v>
      </c>
      <c r="M8" s="12">
        <f>T5+T6*K8+T7*L8</f>
        <v>4.2787686965705563</v>
      </c>
      <c r="N8" s="13">
        <f t="shared" ref="N8:N12" si="4">(J8-M8)^2</f>
        <v>9.7539431390196039E-4</v>
      </c>
      <c r="Q8" s="8" t="s">
        <v>20</v>
      </c>
      <c r="R8" s="9" t="s">
        <v>10</v>
      </c>
      <c r="S8" s="9">
        <v>7</v>
      </c>
      <c r="T8" s="10">
        <v>8</v>
      </c>
      <c r="Y8" s="7" t="str">
        <f t="shared" si="1"/>
        <v>3 month</v>
      </c>
      <c r="Z8" s="5">
        <f t="shared" si="2"/>
        <v>4.3600000000000003</v>
      </c>
      <c r="AA8" s="16">
        <f t="shared" si="3"/>
        <v>4.4586598806592903</v>
      </c>
      <c r="AB8" s="11"/>
    </row>
    <row r="9" spans="3:28" ht="18.75" x14ac:dyDescent="0.3">
      <c r="C9" s="7"/>
      <c r="D9" s="5" t="s">
        <v>24</v>
      </c>
      <c r="E9" s="6">
        <v>4.17</v>
      </c>
      <c r="H9" s="7" t="s">
        <v>32</v>
      </c>
      <c r="I9" s="5">
        <f>6/12</f>
        <v>0.5</v>
      </c>
      <c r="J9" s="5">
        <f t="shared" si="0"/>
        <v>4.25</v>
      </c>
      <c r="K9" s="12">
        <f>(1- EXP(-I9*T8))/(I9*T8)</f>
        <v>0.24542109027781644</v>
      </c>
      <c r="L9" s="12">
        <f>((1-EXP(-I9*T8))/(I9*T8)-EXP(-I9*T8))</f>
        <v>0.22710545138908228</v>
      </c>
      <c r="M9" s="12">
        <f>T5+T6*K9+T7*L9</f>
        <v>3.8953484496471047</v>
      </c>
      <c r="N9" s="13">
        <f t="shared" si="4"/>
        <v>0.12577772216771224</v>
      </c>
      <c r="T9" t="s">
        <v>12</v>
      </c>
      <c r="Y9" s="7" t="str">
        <f t="shared" si="1"/>
        <v>4 month</v>
      </c>
      <c r="Z9" s="5">
        <f t="shared" si="2"/>
        <v>4.3099999999999996</v>
      </c>
      <c r="AA9" s="16">
        <f t="shared" si="3"/>
        <v>4.2787686965705563</v>
      </c>
      <c r="AB9" s="11"/>
    </row>
    <row r="10" spans="3:28" ht="19.5" thickBot="1" x14ac:dyDescent="0.35">
      <c r="C10" s="7"/>
      <c r="D10" s="5" t="s">
        <v>25</v>
      </c>
      <c r="E10" s="6">
        <v>4.25</v>
      </c>
      <c r="H10" s="7" t="s">
        <v>24</v>
      </c>
      <c r="I10" s="5">
        <v>1</v>
      </c>
      <c r="J10" s="5">
        <f t="shared" si="0"/>
        <v>4.17</v>
      </c>
      <c r="K10" s="12">
        <f>(1- EXP(-I10*T8))/(I10*T8)</f>
        <v>0.12495806717151219</v>
      </c>
      <c r="L10" s="12">
        <f>((1-EXP(-I10*T8))/(I10*T8)-EXP(-I10*T8))</f>
        <v>0.12462260454360967</v>
      </c>
      <c r="M10" s="12">
        <f>T5+T6*K10+T7*L10</f>
        <v>3.2316302622184301</v>
      </c>
      <c r="N10" s="13">
        <f t="shared" si="4"/>
        <v>0.88053776478425216</v>
      </c>
      <c r="Y10" s="7" t="str">
        <f t="shared" si="1"/>
        <v>6 month</v>
      </c>
      <c r="Z10" s="5">
        <f t="shared" si="2"/>
        <v>4.25</v>
      </c>
      <c r="AA10" s="16">
        <f t="shared" si="3"/>
        <v>3.8953484496471047</v>
      </c>
      <c r="AB10" s="11"/>
    </row>
    <row r="11" spans="3:28" ht="24.75" thickBot="1" x14ac:dyDescent="0.45">
      <c r="C11" s="7"/>
      <c r="D11" s="5" t="s">
        <v>26</v>
      </c>
      <c r="E11" s="6">
        <v>4.29</v>
      </c>
      <c r="H11" s="7" t="s">
        <v>25</v>
      </c>
      <c r="I11" s="5">
        <v>2</v>
      </c>
      <c r="J11" s="5">
        <f t="shared" si="0"/>
        <v>4.25</v>
      </c>
      <c r="K11" s="12">
        <f>(1- EXP(-I11*T8))/(I11*T8)</f>
        <v>6.2499992966551579E-2</v>
      </c>
      <c r="L11" s="12">
        <f>((1-EXP(-I11*T8))/(I11*T8)-EXP(-I11*T8))</f>
        <v>6.2499880431376859E-2</v>
      </c>
      <c r="M11" s="12">
        <f>T5+T6*K11+T7*L11</f>
        <v>2.840459382357496</v>
      </c>
      <c r="N11" s="13">
        <f>(J11-M11)^2</f>
        <v>1.9868047527840118</v>
      </c>
      <c r="Q11" s="23"/>
      <c r="R11" s="24" t="s">
        <v>36</v>
      </c>
      <c r="S11" s="24"/>
      <c r="T11" s="25"/>
      <c r="Y11" s="7" t="str">
        <f t="shared" si="1"/>
        <v>1 year</v>
      </c>
      <c r="Z11" s="5">
        <f t="shared" si="2"/>
        <v>4.17</v>
      </c>
      <c r="AA11" s="16">
        <f t="shared" si="3"/>
        <v>3.2316302622184301</v>
      </c>
      <c r="AB11" s="11"/>
    </row>
    <row r="12" spans="3:28" ht="18.75" x14ac:dyDescent="0.3">
      <c r="C12" s="7"/>
      <c r="D12" s="5" t="s">
        <v>27</v>
      </c>
      <c r="E12" s="6">
        <v>4.38</v>
      </c>
      <c r="H12" s="7" t="s">
        <v>26</v>
      </c>
      <c r="I12" s="5">
        <v>3</v>
      </c>
      <c r="J12" s="5">
        <f t="shared" si="0"/>
        <v>4.29</v>
      </c>
      <c r="K12" s="12">
        <f>(1- EXP(-I12*T8))/(I12*T8)</f>
        <v>4.1666666665093693E-2</v>
      </c>
      <c r="L12" s="12">
        <f>((1-EXP(-I12*T8))/(I12*T8)-EXP(-I12*T8))</f>
        <v>4.166666662734235E-2</v>
      </c>
      <c r="M12" s="12">
        <f>T5+T6*K12+T7*L12</f>
        <v>2.7093966581875328</v>
      </c>
      <c r="N12" s="13">
        <f t="shared" si="4"/>
        <v>2.4983069241487392</v>
      </c>
      <c r="Y12" s="7" t="str">
        <f t="shared" si="1"/>
        <v>2 year</v>
      </c>
      <c r="Z12" s="5">
        <f t="shared" si="2"/>
        <v>4.25</v>
      </c>
      <c r="AA12" s="16">
        <f t="shared" si="3"/>
        <v>2.840459382357496</v>
      </c>
      <c r="AB12" s="11"/>
    </row>
    <row r="13" spans="3:28" ht="18.75" x14ac:dyDescent="0.3">
      <c r="C13" s="7"/>
      <c r="D13" s="5" t="s">
        <v>28</v>
      </c>
      <c r="E13" s="6">
        <v>4.47</v>
      </c>
      <c r="H13" s="7" t="s">
        <v>27</v>
      </c>
      <c r="I13" s="5">
        <v>5</v>
      </c>
      <c r="J13" s="5">
        <f t="shared" si="0"/>
        <v>4.38</v>
      </c>
      <c r="K13" s="12">
        <f>(1- EXP(-I13*T8))/(I13*T8)</f>
        <v>2.5000000000000001E-2</v>
      </c>
      <c r="L13" s="12">
        <f>((1-EXP(-I13*T8))/(I13*T8)-EXP(-I13*T8))</f>
        <v>2.4999999999999998E-2</v>
      </c>
      <c r="M13" s="12">
        <f>T5+T6*K13+T7*L13</f>
        <v>2.604545972562518</v>
      </c>
      <c r="N13" s="13">
        <f>(J13-M13)^2</f>
        <v>3.1522370035439748</v>
      </c>
      <c r="Y13" s="7" t="str">
        <f t="shared" si="1"/>
        <v>3 year</v>
      </c>
      <c r="Z13" s="5">
        <f t="shared" si="2"/>
        <v>4.29</v>
      </c>
      <c r="AA13" s="16">
        <f t="shared" si="3"/>
        <v>2.7093966581875328</v>
      </c>
      <c r="AB13" s="11"/>
    </row>
    <row r="14" spans="3:28" ht="18.75" x14ac:dyDescent="0.3">
      <c r="C14" s="7"/>
      <c r="D14" s="5" t="s">
        <v>33</v>
      </c>
      <c r="E14" s="6">
        <v>4.57</v>
      </c>
      <c r="H14" s="7" t="s">
        <v>28</v>
      </c>
      <c r="I14" s="5">
        <v>7</v>
      </c>
      <c r="J14" s="5">
        <f t="shared" si="0"/>
        <v>4.47</v>
      </c>
      <c r="K14" s="12">
        <f>(1- EXP(-I14*T8))/(I14*T8)</f>
        <v>1.7857142857142856E-2</v>
      </c>
      <c r="L14" s="12">
        <f>((1-EXP(-I14*T8))/(I14*T8)-EXP(-I14*T8))</f>
        <v>1.7857142857142856E-2</v>
      </c>
      <c r="M14" s="12">
        <f>T5+T6*K14+T7*L14</f>
        <v>2.5596099643485788</v>
      </c>
      <c r="N14" s="13">
        <f>(J14-M14)^2</f>
        <v>3.6495900883162373</v>
      </c>
      <c r="Y14" s="7" t="str">
        <f t="shared" si="1"/>
        <v>5 year</v>
      </c>
      <c r="Z14" s="5">
        <f t="shared" si="2"/>
        <v>4.38</v>
      </c>
      <c r="AA14" s="16">
        <f t="shared" si="3"/>
        <v>2.604545972562518</v>
      </c>
      <c r="AB14" s="11"/>
    </row>
    <row r="15" spans="3:28" ht="18.75" x14ac:dyDescent="0.3">
      <c r="C15" s="7"/>
      <c r="D15" s="5" t="s">
        <v>29</v>
      </c>
      <c r="E15" s="6">
        <v>4.8600000000000003</v>
      </c>
      <c r="H15" s="7" t="s">
        <v>33</v>
      </c>
      <c r="I15" s="5">
        <v>10</v>
      </c>
      <c r="J15" s="5">
        <f t="shared" si="0"/>
        <v>4.57</v>
      </c>
      <c r="K15" s="12">
        <f>(1- EXP(-I15*T8))/(I15*T8)</f>
        <v>1.2500000000000001E-2</v>
      </c>
      <c r="L15" s="12">
        <f>((1-EXP(-I15*T8))/(I15*T8)-EXP(-I15*T8))</f>
        <v>1.2500000000000001E-2</v>
      </c>
      <c r="M15" s="12">
        <f>T5+T6*K15+T7*L15</f>
        <v>2.5259079581881245</v>
      </c>
      <c r="N15" s="13">
        <f>(J15-M15)^2</f>
        <v>4.1783122753986435</v>
      </c>
      <c r="Y15" s="7" t="str">
        <f t="shared" si="1"/>
        <v>7 year</v>
      </c>
      <c r="Z15" s="5">
        <f t="shared" si="2"/>
        <v>4.47</v>
      </c>
      <c r="AA15" s="16">
        <f t="shared" si="3"/>
        <v>2.5596099643485788</v>
      </c>
      <c r="AB15" s="11"/>
    </row>
    <row r="16" spans="3:28" ht="19.5" thickBot="1" x14ac:dyDescent="0.35">
      <c r="C16" s="8"/>
      <c r="D16" s="9" t="s">
        <v>30</v>
      </c>
      <c r="E16" s="10">
        <v>4.79</v>
      </c>
      <c r="H16" s="7" t="s">
        <v>29</v>
      </c>
      <c r="I16" s="5">
        <v>20</v>
      </c>
      <c r="J16" s="5">
        <f t="shared" si="0"/>
        <v>4.8600000000000003</v>
      </c>
      <c r="K16" s="12">
        <f>(1- EXP(-I16*T8))/(I16*T8)</f>
        <v>6.2500000000000003E-3</v>
      </c>
      <c r="L16" s="12">
        <f>((1-EXP(-I16*T8))/(I16*T8)-EXP(-I16*T8))</f>
        <v>6.2500000000000003E-3</v>
      </c>
      <c r="M16" s="12">
        <f>T5+T6*K16+T7*L16</f>
        <v>2.4865889510009271</v>
      </c>
      <c r="N16" s="13">
        <f>(K16-M16)^2</f>
        <v>6.1520813118523794</v>
      </c>
      <c r="Y16" s="7" t="str">
        <f t="shared" si="1"/>
        <v>10 year</v>
      </c>
      <c r="Z16" s="5">
        <f t="shared" si="2"/>
        <v>4.57</v>
      </c>
      <c r="AA16" s="16">
        <f t="shared" si="3"/>
        <v>2.5259079581881245</v>
      </c>
      <c r="AB16" s="11"/>
    </row>
    <row r="17" spans="3:28" ht="19.5" thickBot="1" x14ac:dyDescent="0.35">
      <c r="C17" s="11"/>
      <c r="D17" s="11"/>
      <c r="E17" s="11"/>
      <c r="H17" s="8" t="s">
        <v>30</v>
      </c>
      <c r="I17" s="9">
        <v>30</v>
      </c>
      <c r="J17" s="9">
        <f t="shared" si="0"/>
        <v>4.79</v>
      </c>
      <c r="K17" s="14">
        <f>(1- EXP(-I17*T8))/(I17*T8)</f>
        <v>4.1666666666666666E-3</v>
      </c>
      <c r="L17" s="14">
        <f>((1-EXP(-I17*T8))/(I17*T8)-EXP(-I17*T8))</f>
        <v>4.1666666666666666E-3</v>
      </c>
      <c r="M17" s="14">
        <f>T5+T6*K17+T7*L17</f>
        <v>2.4734826152718621</v>
      </c>
      <c r="N17" s="15">
        <f>(K17-M17)^2</f>
        <v>6.0975212540359749</v>
      </c>
      <c r="Y17" s="7" t="str">
        <f t="shared" si="1"/>
        <v>20 year</v>
      </c>
      <c r="Z17" s="5">
        <f t="shared" si="2"/>
        <v>4.8600000000000003</v>
      </c>
      <c r="AA17" s="16">
        <f t="shared" si="3"/>
        <v>2.4865889510009271</v>
      </c>
      <c r="AB17" s="11"/>
    </row>
    <row r="18" spans="3:28" ht="19.5" thickBot="1" x14ac:dyDescent="0.35">
      <c r="H18" s="11"/>
      <c r="I18" s="11"/>
      <c r="J18" s="11"/>
      <c r="K18" s="11"/>
      <c r="L18" s="11"/>
      <c r="M18" s="19" t="s">
        <v>11</v>
      </c>
      <c r="N18" s="20">
        <f>SUM(N5:N17)</f>
        <v>28.774723167634733</v>
      </c>
      <c r="Y18" s="8" t="str">
        <f t="shared" si="1"/>
        <v>30 year</v>
      </c>
      <c r="Z18" s="9">
        <f t="shared" si="2"/>
        <v>4.79</v>
      </c>
      <c r="AA18" s="17">
        <f t="shared" si="3"/>
        <v>2.4734826152718621</v>
      </c>
      <c r="AB18" s="11"/>
    </row>
    <row r="22" spans="3:28" ht="15.75" thickBot="1" x14ac:dyDescent="0.3">
      <c r="O22" t="s">
        <v>12</v>
      </c>
    </row>
    <row r="23" spans="3:28" ht="18.75" x14ac:dyDescent="0.3">
      <c r="D23" s="1" t="s">
        <v>34</v>
      </c>
      <c r="E23" s="2" t="s">
        <v>16</v>
      </c>
      <c r="F23" s="2" t="s">
        <v>2</v>
      </c>
      <c r="G23" s="2" t="s">
        <v>13</v>
      </c>
      <c r="H23" s="3" t="s">
        <v>17</v>
      </c>
    </row>
    <row r="24" spans="3:28" ht="18.75" x14ac:dyDescent="0.3">
      <c r="D24" s="7">
        <v>1.5</v>
      </c>
      <c r="E24" s="5">
        <f>D24/12</f>
        <v>0.125</v>
      </c>
      <c r="F24" s="5">
        <f>(1- EXP(-E24*T8))/(E24*T8)</f>
        <v>0.63212055882855767</v>
      </c>
      <c r="G24" s="5">
        <f>((1-EXP(-E24*T8))/(E24*T8)-EXP(-E24*T8))</f>
        <v>0.26424111765711533</v>
      </c>
      <c r="H24" s="6">
        <f>T5+T6*F24+T7*G24</f>
        <v>4.4982520377219242</v>
      </c>
    </row>
    <row r="25" spans="3:28" ht="18.75" x14ac:dyDescent="0.3">
      <c r="D25" s="7">
        <v>2.5</v>
      </c>
      <c r="E25" s="5">
        <f>D25/12</f>
        <v>0.20833333333333334</v>
      </c>
      <c r="F25" s="5">
        <f>(1- EXP(-E25*T8))/(E25*T8)</f>
        <v>0.48667463829746294</v>
      </c>
      <c r="G25" s="5">
        <f>((1-EXP(-E25*T8))/(E25*T8)-EXP(-E25*T8))</f>
        <v>0.29779903545990111</v>
      </c>
      <c r="H25" s="6">
        <f>T5+T6*F25+T7*G25</f>
        <v>4.5202654045720223</v>
      </c>
    </row>
    <row r="26" spans="3:28" ht="18.75" x14ac:dyDescent="0.3">
      <c r="D26" s="7">
        <v>6</v>
      </c>
      <c r="E26" s="5">
        <f>D26/12</f>
        <v>0.5</v>
      </c>
      <c r="F26" s="5">
        <f>(1- EXP(-E26*T8))/(E26*T8)</f>
        <v>0.24542109027781644</v>
      </c>
      <c r="G26" s="5">
        <f>((1-EXP(-E26*T8))/(E26*T8)-EXP(-E26*T8))</f>
        <v>0.22710545138908228</v>
      </c>
      <c r="H26" s="6">
        <f>T5+T6*F26+T7*G26</f>
        <v>3.8953484496471047</v>
      </c>
    </row>
    <row r="27" spans="3:28" ht="18.75" x14ac:dyDescent="0.3">
      <c r="D27" s="7">
        <v>27</v>
      </c>
      <c r="E27" s="5">
        <f>D27/12</f>
        <v>2.25</v>
      </c>
      <c r="F27" s="5">
        <f>(1- EXP(-E27*T8))/(E27*T8)</f>
        <v>5.5555554709445572E-2</v>
      </c>
      <c r="G27" s="5">
        <f>((1-EXP(-E27*T8))/(E27*T8)-EXP(-E27*T8))</f>
        <v>5.5555539479465829E-2</v>
      </c>
      <c r="H27" s="6">
        <f>T5+T6*F27+T7*G27</f>
        <v>2.7967721448758591</v>
      </c>
    </row>
    <row r="28" spans="3:28" ht="19.5" thickBot="1" x14ac:dyDescent="0.35">
      <c r="D28" s="8">
        <v>30</v>
      </c>
      <c r="E28" s="9">
        <f>D28/12</f>
        <v>2.5</v>
      </c>
      <c r="F28" s="9">
        <f>(1- EXP(-E28*T8))/(E28*T8)</f>
        <v>4.9999999896942322E-2</v>
      </c>
      <c r="G28" s="9">
        <f>((1-EXP(-E28*T8))/(E28*T8)-EXP(-E28*T8))</f>
        <v>4.99999978357887E-2</v>
      </c>
      <c r="H28" s="10">
        <f>T5+T6*F28+T7*G28</f>
        <v>2.7618219898735794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FDC8-D3F8-45D8-9F27-9D6977FBB13F}">
  <dimension ref="A1"/>
  <sheetViews>
    <sheetView workbookViewId="0">
      <selection activeCell="H10" sqref="H10:H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Urja Kohli</dc:creator>
  <cp:lastModifiedBy>Urja Kohli</cp:lastModifiedBy>
  <dcterms:created xsi:type="dcterms:W3CDTF">2025-06-20T06:00:13Z</dcterms:created>
  <dcterms:modified xsi:type="dcterms:W3CDTF">2025-06-21T14:55:34Z</dcterms:modified>
</cp:coreProperties>
</file>