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spokemonworld/Desktop/DSO 562 Fraud Analysis/Project 2/"/>
    </mc:Choice>
  </mc:AlternateContent>
  <xr:revisionPtr revIDLastSave="0" documentId="13_ncr:1_{BBA959CB-AFA9-2842-B935-4FA47DB7E136}" xr6:coauthVersionLast="47" xr6:coauthVersionMax="47" xr10:uidLastSave="{00000000-0000-0000-0000-000000000000}"/>
  <bookViews>
    <workbookView xWindow="0" yWindow="500" windowWidth="28800" windowHeight="16360" activeTab="1" xr2:uid="{52B0C775-BFCE-0840-9CE0-7D31F4EE08D0}"/>
  </bookViews>
  <sheets>
    <sheet name="Model tests" sheetId="1" r:id="rId1"/>
    <sheet name="trn" sheetId="2" r:id="rId2"/>
    <sheet name="tst" sheetId="3" r:id="rId3"/>
    <sheet name="oo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E10" i="3"/>
  <c r="L26" i="2"/>
  <c r="L26" i="4"/>
  <c r="L7" i="4"/>
  <c r="E4" i="4"/>
  <c r="E26" i="4"/>
  <c r="L25" i="4"/>
  <c r="E25" i="4"/>
  <c r="C25" i="4"/>
  <c r="L24" i="4"/>
  <c r="E24" i="4"/>
  <c r="C24" i="4"/>
  <c r="L23" i="4"/>
  <c r="E23" i="4"/>
  <c r="C23" i="4"/>
  <c r="L22" i="4"/>
  <c r="E22" i="4"/>
  <c r="L21" i="4"/>
  <c r="E21" i="4"/>
  <c r="L20" i="4"/>
  <c r="E20" i="4"/>
  <c r="L19" i="4"/>
  <c r="E19" i="4"/>
  <c r="C19" i="4"/>
  <c r="L18" i="4"/>
  <c r="E18" i="4"/>
  <c r="L17" i="4"/>
  <c r="E17" i="4"/>
  <c r="L16" i="4"/>
  <c r="E16" i="4"/>
  <c r="C16" i="4"/>
  <c r="L15" i="4"/>
  <c r="E15" i="4"/>
  <c r="C15" i="4"/>
  <c r="L14" i="4"/>
  <c r="E14" i="4"/>
  <c r="C14" i="4"/>
  <c r="L13" i="4"/>
  <c r="E13" i="4"/>
  <c r="C13" i="4"/>
  <c r="L12" i="4"/>
  <c r="E12" i="4"/>
  <c r="C12" i="4"/>
  <c r="L11" i="4"/>
  <c r="E11" i="4"/>
  <c r="C11" i="4"/>
  <c r="L10" i="4"/>
  <c r="E10" i="4"/>
  <c r="L9" i="4"/>
  <c r="E9" i="4"/>
  <c r="L8" i="4"/>
  <c r="E8" i="4"/>
  <c r="E7" i="4"/>
  <c r="C7" i="4"/>
  <c r="C17" i="4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7" i="3"/>
  <c r="C26" i="3"/>
  <c r="C7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8" i="3"/>
  <c r="E7" i="3"/>
  <c r="E13" i="2"/>
  <c r="B4" i="3"/>
  <c r="C12" i="3" s="1"/>
  <c r="B4" i="2"/>
  <c r="C25" i="2" s="1"/>
  <c r="L7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8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C22" i="2"/>
  <c r="L22" i="2"/>
  <c r="L23" i="2"/>
  <c r="L24" i="2"/>
  <c r="L25" i="2"/>
  <c r="E7" i="2"/>
  <c r="K4" i="2" l="1"/>
  <c r="E4" i="2"/>
  <c r="C12" i="2"/>
  <c r="C11" i="2"/>
  <c r="C7" i="2"/>
  <c r="H7" i="2" s="1"/>
  <c r="C16" i="2"/>
  <c r="C11" i="3"/>
  <c r="C19" i="3"/>
  <c r="C18" i="3"/>
  <c r="K4" i="3"/>
  <c r="C10" i="3"/>
  <c r="D10" i="3" s="1"/>
  <c r="F10" i="3" s="1"/>
  <c r="G25" i="3"/>
  <c r="G24" i="3"/>
  <c r="H20" i="3"/>
  <c r="I20" i="3" s="1"/>
  <c r="N20" i="3" s="1"/>
  <c r="C25" i="3"/>
  <c r="D25" i="3" s="1"/>
  <c r="F25" i="3" s="1"/>
  <c r="C17" i="3"/>
  <c r="D17" i="3" s="1"/>
  <c r="F17" i="3" s="1"/>
  <c r="C9" i="3"/>
  <c r="D9" i="3" s="1"/>
  <c r="F9" i="3" s="1"/>
  <c r="H7" i="3"/>
  <c r="I7" i="3" s="1"/>
  <c r="N7" i="3" s="1"/>
  <c r="C16" i="3"/>
  <c r="G16" i="3" s="1"/>
  <c r="D7" i="3"/>
  <c r="F7" i="3" s="1"/>
  <c r="C23" i="3"/>
  <c r="G23" i="3" s="1"/>
  <c r="D11" i="3"/>
  <c r="F11" i="3" s="1"/>
  <c r="C14" i="3"/>
  <c r="D14" i="3" s="1"/>
  <c r="F14" i="3" s="1"/>
  <c r="H8" i="3"/>
  <c r="I8" i="3" s="1"/>
  <c r="D26" i="3"/>
  <c r="F26" i="3" s="1"/>
  <c r="D18" i="3"/>
  <c r="F18" i="3" s="1"/>
  <c r="C21" i="3"/>
  <c r="C13" i="3"/>
  <c r="G13" i="3" s="1"/>
  <c r="G21" i="3"/>
  <c r="C24" i="3"/>
  <c r="C8" i="3"/>
  <c r="H14" i="3" s="1"/>
  <c r="I14" i="3" s="1"/>
  <c r="E4" i="3"/>
  <c r="G12" i="3"/>
  <c r="C15" i="3"/>
  <c r="G15" i="3" s="1"/>
  <c r="D19" i="3"/>
  <c r="F19" i="3" s="1"/>
  <c r="C22" i="3"/>
  <c r="G22" i="3" s="1"/>
  <c r="C20" i="3"/>
  <c r="G20" i="3" s="1"/>
  <c r="D16" i="4"/>
  <c r="F16" i="4" s="1"/>
  <c r="D24" i="3"/>
  <c r="F24" i="3" s="1"/>
  <c r="D20" i="3"/>
  <c r="F20" i="3" s="1"/>
  <c r="D22" i="3"/>
  <c r="F22" i="3" s="1"/>
  <c r="G19" i="3"/>
  <c r="G18" i="3"/>
  <c r="D12" i="3"/>
  <c r="F12" i="3" s="1"/>
  <c r="G11" i="3"/>
  <c r="D14" i="4"/>
  <c r="F14" i="4" s="1"/>
  <c r="G7" i="4"/>
  <c r="G16" i="4"/>
  <c r="G23" i="4"/>
  <c r="G11" i="4"/>
  <c r="G15" i="4"/>
  <c r="D25" i="4"/>
  <c r="F25" i="4" s="1"/>
  <c r="D19" i="4"/>
  <c r="F19" i="4" s="1"/>
  <c r="D13" i="4"/>
  <c r="F13" i="4" s="1"/>
  <c r="D12" i="4"/>
  <c r="F12" i="4" s="1"/>
  <c r="D11" i="4"/>
  <c r="F11" i="4" s="1"/>
  <c r="D23" i="4"/>
  <c r="F23" i="4" s="1"/>
  <c r="D15" i="4"/>
  <c r="F15" i="4" s="1"/>
  <c r="D24" i="4"/>
  <c r="F24" i="4" s="1"/>
  <c r="G12" i="4"/>
  <c r="G19" i="4"/>
  <c r="G24" i="4"/>
  <c r="G13" i="4"/>
  <c r="G14" i="4"/>
  <c r="G25" i="4"/>
  <c r="D17" i="4"/>
  <c r="F17" i="4" s="1"/>
  <c r="G17" i="4"/>
  <c r="H7" i="4"/>
  <c r="I7" i="4" s="1"/>
  <c r="N7" i="4" s="1"/>
  <c r="C26" i="4"/>
  <c r="D26" i="4" s="1"/>
  <c r="F26" i="4" s="1"/>
  <c r="C10" i="4"/>
  <c r="D10" i="4" s="1"/>
  <c r="F10" i="4" s="1"/>
  <c r="C22" i="4"/>
  <c r="C9" i="4"/>
  <c r="D9" i="4" s="1"/>
  <c r="F9" i="4" s="1"/>
  <c r="C21" i="4"/>
  <c r="D21" i="4" s="1"/>
  <c r="F21" i="4" s="1"/>
  <c r="C8" i="4"/>
  <c r="C20" i="4"/>
  <c r="D7" i="4"/>
  <c r="F7" i="4" s="1"/>
  <c r="C18" i="4"/>
  <c r="D18" i="4" s="1"/>
  <c r="F18" i="4" s="1"/>
  <c r="G17" i="3"/>
  <c r="D21" i="3"/>
  <c r="F21" i="3" s="1"/>
  <c r="G7" i="3"/>
  <c r="G26" i="3"/>
  <c r="C18" i="2"/>
  <c r="D18" i="2" s="1"/>
  <c r="F18" i="2" s="1"/>
  <c r="C8" i="2"/>
  <c r="C15" i="2"/>
  <c r="D15" i="2" s="1"/>
  <c r="F15" i="2" s="1"/>
  <c r="D25" i="2"/>
  <c r="F25" i="2" s="1"/>
  <c r="D22" i="2"/>
  <c r="F22" i="2" s="1"/>
  <c r="C21" i="2"/>
  <c r="D21" i="2" s="1"/>
  <c r="G21" i="2" s="1"/>
  <c r="C14" i="2"/>
  <c r="D14" i="2" s="1"/>
  <c r="C24" i="2"/>
  <c r="D24" i="2" s="1"/>
  <c r="F24" i="2" s="1"/>
  <c r="C17" i="2"/>
  <c r="D17" i="2" s="1"/>
  <c r="G17" i="2" s="1"/>
  <c r="C10" i="2"/>
  <c r="D11" i="2"/>
  <c r="F11" i="2" s="1"/>
  <c r="C20" i="2"/>
  <c r="D20" i="2" s="1"/>
  <c r="F20" i="2" s="1"/>
  <c r="C13" i="2"/>
  <c r="C23" i="2"/>
  <c r="D23" i="2" s="1"/>
  <c r="F23" i="2" s="1"/>
  <c r="D16" i="2"/>
  <c r="C9" i="2"/>
  <c r="C26" i="2"/>
  <c r="D26" i="2" s="1"/>
  <c r="G26" i="2" s="1"/>
  <c r="C19" i="2"/>
  <c r="D19" i="2" s="1"/>
  <c r="D12" i="2"/>
  <c r="F12" i="2" s="1"/>
  <c r="D7" i="2"/>
  <c r="H9" i="2" l="1"/>
  <c r="D8" i="2"/>
  <c r="F8" i="2" s="1"/>
  <c r="H8" i="2"/>
  <c r="K8" i="3"/>
  <c r="M8" i="3" s="1"/>
  <c r="G10" i="3"/>
  <c r="H19" i="3"/>
  <c r="I19" i="3" s="1"/>
  <c r="N19" i="3" s="1"/>
  <c r="D8" i="3"/>
  <c r="F8" i="3" s="1"/>
  <c r="G14" i="3"/>
  <c r="H17" i="3"/>
  <c r="I17" i="3" s="1"/>
  <c r="K17" i="3" s="1"/>
  <c r="M17" i="3" s="1"/>
  <c r="D13" i="3"/>
  <c r="F13" i="3" s="1"/>
  <c r="N14" i="3"/>
  <c r="K14" i="3"/>
  <c r="M14" i="3" s="1"/>
  <c r="D15" i="3"/>
  <c r="F15" i="3" s="1"/>
  <c r="D16" i="3"/>
  <c r="F16" i="3" s="1"/>
  <c r="H15" i="3"/>
  <c r="I15" i="3" s="1"/>
  <c r="H24" i="3"/>
  <c r="I24" i="3" s="1"/>
  <c r="D23" i="3"/>
  <c r="F23" i="3" s="1"/>
  <c r="N8" i="3"/>
  <c r="K7" i="3"/>
  <c r="M7" i="3" s="1"/>
  <c r="H22" i="3"/>
  <c r="I22" i="3" s="1"/>
  <c r="H23" i="3"/>
  <c r="I23" i="3" s="1"/>
  <c r="H10" i="3"/>
  <c r="I10" i="3" s="1"/>
  <c r="H13" i="3"/>
  <c r="I13" i="3" s="1"/>
  <c r="K19" i="3"/>
  <c r="M19" i="3" s="1"/>
  <c r="N17" i="3"/>
  <c r="H26" i="3"/>
  <c r="I26" i="3" s="1"/>
  <c r="H21" i="3"/>
  <c r="I21" i="3" s="1"/>
  <c r="H18" i="3"/>
  <c r="I18" i="3" s="1"/>
  <c r="K20" i="3"/>
  <c r="M20" i="3" s="1"/>
  <c r="H16" i="3"/>
  <c r="I16" i="3" s="1"/>
  <c r="G9" i="3"/>
  <c r="H9" i="3"/>
  <c r="I9" i="3" s="1"/>
  <c r="G8" i="3"/>
  <c r="H25" i="3"/>
  <c r="I25" i="3" s="1"/>
  <c r="H11" i="3"/>
  <c r="I11" i="3" s="1"/>
  <c r="H12" i="3"/>
  <c r="I12" i="3" s="1"/>
  <c r="H26" i="4"/>
  <c r="G8" i="4"/>
  <c r="K7" i="4"/>
  <c r="H9" i="4"/>
  <c r="D8" i="4"/>
  <c r="F8" i="4" s="1"/>
  <c r="I8" i="2"/>
  <c r="F7" i="2"/>
  <c r="H17" i="4"/>
  <c r="I17" i="4" s="1"/>
  <c r="K17" i="4" s="1"/>
  <c r="M17" i="4" s="1"/>
  <c r="G10" i="4"/>
  <c r="H13" i="4"/>
  <c r="I13" i="4" s="1"/>
  <c r="K13" i="4" s="1"/>
  <c r="M13" i="4" s="1"/>
  <c r="G9" i="4"/>
  <c r="H14" i="4"/>
  <c r="I14" i="4" s="1"/>
  <c r="N14" i="4" s="1"/>
  <c r="H20" i="4"/>
  <c r="I20" i="4" s="1"/>
  <c r="H19" i="4"/>
  <c r="I19" i="4" s="1"/>
  <c r="H12" i="4"/>
  <c r="I12" i="4" s="1"/>
  <c r="G26" i="4"/>
  <c r="H18" i="4"/>
  <c r="I18" i="4" s="1"/>
  <c r="H24" i="4"/>
  <c r="I24" i="4" s="1"/>
  <c r="H8" i="4"/>
  <c r="I8" i="4" s="1"/>
  <c r="I9" i="4"/>
  <c r="H22" i="4"/>
  <c r="I22" i="4" s="1"/>
  <c r="I26" i="4"/>
  <c r="H10" i="4"/>
  <c r="I10" i="4" s="1"/>
  <c r="H23" i="4"/>
  <c r="I23" i="4" s="1"/>
  <c r="H11" i="4"/>
  <c r="I11" i="4" s="1"/>
  <c r="G22" i="4"/>
  <c r="D22" i="4"/>
  <c r="F22" i="4" s="1"/>
  <c r="M7" i="4"/>
  <c r="H21" i="4"/>
  <c r="I21" i="4" s="1"/>
  <c r="H25" i="4"/>
  <c r="I25" i="4" s="1"/>
  <c r="H15" i="4"/>
  <c r="I15" i="4" s="1"/>
  <c r="G20" i="4"/>
  <c r="D20" i="4"/>
  <c r="F20" i="4" s="1"/>
  <c r="H16" i="4"/>
  <c r="I16" i="4" s="1"/>
  <c r="G21" i="4"/>
  <c r="G18" i="4"/>
  <c r="G25" i="2"/>
  <c r="G22" i="2"/>
  <c r="H11" i="2"/>
  <c r="D9" i="2"/>
  <c r="I9" i="2" s="1"/>
  <c r="K9" i="2" s="1"/>
  <c r="M9" i="2" s="1"/>
  <c r="H20" i="2"/>
  <c r="H18" i="2"/>
  <c r="G12" i="2"/>
  <c r="F17" i="2"/>
  <c r="G11" i="2"/>
  <c r="H17" i="2"/>
  <c r="H16" i="2"/>
  <c r="F26" i="2"/>
  <c r="H19" i="2"/>
  <c r="G18" i="2"/>
  <c r="F19" i="2"/>
  <c r="G19" i="2"/>
  <c r="F16" i="2"/>
  <c r="G16" i="2"/>
  <c r="G14" i="2"/>
  <c r="F14" i="2"/>
  <c r="H24" i="2"/>
  <c r="G24" i="2"/>
  <c r="H26" i="2"/>
  <c r="D10" i="2"/>
  <c r="I10" i="2" s="1"/>
  <c r="N10" i="2" s="1"/>
  <c r="H25" i="2"/>
  <c r="F21" i="2"/>
  <c r="H23" i="2"/>
  <c r="H15" i="2"/>
  <c r="D13" i="2"/>
  <c r="G13" i="2" s="1"/>
  <c r="H21" i="2"/>
  <c r="H10" i="2"/>
  <c r="H14" i="2"/>
  <c r="H22" i="2"/>
  <c r="H13" i="2"/>
  <c r="H12" i="2"/>
  <c r="G8" i="2"/>
  <c r="I7" i="2"/>
  <c r="K8" i="2"/>
  <c r="M8" i="2" s="1"/>
  <c r="G15" i="2"/>
  <c r="G23" i="2"/>
  <c r="G20" i="2"/>
  <c r="G7" i="2"/>
  <c r="K26" i="3" l="1"/>
  <c r="M26" i="3" s="1"/>
  <c r="N26" i="3"/>
  <c r="N15" i="3"/>
  <c r="K15" i="3"/>
  <c r="M15" i="3" s="1"/>
  <c r="K25" i="3"/>
  <c r="M25" i="3" s="1"/>
  <c r="N25" i="3"/>
  <c r="N16" i="3"/>
  <c r="K16" i="3"/>
  <c r="M16" i="3" s="1"/>
  <c r="K10" i="3"/>
  <c r="M10" i="3" s="1"/>
  <c r="N10" i="3"/>
  <c r="N24" i="3"/>
  <c r="K24" i="3"/>
  <c r="M24" i="3" s="1"/>
  <c r="K13" i="3"/>
  <c r="M13" i="3" s="1"/>
  <c r="N13" i="3"/>
  <c r="N23" i="3"/>
  <c r="K23" i="3"/>
  <c r="M23" i="3" s="1"/>
  <c r="K9" i="3"/>
  <c r="M9" i="3" s="1"/>
  <c r="N9" i="3"/>
  <c r="K12" i="3"/>
  <c r="M12" i="3" s="1"/>
  <c r="N12" i="3"/>
  <c r="N18" i="3"/>
  <c r="K18" i="3"/>
  <c r="M18" i="3" s="1"/>
  <c r="K22" i="3"/>
  <c r="M22" i="3" s="1"/>
  <c r="N22" i="3"/>
  <c r="N11" i="3"/>
  <c r="K11" i="3"/>
  <c r="M11" i="3" s="1"/>
  <c r="K21" i="3"/>
  <c r="M21" i="3" s="1"/>
  <c r="N21" i="3"/>
  <c r="K26" i="4"/>
  <c r="M26" i="4" s="1"/>
  <c r="N26" i="4"/>
  <c r="K7" i="2"/>
  <c r="M7" i="2" s="1"/>
  <c r="N7" i="2"/>
  <c r="F9" i="2"/>
  <c r="G9" i="2"/>
  <c r="N17" i="4"/>
  <c r="K14" i="4"/>
  <c r="M14" i="4" s="1"/>
  <c r="N13" i="4"/>
  <c r="N19" i="4"/>
  <c r="K19" i="4"/>
  <c r="M19" i="4" s="1"/>
  <c r="K24" i="4"/>
  <c r="M24" i="4" s="1"/>
  <c r="N24" i="4"/>
  <c r="N21" i="4"/>
  <c r="K21" i="4"/>
  <c r="M21" i="4" s="1"/>
  <c r="N18" i="4"/>
  <c r="K18" i="4"/>
  <c r="M18" i="4" s="1"/>
  <c r="K11" i="4"/>
  <c r="M11" i="4" s="1"/>
  <c r="N11" i="4"/>
  <c r="K23" i="4"/>
  <c r="M23" i="4" s="1"/>
  <c r="N23" i="4"/>
  <c r="N10" i="4"/>
  <c r="K10" i="4"/>
  <c r="M10" i="4" s="1"/>
  <c r="N22" i="4"/>
  <c r="K22" i="4"/>
  <c r="M22" i="4" s="1"/>
  <c r="K20" i="4"/>
  <c r="M20" i="4" s="1"/>
  <c r="N20" i="4"/>
  <c r="K12" i="4"/>
  <c r="M12" i="4" s="1"/>
  <c r="N12" i="4"/>
  <c r="N16" i="4"/>
  <c r="K16" i="4"/>
  <c r="M16" i="4" s="1"/>
  <c r="N15" i="4"/>
  <c r="K15" i="4"/>
  <c r="M15" i="4" s="1"/>
  <c r="N9" i="4"/>
  <c r="K9" i="4"/>
  <c r="M9" i="4" s="1"/>
  <c r="K25" i="4"/>
  <c r="M25" i="4" s="1"/>
  <c r="N25" i="4"/>
  <c r="K8" i="4"/>
  <c r="M8" i="4" s="1"/>
  <c r="N8" i="4"/>
  <c r="I12" i="2"/>
  <c r="N12" i="2" s="1"/>
  <c r="I11" i="2"/>
  <c r="K11" i="2" s="1"/>
  <c r="M11" i="2" s="1"/>
  <c r="F13" i="2"/>
  <c r="I15" i="2"/>
  <c r="N15" i="2" s="1"/>
  <c r="I13" i="2"/>
  <c r="N13" i="2" s="1"/>
  <c r="I25" i="2"/>
  <c r="K25" i="2" s="1"/>
  <c r="M25" i="2" s="1"/>
  <c r="I16" i="2"/>
  <c r="K16" i="2" s="1"/>
  <c r="M16" i="2" s="1"/>
  <c r="I24" i="2"/>
  <c r="N24" i="2" s="1"/>
  <c r="I17" i="2"/>
  <c r="K17" i="2" s="1"/>
  <c r="M17" i="2" s="1"/>
  <c r="I14" i="2"/>
  <c r="N14" i="2" s="1"/>
  <c r="I20" i="2"/>
  <c r="K20" i="2" s="1"/>
  <c r="M20" i="2" s="1"/>
  <c r="I26" i="2"/>
  <c r="I18" i="2"/>
  <c r="K18" i="2" s="1"/>
  <c r="M18" i="2" s="1"/>
  <c r="I22" i="2"/>
  <c r="N22" i="2" s="1"/>
  <c r="I23" i="2"/>
  <c r="K23" i="2" s="1"/>
  <c r="M23" i="2" s="1"/>
  <c r="I21" i="2"/>
  <c r="N21" i="2" s="1"/>
  <c r="I19" i="2"/>
  <c r="K19" i="2" s="1"/>
  <c r="M19" i="2" s="1"/>
  <c r="F10" i="2"/>
  <c r="G10" i="2"/>
  <c r="N8" i="2"/>
  <c r="N9" i="2"/>
  <c r="K10" i="2"/>
  <c r="M10" i="2" s="1"/>
  <c r="N11" i="2" l="1"/>
  <c r="N26" i="2"/>
  <c r="K26" i="2"/>
  <c r="M26" i="2" s="1"/>
  <c r="K12" i="2"/>
  <c r="M12" i="2" s="1"/>
  <c r="K15" i="2"/>
  <c r="M15" i="2" s="1"/>
  <c r="N16" i="2"/>
  <c r="K13" i="2"/>
  <c r="M13" i="2" s="1"/>
  <c r="K24" i="2"/>
  <c r="M24" i="2" s="1"/>
  <c r="N25" i="2"/>
  <c r="K14" i="2"/>
  <c r="M14" i="2" s="1"/>
  <c r="N20" i="2"/>
  <c r="N17" i="2"/>
  <c r="N23" i="2"/>
  <c r="N19" i="2"/>
  <c r="N18" i="2"/>
  <c r="K21" i="2"/>
  <c r="M21" i="2" s="1"/>
  <c r="K22" i="2"/>
  <c r="M22" i="2" s="1"/>
</calcChain>
</file>

<file path=xl/sharedStrings.xml><?xml version="1.0" encoding="utf-8"?>
<sst xmlns="http://schemas.openxmlformats.org/spreadsheetml/2006/main" count="157" uniqueCount="59">
  <si>
    <t>Model</t>
  </si>
  <si>
    <t>Iteration</t>
  </si>
  <si>
    <t>Parameters</t>
  </si>
  <si>
    <t>Avg FDR at 3%</t>
  </si>
  <si>
    <t>Variables</t>
  </si>
  <si>
    <t>Logistic Regression</t>
  </si>
  <si>
    <t>Single Decision Tree</t>
  </si>
  <si>
    <t>max_depth</t>
  </si>
  <si>
    <t>splitter</t>
  </si>
  <si>
    <t>min_samples_split</t>
  </si>
  <si>
    <t>min_samples_leaf</t>
  </si>
  <si>
    <t>best</t>
  </si>
  <si>
    <t>None</t>
  </si>
  <si>
    <t>random</t>
  </si>
  <si>
    <t>l1</t>
  </si>
  <si>
    <t>l2</t>
  </si>
  <si>
    <t>Random Forest</t>
  </si>
  <si>
    <t>n_estimators</t>
  </si>
  <si>
    <t>trn</t>
  </si>
  <si>
    <t>tst</t>
  </si>
  <si>
    <t>oot</t>
  </si>
  <si>
    <t>penalty</t>
  </si>
  <si>
    <t>solver</t>
  </si>
  <si>
    <t>lbfgs</t>
  </si>
  <si>
    <t>saga</t>
  </si>
  <si>
    <t>none</t>
  </si>
  <si>
    <t>Boosted Tree</t>
  </si>
  <si>
    <t>learning_rate</t>
  </si>
  <si>
    <t>Neural Network</t>
  </si>
  <si>
    <t>n_layers_</t>
  </si>
  <si>
    <t>activation</t>
  </si>
  <si>
    <t>hidden_layer_sizes</t>
  </si>
  <si>
    <t>relu</t>
  </si>
  <si>
    <t>constant</t>
  </si>
  <si>
    <t>adaptive</t>
  </si>
  <si>
    <t>logistic</t>
  </si>
  <si>
    <t>Adaboost</t>
  </si>
  <si>
    <t>algorithm</t>
  </si>
  <si>
    <t>SAMME.R</t>
  </si>
  <si>
    <t>SAMME</t>
  </si>
  <si>
    <t>Population Bins %</t>
  </si>
  <si>
    <t># Records</t>
  </si>
  <si>
    <t># Goods</t>
  </si>
  <si>
    <t># Bads</t>
  </si>
  <si>
    <t>% Goods</t>
  </si>
  <si>
    <t>% Bads</t>
  </si>
  <si>
    <t>Total # Records</t>
  </si>
  <si>
    <t>Cumulative Goods</t>
  </si>
  <si>
    <t>Cumulative Bads</t>
  </si>
  <si>
    <t>% Bads (FDR)</t>
  </si>
  <si>
    <t>KS</t>
  </si>
  <si>
    <t>FPR</t>
  </si>
  <si>
    <t>Cumulative Statistics</t>
  </si>
  <si>
    <t>Bin Statistics</t>
  </si>
  <si>
    <t>Training</t>
  </si>
  <si>
    <t>Fraud Rate</t>
  </si>
  <si>
    <t>Testing</t>
    <phoneticPr fontId="5" type="noConversion"/>
  </si>
  <si>
    <t># Records</t>
    <phoneticPr fontId="5" type="noConversion"/>
  </si>
  <si>
    <t>OOT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</si>
</sst>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DBFE"/>
        <bgColor indexed="64"/>
      </patternFill>
    </fill>
    <fill>
      <patternFill patternType="solid">
        <fgColor rgb="FFFFD9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64" fontId="3" fillId="7" borderId="3" xfId="0" applyNumberFormat="1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64" fontId="3" fillId="8" borderId="3" xfId="0" applyNumberFormat="1" applyFont="1" applyFill="1" applyBorder="1" applyAlignment="1">
      <alignment horizontal="center" vertical="center"/>
    </xf>
    <xf numFmtId="164" fontId="3" fillId="8" borderId="4" xfId="0" applyNumberFormat="1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27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8" fillId="10" borderId="28" xfId="0" applyFont="1" applyFill="1" applyBorder="1" applyAlignment="1">
      <alignment horizontal="center" vertical="center"/>
    </xf>
    <xf numFmtId="0" fontId="8" fillId="10" borderId="29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25" xfId="0" applyNumberFormat="1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33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" fontId="9" fillId="0" borderId="32" xfId="0" applyNumberFormat="1" applyFont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1" fontId="9" fillId="0" borderId="39" xfId="0" applyNumberFormat="1" applyFont="1" applyBorder="1" applyAlignment="1">
      <alignment horizontal="center" vertical="center"/>
    </xf>
    <xf numFmtId="10" fontId="9" fillId="0" borderId="39" xfId="2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0" fontId="9" fillId="0" borderId="17" xfId="2" applyNumberFormat="1" applyFont="1" applyBorder="1" applyAlignment="1">
      <alignment horizontal="center" vertical="center"/>
    </xf>
    <xf numFmtId="43" fontId="9" fillId="0" borderId="33" xfId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1" fontId="9" fillId="0" borderId="40" xfId="0" applyNumberFormat="1" applyFont="1" applyBorder="1" applyAlignment="1">
      <alignment horizontal="center" vertical="center"/>
    </xf>
    <xf numFmtId="10" fontId="9" fillId="0" borderId="40" xfId="2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0" fontId="9" fillId="0" borderId="0" xfId="2" applyNumberFormat="1" applyFont="1" applyBorder="1" applyAlignment="1">
      <alignment horizontal="center" vertical="center"/>
    </xf>
    <xf numFmtId="43" fontId="9" fillId="0" borderId="35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1" fontId="9" fillId="0" borderId="25" xfId="0" applyNumberFormat="1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vertical="center"/>
    </xf>
    <xf numFmtId="10" fontId="9" fillId="0" borderId="26" xfId="2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0" fontId="9" fillId="0" borderId="8" xfId="2" applyNumberFormat="1" applyFont="1" applyBorder="1" applyAlignment="1">
      <alignment horizontal="center" vertical="center"/>
    </xf>
    <xf numFmtId="43" fontId="9" fillId="0" borderId="37" xfId="1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10" fontId="9" fillId="0" borderId="33" xfId="2" applyNumberFormat="1" applyFont="1" applyBorder="1" applyAlignment="1">
      <alignment horizontal="center" vertical="center"/>
    </xf>
    <xf numFmtId="10" fontId="9" fillId="0" borderId="18" xfId="2" applyNumberFormat="1" applyFont="1" applyBorder="1" applyAlignment="1">
      <alignment horizontal="center" vertical="center"/>
    </xf>
    <xf numFmtId="43" fontId="9" fillId="0" borderId="22" xfId="1" applyFont="1" applyBorder="1" applyAlignment="1">
      <alignment horizontal="center" vertical="center"/>
    </xf>
    <xf numFmtId="10" fontId="9" fillId="0" borderId="35" xfId="2" applyNumberFormat="1" applyFont="1" applyBorder="1" applyAlignment="1">
      <alignment horizontal="center" vertical="center"/>
    </xf>
    <xf numFmtId="10" fontId="9" fillId="0" borderId="19" xfId="2" applyNumberFormat="1" applyFont="1" applyBorder="1" applyAlignment="1">
      <alignment horizontal="center" vertical="center"/>
    </xf>
    <xf numFmtId="43" fontId="9" fillId="0" borderId="6" xfId="1" applyFont="1" applyBorder="1" applyAlignment="1">
      <alignment horizontal="center" vertical="center"/>
    </xf>
    <xf numFmtId="10" fontId="9" fillId="0" borderId="37" xfId="2" applyNumberFormat="1" applyFont="1" applyBorder="1" applyAlignment="1">
      <alignment horizontal="center" vertical="center"/>
    </xf>
    <xf numFmtId="10" fontId="9" fillId="0" borderId="24" xfId="2" applyNumberFormat="1" applyFont="1" applyBorder="1" applyAlignment="1">
      <alignment horizontal="center" vertical="center"/>
    </xf>
    <xf numFmtId="43" fontId="9" fillId="0" borderId="9" xfId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D9EB"/>
      <color rgb="FFFED1E0"/>
      <color rgb="FFB2EBF8"/>
      <color rgb="FFF0DBFE"/>
      <color rgb="FFEDC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8260-2C1E-9046-8B36-895C4E4780DE}">
  <dimension ref="A1:N47"/>
  <sheetViews>
    <sheetView topLeftCell="A2" workbookViewId="0">
      <selection activeCell="H30" sqref="H30:I30"/>
    </sheetView>
  </sheetViews>
  <sheetFormatPr baseColWidth="10" defaultColWidth="10.83203125" defaultRowHeight="16" x14ac:dyDescent="0.2"/>
  <cols>
    <col min="1" max="1" width="24" style="1" customWidth="1"/>
    <col min="2" max="3" width="11.6640625" style="1" customWidth="1"/>
    <col min="4" max="4" width="19.83203125" style="1" bestFit="1" customWidth="1"/>
    <col min="5" max="5" width="11.83203125" style="1" bestFit="1" customWidth="1"/>
    <col min="6" max="6" width="18.83203125" style="1" bestFit="1" customWidth="1"/>
    <col min="7" max="7" width="19.33203125" style="1" bestFit="1" customWidth="1"/>
    <col min="8" max="10" width="11.6640625" style="2" customWidth="1"/>
    <col min="11" max="16384" width="10.83203125" style="1"/>
  </cols>
  <sheetData>
    <row r="1" spans="1:10" ht="29" customHeight="1" thickBot="1" x14ac:dyDescent="0.25">
      <c r="A1" s="64" t="s">
        <v>0</v>
      </c>
      <c r="B1" s="66"/>
      <c r="C1" s="64" t="s">
        <v>2</v>
      </c>
      <c r="D1" s="65"/>
      <c r="E1" s="65"/>
      <c r="F1" s="65"/>
      <c r="G1" s="66"/>
      <c r="H1" s="62" t="s">
        <v>3</v>
      </c>
      <c r="I1" s="62"/>
      <c r="J1" s="63"/>
    </row>
    <row r="2" spans="1:10" ht="17" thickBot="1" x14ac:dyDescent="0.25">
      <c r="A2" s="74" t="s">
        <v>5</v>
      </c>
      <c r="B2" s="14" t="s">
        <v>1</v>
      </c>
      <c r="C2" s="15" t="s">
        <v>4</v>
      </c>
      <c r="D2" s="69" t="s">
        <v>21</v>
      </c>
      <c r="E2" s="68"/>
      <c r="F2" s="67" t="s">
        <v>22</v>
      </c>
      <c r="G2" s="68"/>
      <c r="H2" s="16" t="s">
        <v>18</v>
      </c>
      <c r="I2" s="32" t="s">
        <v>19</v>
      </c>
      <c r="J2" s="17" t="s">
        <v>20</v>
      </c>
    </row>
    <row r="3" spans="1:10" ht="16" customHeight="1" x14ac:dyDescent="0.2">
      <c r="A3" s="75"/>
      <c r="B3" s="10">
        <v>1</v>
      </c>
      <c r="C3" s="12">
        <v>20</v>
      </c>
      <c r="D3" s="46" t="s">
        <v>25</v>
      </c>
      <c r="E3" s="47"/>
      <c r="F3" s="53" t="s">
        <v>23</v>
      </c>
      <c r="G3" s="47"/>
      <c r="H3" s="6">
        <v>0.53455799999999998</v>
      </c>
      <c r="I3" s="33">
        <v>0.54354000000000002</v>
      </c>
      <c r="J3" s="7">
        <v>0.51760300000000004</v>
      </c>
    </row>
    <row r="4" spans="1:10" x14ac:dyDescent="0.2">
      <c r="A4" s="75"/>
      <c r="B4" s="10">
        <v>2</v>
      </c>
      <c r="C4" s="12">
        <v>20</v>
      </c>
      <c r="D4" s="46" t="s">
        <v>15</v>
      </c>
      <c r="E4" s="47"/>
      <c r="F4" s="53" t="s">
        <v>23</v>
      </c>
      <c r="G4" s="47"/>
      <c r="H4" s="6">
        <v>0.53850299999999995</v>
      </c>
      <c r="I4" s="33">
        <v>0.53251899999999996</v>
      </c>
      <c r="J4" s="7">
        <v>0.51885999999999999</v>
      </c>
    </row>
    <row r="5" spans="1:10" x14ac:dyDescent="0.2">
      <c r="A5" s="75"/>
      <c r="B5" s="10">
        <v>3</v>
      </c>
      <c r="C5" s="12">
        <v>25</v>
      </c>
      <c r="D5" s="46" t="s">
        <v>25</v>
      </c>
      <c r="E5" s="47"/>
      <c r="F5" s="53" t="s">
        <v>23</v>
      </c>
      <c r="G5" s="47"/>
      <c r="H5" s="6">
        <v>0.53879600000000005</v>
      </c>
      <c r="I5" s="33">
        <v>0.543879</v>
      </c>
      <c r="J5" s="7">
        <v>0.52207300000000001</v>
      </c>
    </row>
    <row r="6" spans="1:10" x14ac:dyDescent="0.2">
      <c r="A6" s="75"/>
      <c r="B6" s="10">
        <v>4</v>
      </c>
      <c r="C6" s="12">
        <v>25</v>
      </c>
      <c r="D6" s="46" t="s">
        <v>15</v>
      </c>
      <c r="E6" s="47"/>
      <c r="F6" s="53" t="s">
        <v>23</v>
      </c>
      <c r="G6" s="47"/>
      <c r="H6" s="6">
        <v>0.5363</v>
      </c>
      <c r="I6" s="33">
        <v>0.54802899999999999</v>
      </c>
      <c r="J6" s="7">
        <v>0.52025699999999997</v>
      </c>
    </row>
    <row r="7" spans="1:10" x14ac:dyDescent="0.2">
      <c r="A7" s="75"/>
      <c r="B7" s="10">
        <v>5</v>
      </c>
      <c r="C7" s="12">
        <v>30</v>
      </c>
      <c r="D7" s="46" t="s">
        <v>25</v>
      </c>
      <c r="E7" s="47"/>
      <c r="F7" s="53" t="s">
        <v>23</v>
      </c>
      <c r="G7" s="47"/>
      <c r="H7" s="6">
        <v>0.54496999999999995</v>
      </c>
      <c r="I7" s="33">
        <v>0.54113900000000004</v>
      </c>
      <c r="J7" s="7">
        <v>0.52472799999999997</v>
      </c>
    </row>
    <row r="8" spans="1:10" x14ac:dyDescent="0.2">
      <c r="A8" s="75"/>
      <c r="B8" s="10">
        <v>6</v>
      </c>
      <c r="C8" s="12">
        <v>30</v>
      </c>
      <c r="D8" s="46" t="s">
        <v>15</v>
      </c>
      <c r="E8" s="47"/>
      <c r="F8" s="53" t="s">
        <v>23</v>
      </c>
      <c r="G8" s="47"/>
      <c r="H8" s="6">
        <v>0.54117700000000002</v>
      </c>
      <c r="I8" s="33">
        <v>0.53313100000000002</v>
      </c>
      <c r="J8" s="7">
        <v>0.51934899999999995</v>
      </c>
    </row>
    <row r="9" spans="1:10" x14ac:dyDescent="0.2">
      <c r="A9" s="75"/>
      <c r="B9" s="10">
        <v>7</v>
      </c>
      <c r="C9" s="12">
        <v>20</v>
      </c>
      <c r="D9" s="46" t="s">
        <v>14</v>
      </c>
      <c r="E9" s="47"/>
      <c r="F9" s="53" t="s">
        <v>24</v>
      </c>
      <c r="G9" s="47"/>
      <c r="H9" s="6">
        <v>0.53788400000000003</v>
      </c>
      <c r="I9" s="33">
        <v>0.54296699999999998</v>
      </c>
      <c r="J9" s="7">
        <v>0.520177</v>
      </c>
    </row>
    <row r="10" spans="1:10" x14ac:dyDescent="0.2">
      <c r="A10" s="75"/>
      <c r="B10" s="10">
        <v>8</v>
      </c>
      <c r="C10" s="12">
        <v>20</v>
      </c>
      <c r="D10" s="46" t="s">
        <v>15</v>
      </c>
      <c r="E10" s="47"/>
      <c r="F10" s="53" t="s">
        <v>24</v>
      </c>
      <c r="G10" s="47"/>
      <c r="H10" s="6">
        <v>0.53861599999999998</v>
      </c>
      <c r="I10" s="33">
        <v>0.53996900000000003</v>
      </c>
      <c r="J10" s="7">
        <v>0.51943600000000001</v>
      </c>
    </row>
    <row r="11" spans="1:10" x14ac:dyDescent="0.2">
      <c r="A11" s="75"/>
      <c r="B11" s="10">
        <v>9</v>
      </c>
      <c r="C11" s="12">
        <v>25</v>
      </c>
      <c r="D11" s="46" t="s">
        <v>14</v>
      </c>
      <c r="E11" s="47"/>
      <c r="F11" s="53" t="s">
        <v>24</v>
      </c>
      <c r="G11" s="47"/>
      <c r="H11" s="6">
        <v>0.53831799999999996</v>
      </c>
      <c r="I11" s="33">
        <v>0.53767699999999996</v>
      </c>
      <c r="J11" s="7">
        <v>0.51946499999999995</v>
      </c>
    </row>
    <row r="12" spans="1:10" x14ac:dyDescent="0.2">
      <c r="A12" s="75"/>
      <c r="B12" s="10">
        <v>10</v>
      </c>
      <c r="C12" s="12">
        <v>25</v>
      </c>
      <c r="D12" s="46" t="s">
        <v>15</v>
      </c>
      <c r="E12" s="47"/>
      <c r="F12" s="53" t="s">
        <v>24</v>
      </c>
      <c r="G12" s="47"/>
      <c r="H12" s="6">
        <v>0.54043399999999997</v>
      </c>
      <c r="I12" s="33">
        <v>0.53698400000000002</v>
      </c>
      <c r="J12" s="7">
        <v>0.51957299999999995</v>
      </c>
    </row>
    <row r="13" spans="1:10" x14ac:dyDescent="0.2">
      <c r="A13" s="75"/>
      <c r="B13" s="10">
        <v>11</v>
      </c>
      <c r="C13" s="12">
        <v>30</v>
      </c>
      <c r="D13" s="46" t="s">
        <v>25</v>
      </c>
      <c r="E13" s="47"/>
      <c r="F13" s="53" t="s">
        <v>24</v>
      </c>
      <c r="G13" s="47"/>
      <c r="H13" s="6">
        <v>0.53856700000000002</v>
      </c>
      <c r="I13" s="33">
        <v>0.53619799999999995</v>
      </c>
      <c r="J13" s="7">
        <v>0.51992700000000003</v>
      </c>
    </row>
    <row r="14" spans="1:10" ht="17" thickBot="1" x14ac:dyDescent="0.25">
      <c r="A14" s="76"/>
      <c r="B14" s="11">
        <v>12</v>
      </c>
      <c r="C14" s="13">
        <v>30</v>
      </c>
      <c r="D14" s="48" t="s">
        <v>15</v>
      </c>
      <c r="E14" s="45"/>
      <c r="F14" s="44" t="s">
        <v>24</v>
      </c>
      <c r="G14" s="45"/>
      <c r="H14" s="8">
        <v>0.541045</v>
      </c>
      <c r="I14" s="34">
        <v>0.53559500000000004</v>
      </c>
      <c r="J14" s="9">
        <v>0.52030799999999999</v>
      </c>
    </row>
    <row r="15" spans="1:10" ht="16" customHeight="1" thickBot="1" x14ac:dyDescent="0.25">
      <c r="A15" s="77" t="s">
        <v>6</v>
      </c>
      <c r="B15" s="18" t="s">
        <v>1</v>
      </c>
      <c r="C15" s="19" t="s">
        <v>4</v>
      </c>
      <c r="D15" s="49" t="s">
        <v>7</v>
      </c>
      <c r="E15" s="50"/>
      <c r="F15" s="54" t="s">
        <v>8</v>
      </c>
      <c r="G15" s="50"/>
      <c r="H15" s="72" t="s">
        <v>3</v>
      </c>
      <c r="I15" s="72"/>
      <c r="J15" s="73"/>
    </row>
    <row r="16" spans="1:10" x14ac:dyDescent="0.2">
      <c r="A16" s="78"/>
      <c r="B16" s="10">
        <v>1</v>
      </c>
      <c r="C16" s="12">
        <v>20</v>
      </c>
      <c r="D16" s="46" t="s">
        <v>12</v>
      </c>
      <c r="E16" s="47"/>
      <c r="F16" s="53" t="s">
        <v>13</v>
      </c>
      <c r="G16" s="47"/>
      <c r="H16" s="6">
        <v>0.56029799999999996</v>
      </c>
      <c r="I16" s="35">
        <v>0.54268799999999995</v>
      </c>
      <c r="J16" s="7">
        <v>0.52975700000000003</v>
      </c>
    </row>
    <row r="17" spans="1:14" x14ac:dyDescent="0.2">
      <c r="A17" s="78"/>
      <c r="B17" s="10">
        <v>2</v>
      </c>
      <c r="C17" s="12">
        <v>20</v>
      </c>
      <c r="D17" s="46" t="s">
        <v>12</v>
      </c>
      <c r="E17" s="47"/>
      <c r="F17" s="53" t="s">
        <v>11</v>
      </c>
      <c r="G17" s="47"/>
      <c r="H17" s="6">
        <v>0.56037800000000004</v>
      </c>
      <c r="I17" s="33">
        <v>0.54397700000000004</v>
      </c>
      <c r="J17" s="7">
        <v>0.52912800000000004</v>
      </c>
    </row>
    <row r="18" spans="1:14" x14ac:dyDescent="0.2">
      <c r="A18" s="78"/>
      <c r="B18" s="10">
        <v>3</v>
      </c>
      <c r="C18" s="12">
        <v>25</v>
      </c>
      <c r="D18" s="46">
        <v>20</v>
      </c>
      <c r="E18" s="47"/>
      <c r="F18" s="53" t="s">
        <v>13</v>
      </c>
      <c r="G18" s="47"/>
      <c r="H18" s="6">
        <v>0.55961700000000003</v>
      </c>
      <c r="I18" s="33">
        <v>0.54803000000000002</v>
      </c>
      <c r="J18" s="7">
        <v>0.53087499999999999</v>
      </c>
    </row>
    <row r="19" spans="1:14" x14ac:dyDescent="0.2">
      <c r="A19" s="78"/>
      <c r="B19" s="10">
        <v>4</v>
      </c>
      <c r="C19" s="12">
        <v>25</v>
      </c>
      <c r="D19" s="46">
        <v>20</v>
      </c>
      <c r="E19" s="47"/>
      <c r="F19" s="53" t="s">
        <v>11</v>
      </c>
      <c r="G19" s="47"/>
      <c r="H19" s="6">
        <v>0.55763700000000005</v>
      </c>
      <c r="I19" s="33">
        <v>0.55143799999999998</v>
      </c>
      <c r="J19" s="7">
        <v>0.52766100000000005</v>
      </c>
    </row>
    <row r="20" spans="1:14" x14ac:dyDescent="0.2">
      <c r="A20" s="78"/>
      <c r="B20" s="10">
        <v>5</v>
      </c>
      <c r="C20" s="12">
        <v>30</v>
      </c>
      <c r="D20" s="46">
        <v>30</v>
      </c>
      <c r="E20" s="47"/>
      <c r="F20" s="53" t="s">
        <v>13</v>
      </c>
      <c r="G20" s="47"/>
      <c r="H20" s="6">
        <v>0.55718599999999996</v>
      </c>
      <c r="I20" s="33">
        <v>0.55189900000000003</v>
      </c>
      <c r="J20" s="7">
        <v>0.52791299999999997</v>
      </c>
    </row>
    <row r="21" spans="1:14" ht="17" thickBot="1" x14ac:dyDescent="0.25">
      <c r="A21" s="79"/>
      <c r="B21" s="11">
        <v>6</v>
      </c>
      <c r="C21" s="13">
        <v>30</v>
      </c>
      <c r="D21" s="48">
        <v>30</v>
      </c>
      <c r="E21" s="45"/>
      <c r="F21" s="44" t="s">
        <v>11</v>
      </c>
      <c r="G21" s="45"/>
      <c r="H21" s="8">
        <v>0.55927099999999996</v>
      </c>
      <c r="I21" s="34">
        <v>0.54843900000000001</v>
      </c>
      <c r="J21" s="9">
        <v>0.52984100000000001</v>
      </c>
    </row>
    <row r="22" spans="1:14" ht="17" thickBot="1" x14ac:dyDescent="0.25">
      <c r="A22" s="80" t="s">
        <v>16</v>
      </c>
      <c r="B22" s="20" t="s">
        <v>1</v>
      </c>
      <c r="C22" s="21" t="s">
        <v>4</v>
      </c>
      <c r="D22" s="21" t="s">
        <v>17</v>
      </c>
      <c r="E22" s="20" t="s">
        <v>7</v>
      </c>
      <c r="F22" s="20" t="s">
        <v>10</v>
      </c>
      <c r="G22" s="22" t="s">
        <v>9</v>
      </c>
      <c r="H22" s="70" t="s">
        <v>3</v>
      </c>
      <c r="I22" s="70"/>
      <c r="J22" s="71"/>
    </row>
    <row r="23" spans="1:14" x14ac:dyDescent="0.2">
      <c r="A23" s="81"/>
      <c r="B23" s="10">
        <v>1</v>
      </c>
      <c r="C23" s="12">
        <v>20</v>
      </c>
      <c r="D23" s="12">
        <v>10</v>
      </c>
      <c r="E23" s="30">
        <v>10</v>
      </c>
      <c r="F23" s="30">
        <v>1</v>
      </c>
      <c r="G23" s="10">
        <v>2</v>
      </c>
      <c r="H23" s="6">
        <v>0.55176099999999995</v>
      </c>
      <c r="I23" s="35">
        <v>0.56687200000000004</v>
      </c>
      <c r="J23" s="7">
        <v>0.53394799999999998</v>
      </c>
    </row>
    <row r="24" spans="1:14" x14ac:dyDescent="0.2">
      <c r="A24" s="81"/>
      <c r="B24" s="10">
        <v>2</v>
      </c>
      <c r="C24" s="12">
        <v>25</v>
      </c>
      <c r="D24" s="12">
        <v>50</v>
      </c>
      <c r="E24" s="30">
        <v>20</v>
      </c>
      <c r="F24" s="30">
        <v>1</v>
      </c>
      <c r="G24" s="10">
        <v>300</v>
      </c>
      <c r="H24" s="6">
        <v>0.56036799999999998</v>
      </c>
      <c r="I24" s="33">
        <v>0.54951899999999998</v>
      </c>
      <c r="J24" s="7">
        <v>0.53478599999999998</v>
      </c>
    </row>
    <row r="25" spans="1:14" x14ac:dyDescent="0.2">
      <c r="A25" s="81"/>
      <c r="B25" s="10">
        <v>3</v>
      </c>
      <c r="C25" s="12">
        <v>30</v>
      </c>
      <c r="D25" s="12">
        <v>100</v>
      </c>
      <c r="E25" s="30">
        <v>20</v>
      </c>
      <c r="F25" s="30">
        <v>30</v>
      </c>
      <c r="G25" s="10">
        <v>300</v>
      </c>
      <c r="H25" s="6">
        <v>0.551651</v>
      </c>
      <c r="I25" s="33">
        <v>0.56833500000000003</v>
      </c>
      <c r="J25" s="7">
        <v>0.53730100000000003</v>
      </c>
    </row>
    <row r="26" spans="1:14" ht="17" thickBot="1" x14ac:dyDescent="0.25">
      <c r="A26" s="82"/>
      <c r="B26" s="11">
        <v>4</v>
      </c>
      <c r="C26" s="13">
        <v>30</v>
      </c>
      <c r="D26" s="13">
        <v>150</v>
      </c>
      <c r="E26" s="31">
        <v>30</v>
      </c>
      <c r="F26" s="31">
        <v>30</v>
      </c>
      <c r="G26" s="11">
        <v>500</v>
      </c>
      <c r="H26" s="8">
        <v>0.55529099999999998</v>
      </c>
      <c r="I26" s="34">
        <v>0.54906900000000003</v>
      </c>
      <c r="J26" s="9">
        <v>0.53143300000000004</v>
      </c>
    </row>
    <row r="27" spans="1:14" ht="17" thickBot="1" x14ac:dyDescent="0.25">
      <c r="A27" s="83" t="s">
        <v>26</v>
      </c>
      <c r="B27" s="23" t="s">
        <v>1</v>
      </c>
      <c r="C27" s="24" t="s">
        <v>4</v>
      </c>
      <c r="D27" s="24" t="s">
        <v>17</v>
      </c>
      <c r="E27" s="23" t="s">
        <v>7</v>
      </c>
      <c r="F27" s="51" t="s">
        <v>27</v>
      </c>
      <c r="G27" s="52"/>
      <c r="H27" s="60" t="s">
        <v>3</v>
      </c>
      <c r="I27" s="60"/>
      <c r="J27" s="61"/>
    </row>
    <row r="28" spans="1:14" x14ac:dyDescent="0.2">
      <c r="A28" s="84"/>
      <c r="B28" s="10">
        <v>1</v>
      </c>
      <c r="C28" s="12">
        <v>20</v>
      </c>
      <c r="D28" s="12">
        <v>100</v>
      </c>
      <c r="E28" s="30">
        <v>3</v>
      </c>
      <c r="F28" s="53">
        <v>0.1</v>
      </c>
      <c r="G28" s="47"/>
      <c r="H28" s="6">
        <v>0.55888599999999999</v>
      </c>
      <c r="I28" s="35">
        <v>0.55497799999999997</v>
      </c>
      <c r="J28" s="7">
        <v>0.53604399999999996</v>
      </c>
    </row>
    <row r="29" spans="1:14" x14ac:dyDescent="0.2">
      <c r="A29" s="84"/>
      <c r="B29" s="10">
        <v>2</v>
      </c>
      <c r="C29" s="12">
        <v>20</v>
      </c>
      <c r="D29" s="12">
        <v>200</v>
      </c>
      <c r="E29" s="30">
        <v>3</v>
      </c>
      <c r="F29" s="53">
        <v>0.01</v>
      </c>
      <c r="G29" s="47"/>
      <c r="H29" s="6">
        <v>0.55745699999999998</v>
      </c>
      <c r="I29" s="33">
        <v>0.55233900000000002</v>
      </c>
      <c r="J29" s="7">
        <v>0.53520500000000004</v>
      </c>
    </row>
    <row r="30" spans="1:14" x14ac:dyDescent="0.2">
      <c r="A30" s="84"/>
      <c r="B30" s="10">
        <v>3</v>
      </c>
      <c r="C30" s="12">
        <v>25</v>
      </c>
      <c r="D30" s="12">
        <v>300</v>
      </c>
      <c r="E30" s="30">
        <v>3</v>
      </c>
      <c r="F30" s="53">
        <v>0.1</v>
      </c>
      <c r="G30" s="47"/>
      <c r="H30" s="6">
        <v>0.55688199999999999</v>
      </c>
      <c r="I30" s="33">
        <v>0.55940299999999998</v>
      </c>
      <c r="J30" s="7">
        <v>0.53674200000000005</v>
      </c>
      <c r="M30" s="3"/>
      <c r="N30" s="3"/>
    </row>
    <row r="31" spans="1:14" x14ac:dyDescent="0.2">
      <c r="A31" s="84"/>
      <c r="B31" s="10">
        <v>4</v>
      </c>
      <c r="C31" s="12">
        <v>25</v>
      </c>
      <c r="D31" s="12">
        <v>500</v>
      </c>
      <c r="E31" s="30">
        <v>5</v>
      </c>
      <c r="F31" s="53">
        <v>0.01</v>
      </c>
      <c r="G31" s="47"/>
      <c r="H31" s="6">
        <v>0.55642199999999997</v>
      </c>
      <c r="I31" s="33">
        <v>0.55737400000000004</v>
      </c>
      <c r="J31" s="7">
        <v>0.53677699999999995</v>
      </c>
      <c r="M31" s="6"/>
      <c r="N31" s="6"/>
    </row>
    <row r="32" spans="1:14" x14ac:dyDescent="0.2">
      <c r="A32" s="84"/>
      <c r="B32" s="10">
        <v>5</v>
      </c>
      <c r="C32" s="12">
        <v>30</v>
      </c>
      <c r="D32" s="12">
        <v>500</v>
      </c>
      <c r="E32" s="30">
        <v>5</v>
      </c>
      <c r="F32" s="53">
        <v>0.1</v>
      </c>
      <c r="G32" s="47"/>
      <c r="H32" s="6">
        <v>0.55696900000000005</v>
      </c>
      <c r="I32" s="33">
        <v>0.55901500000000004</v>
      </c>
      <c r="J32" s="7">
        <v>0.53572900000000001</v>
      </c>
    </row>
    <row r="33" spans="1:10" ht="17" thickBot="1" x14ac:dyDescent="0.25">
      <c r="A33" s="85"/>
      <c r="B33" s="11">
        <v>6</v>
      </c>
      <c r="C33" s="13">
        <v>30</v>
      </c>
      <c r="D33" s="13">
        <v>1000</v>
      </c>
      <c r="E33" s="31">
        <v>5</v>
      </c>
      <c r="F33" s="44">
        <v>0.01</v>
      </c>
      <c r="G33" s="45"/>
      <c r="H33" s="6">
        <v>0.55869599999999997</v>
      </c>
      <c r="I33" s="34">
        <v>0.55479299999999998</v>
      </c>
      <c r="J33" s="9">
        <v>0.536358</v>
      </c>
    </row>
    <row r="34" spans="1:10" ht="17" thickBot="1" x14ac:dyDescent="0.25">
      <c r="A34" s="55" t="s">
        <v>28</v>
      </c>
      <c r="B34" s="25" t="s">
        <v>1</v>
      </c>
      <c r="C34" s="26" t="s">
        <v>4</v>
      </c>
      <c r="D34" s="26" t="s">
        <v>31</v>
      </c>
      <c r="E34" s="25" t="s">
        <v>29</v>
      </c>
      <c r="F34" s="25" t="s">
        <v>27</v>
      </c>
      <c r="G34" s="27" t="s">
        <v>30</v>
      </c>
      <c r="H34" s="58" t="s">
        <v>3</v>
      </c>
      <c r="I34" s="58"/>
      <c r="J34" s="59"/>
    </row>
    <row r="35" spans="1:10" x14ac:dyDescent="0.2">
      <c r="A35" s="56"/>
      <c r="B35" s="10">
        <v>1</v>
      </c>
      <c r="C35" s="12">
        <v>20</v>
      </c>
      <c r="D35" s="12">
        <v>5</v>
      </c>
      <c r="E35" s="30">
        <v>1</v>
      </c>
      <c r="F35" s="30" t="s">
        <v>33</v>
      </c>
      <c r="G35" s="10" t="s">
        <v>32</v>
      </c>
      <c r="H35" s="6">
        <v>0.54964400000000002</v>
      </c>
      <c r="I35" s="35">
        <v>0.55450200000000005</v>
      </c>
      <c r="J35" s="7">
        <v>0.52682300000000004</v>
      </c>
    </row>
    <row r="36" spans="1:10" x14ac:dyDescent="0.2">
      <c r="A36" s="56"/>
      <c r="B36" s="10">
        <v>2</v>
      </c>
      <c r="C36" s="12">
        <v>20</v>
      </c>
      <c r="D36" s="12">
        <v>5</v>
      </c>
      <c r="E36" s="30">
        <v>1</v>
      </c>
      <c r="F36" s="30" t="s">
        <v>34</v>
      </c>
      <c r="G36" s="10" t="s">
        <v>35</v>
      </c>
      <c r="H36" s="6">
        <v>0.55113999999999996</v>
      </c>
      <c r="I36" s="33">
        <v>0.54308400000000001</v>
      </c>
      <c r="J36" s="7">
        <v>0.52766100000000005</v>
      </c>
    </row>
    <row r="37" spans="1:10" x14ac:dyDescent="0.2">
      <c r="A37" s="56"/>
      <c r="B37" s="10">
        <v>3</v>
      </c>
      <c r="C37" s="12">
        <v>25</v>
      </c>
      <c r="D37" s="12">
        <v>10</v>
      </c>
      <c r="E37" s="30">
        <v>1</v>
      </c>
      <c r="F37" s="30" t="s">
        <v>33</v>
      </c>
      <c r="G37" s="10" t="s">
        <v>32</v>
      </c>
      <c r="H37" s="4">
        <v>0.552813</v>
      </c>
      <c r="I37" s="36">
        <v>0.56206400000000001</v>
      </c>
      <c r="J37" s="5">
        <v>0.53506600000000004</v>
      </c>
    </row>
    <row r="38" spans="1:10" x14ac:dyDescent="0.2">
      <c r="A38" s="56"/>
      <c r="B38" s="10">
        <v>4</v>
      </c>
      <c r="C38" s="12">
        <v>25</v>
      </c>
      <c r="D38" s="12">
        <v>10</v>
      </c>
      <c r="E38" s="30">
        <v>2</v>
      </c>
      <c r="F38" s="30" t="s">
        <v>34</v>
      </c>
      <c r="G38" s="10" t="s">
        <v>35</v>
      </c>
      <c r="H38" s="4">
        <v>0.55385899999999999</v>
      </c>
      <c r="I38" s="36">
        <v>0.54795000000000005</v>
      </c>
      <c r="J38" s="5">
        <v>0.53069999999999995</v>
      </c>
    </row>
    <row r="39" spans="1:10" x14ac:dyDescent="0.2">
      <c r="A39" s="56"/>
      <c r="B39" s="10">
        <v>5</v>
      </c>
      <c r="C39" s="12">
        <v>30</v>
      </c>
      <c r="D39" s="12">
        <v>20</v>
      </c>
      <c r="E39" s="30">
        <v>2</v>
      </c>
      <c r="F39" s="30" t="s">
        <v>33</v>
      </c>
      <c r="G39" s="10" t="s">
        <v>32</v>
      </c>
      <c r="H39" s="6">
        <v>0.55888300000000002</v>
      </c>
      <c r="I39" s="33">
        <v>0.54917099999999996</v>
      </c>
      <c r="J39" s="7">
        <v>0.53310999999999997</v>
      </c>
    </row>
    <row r="40" spans="1:10" ht="17" thickBot="1" x14ac:dyDescent="0.25">
      <c r="A40" s="57"/>
      <c r="B40" s="11">
        <v>6</v>
      </c>
      <c r="C40" s="13">
        <v>30</v>
      </c>
      <c r="D40" s="13">
        <v>20</v>
      </c>
      <c r="E40" s="31">
        <v>2</v>
      </c>
      <c r="F40" s="31" t="s">
        <v>34</v>
      </c>
      <c r="G40" s="11" t="s">
        <v>35</v>
      </c>
      <c r="H40" s="8">
        <v>0.552153</v>
      </c>
      <c r="I40" s="34">
        <v>0.55127599999999999</v>
      </c>
      <c r="J40" s="9">
        <v>0.53157299999999996</v>
      </c>
    </row>
    <row r="41" spans="1:10" ht="17" thickBot="1" x14ac:dyDescent="0.25">
      <c r="A41" s="88" t="s">
        <v>36</v>
      </c>
      <c r="B41" s="39" t="s">
        <v>1</v>
      </c>
      <c r="C41" s="38" t="s">
        <v>4</v>
      </c>
      <c r="D41" s="91" t="s">
        <v>17</v>
      </c>
      <c r="E41" s="92"/>
      <c r="F41" s="38" t="s">
        <v>27</v>
      </c>
      <c r="G41" s="39" t="s">
        <v>37</v>
      </c>
      <c r="H41" s="86" t="s">
        <v>3</v>
      </c>
      <c r="I41" s="86"/>
      <c r="J41" s="87"/>
    </row>
    <row r="42" spans="1:10" x14ac:dyDescent="0.2">
      <c r="A42" s="89"/>
      <c r="B42" s="30">
        <v>1</v>
      </c>
      <c r="C42" s="28">
        <v>20</v>
      </c>
      <c r="D42" s="93">
        <v>50</v>
      </c>
      <c r="E42" s="94"/>
      <c r="F42" s="37">
        <v>1</v>
      </c>
      <c r="G42" s="40" t="s">
        <v>38</v>
      </c>
      <c r="H42" s="6">
        <v>0.55001800000000001</v>
      </c>
      <c r="I42" s="35">
        <v>0.55989</v>
      </c>
      <c r="J42" s="7">
        <v>0.53143300000000004</v>
      </c>
    </row>
    <row r="43" spans="1:10" x14ac:dyDescent="0.2">
      <c r="A43" s="89"/>
      <c r="B43" s="30">
        <v>2</v>
      </c>
      <c r="C43" s="28">
        <v>20</v>
      </c>
      <c r="D43" s="46">
        <v>50</v>
      </c>
      <c r="E43" s="47"/>
      <c r="F43" s="28">
        <v>0.1</v>
      </c>
      <c r="G43" s="30" t="s">
        <v>39</v>
      </c>
      <c r="H43" s="6">
        <v>0.54048399999999996</v>
      </c>
      <c r="I43" s="33">
        <v>0.52869100000000002</v>
      </c>
      <c r="J43" s="7">
        <v>0.51802199999999998</v>
      </c>
    </row>
    <row r="44" spans="1:10" x14ac:dyDescent="0.2">
      <c r="A44" s="89"/>
      <c r="B44" s="30">
        <v>3</v>
      </c>
      <c r="C44" s="28">
        <v>25</v>
      </c>
      <c r="D44" s="46">
        <v>50</v>
      </c>
      <c r="E44" s="47"/>
      <c r="F44" s="28">
        <v>1</v>
      </c>
      <c r="G44" s="30" t="s">
        <v>39</v>
      </c>
      <c r="H44" s="4">
        <v>0.53078000000000003</v>
      </c>
      <c r="I44" s="36">
        <v>0.53898400000000002</v>
      </c>
      <c r="J44" s="5">
        <v>0.51760300000000004</v>
      </c>
    </row>
    <row r="45" spans="1:10" x14ac:dyDescent="0.2">
      <c r="A45" s="89"/>
      <c r="B45" s="30">
        <v>4</v>
      </c>
      <c r="C45" s="28">
        <v>25</v>
      </c>
      <c r="D45" s="46">
        <v>100</v>
      </c>
      <c r="E45" s="47"/>
      <c r="F45" s="28">
        <v>1</v>
      </c>
      <c r="G45" s="30" t="s">
        <v>38</v>
      </c>
      <c r="H45" s="4">
        <v>0.54875799999999997</v>
      </c>
      <c r="I45" s="36">
        <v>0.54091400000000001</v>
      </c>
      <c r="J45" s="5">
        <v>0.52734700000000001</v>
      </c>
    </row>
    <row r="46" spans="1:10" x14ac:dyDescent="0.2">
      <c r="A46" s="89"/>
      <c r="B46" s="30">
        <v>5</v>
      </c>
      <c r="C46" s="28">
        <v>30</v>
      </c>
      <c r="D46" s="46">
        <v>100</v>
      </c>
      <c r="E46" s="47"/>
      <c r="F46" s="28">
        <v>0.1</v>
      </c>
      <c r="G46" s="30" t="s">
        <v>38</v>
      </c>
      <c r="H46" s="6">
        <v>0.54170399999999996</v>
      </c>
      <c r="I46" s="33">
        <v>0.54270600000000002</v>
      </c>
      <c r="J46" s="7">
        <v>0.52414099999999997</v>
      </c>
    </row>
    <row r="47" spans="1:10" ht="17" thickBot="1" x14ac:dyDescent="0.25">
      <c r="A47" s="90"/>
      <c r="B47" s="31">
        <v>6</v>
      </c>
      <c r="C47" s="29">
        <v>30</v>
      </c>
      <c r="D47" s="48">
        <v>200</v>
      </c>
      <c r="E47" s="45"/>
      <c r="F47" s="29">
        <v>1</v>
      </c>
      <c r="G47" s="31" t="s">
        <v>38</v>
      </c>
      <c r="H47" s="8">
        <v>0.54763099999999998</v>
      </c>
      <c r="I47" s="34">
        <v>0.54293100000000005</v>
      </c>
      <c r="J47" s="9">
        <v>0.52640399999999998</v>
      </c>
    </row>
  </sheetData>
  <mergeCells count="68">
    <mergeCell ref="H41:J41"/>
    <mergeCell ref="A41:A47"/>
    <mergeCell ref="D41:E41"/>
    <mergeCell ref="D42:E42"/>
    <mergeCell ref="D43:E43"/>
    <mergeCell ref="D44:E44"/>
    <mergeCell ref="D45:E45"/>
    <mergeCell ref="D46:E46"/>
    <mergeCell ref="D47:E47"/>
    <mergeCell ref="A1:B1"/>
    <mergeCell ref="A2:A14"/>
    <mergeCell ref="A15:A21"/>
    <mergeCell ref="A22:A26"/>
    <mergeCell ref="A27:A33"/>
    <mergeCell ref="A34:A40"/>
    <mergeCell ref="H34:J34"/>
    <mergeCell ref="H27:J27"/>
    <mergeCell ref="H1:J1"/>
    <mergeCell ref="C1:G1"/>
    <mergeCell ref="F2:G2"/>
    <mergeCell ref="F3:G3"/>
    <mergeCell ref="F4:G4"/>
    <mergeCell ref="D2:E2"/>
    <mergeCell ref="F9:G9"/>
    <mergeCell ref="D9:E9"/>
    <mergeCell ref="D7:E7"/>
    <mergeCell ref="H22:J22"/>
    <mergeCell ref="H15:J15"/>
    <mergeCell ref="D3:E3"/>
    <mergeCell ref="D4:E4"/>
    <mergeCell ref="D5:E5"/>
    <mergeCell ref="F7:G7"/>
    <mergeCell ref="F8:G8"/>
    <mergeCell ref="F5:G5"/>
    <mergeCell ref="F6:G6"/>
    <mergeCell ref="D6:E6"/>
    <mergeCell ref="D8:E8"/>
    <mergeCell ref="F21:G21"/>
    <mergeCell ref="F29:G29"/>
    <mergeCell ref="F31:G31"/>
    <mergeCell ref="D10:E10"/>
    <mergeCell ref="D12:E12"/>
    <mergeCell ref="D13:E13"/>
    <mergeCell ref="F10:G10"/>
    <mergeCell ref="F11:G11"/>
    <mergeCell ref="F12:G12"/>
    <mergeCell ref="F13:G13"/>
    <mergeCell ref="F16:G16"/>
    <mergeCell ref="F18:G18"/>
    <mergeCell ref="F20:G20"/>
    <mergeCell ref="F17:G17"/>
    <mergeCell ref="F19:G19"/>
    <mergeCell ref="F33:G33"/>
    <mergeCell ref="D20:E20"/>
    <mergeCell ref="D21:E21"/>
    <mergeCell ref="D11:E11"/>
    <mergeCell ref="D14:E14"/>
    <mergeCell ref="D15:E15"/>
    <mergeCell ref="D16:E16"/>
    <mergeCell ref="D17:E17"/>
    <mergeCell ref="D18:E18"/>
    <mergeCell ref="D19:E19"/>
    <mergeCell ref="F14:G14"/>
    <mergeCell ref="F27:G27"/>
    <mergeCell ref="F28:G28"/>
    <mergeCell ref="F30:G30"/>
    <mergeCell ref="F32:G32"/>
    <mergeCell ref="F15:G1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F0C5-3E26-4740-AEF6-823AB0557CFB}">
  <dimension ref="B1:U26"/>
  <sheetViews>
    <sheetView tabSelected="1" zoomScale="102" workbookViewId="0">
      <selection activeCell="O12" sqref="O12"/>
    </sheetView>
  </sheetViews>
  <sheetFormatPr baseColWidth="10" defaultColWidth="10.83203125" defaultRowHeight="16" x14ac:dyDescent="0.2"/>
  <cols>
    <col min="1" max="1" width="10.83203125" style="41"/>
    <col min="2" max="2" width="22.83203125" style="41" bestFit="1" customWidth="1"/>
    <col min="3" max="3" width="12.5" style="41" bestFit="1" customWidth="1"/>
    <col min="4" max="4" width="10.33203125" style="41" bestFit="1" customWidth="1"/>
    <col min="5" max="5" width="8.83203125" style="41" bestFit="1" customWidth="1"/>
    <col min="6" max="6" width="11.6640625" style="41" bestFit="1" customWidth="1"/>
    <col min="7" max="7" width="10.1640625" style="41" bestFit="1" customWidth="1"/>
    <col min="8" max="8" width="19.33203125" style="41" bestFit="1" customWidth="1"/>
    <col min="9" max="9" width="22.5" style="41" bestFit="1" customWidth="1"/>
    <col min="10" max="10" width="20.83203125" style="41" bestFit="1" customWidth="1"/>
    <col min="11" max="11" width="11.6640625" style="41" bestFit="1" customWidth="1"/>
    <col min="12" max="12" width="18.33203125" style="41" bestFit="1" customWidth="1"/>
    <col min="13" max="13" width="9.33203125" style="41" bestFit="1" customWidth="1"/>
    <col min="14" max="14" width="8.83203125" style="41" bestFit="1" customWidth="1"/>
    <col min="15" max="16384" width="10.83203125" style="41"/>
  </cols>
  <sheetData>
    <row r="1" spans="2:21" ht="17" thickBot="1" x14ac:dyDescent="0.25"/>
    <row r="2" spans="2:21" ht="21" thickBot="1" x14ac:dyDescent="0.25">
      <c r="B2" s="95" t="s">
        <v>54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</row>
    <row r="3" spans="2:21" ht="20" x14ac:dyDescent="0.2">
      <c r="B3" s="98" t="s">
        <v>57</v>
      </c>
      <c r="C3" s="99"/>
      <c r="D3" s="100"/>
      <c r="E3" s="101" t="s">
        <v>42</v>
      </c>
      <c r="F3" s="99"/>
      <c r="G3" s="100"/>
      <c r="H3" s="101" t="s">
        <v>43</v>
      </c>
      <c r="I3" s="99"/>
      <c r="J3" s="100"/>
      <c r="K3" s="99" t="s">
        <v>55</v>
      </c>
      <c r="L3" s="99"/>
      <c r="M3" s="99"/>
      <c r="N3" s="102"/>
    </row>
    <row r="4" spans="2:21" ht="21" thickBot="1" x14ac:dyDescent="0.25">
      <c r="B4" s="103">
        <f>833507*0.75</f>
        <v>625130.25</v>
      </c>
      <c r="C4" s="104"/>
      <c r="D4" s="105"/>
      <c r="E4" s="106">
        <f>B4-H4</f>
        <v>616017.25</v>
      </c>
      <c r="F4" s="107"/>
      <c r="G4" s="108"/>
      <c r="H4" s="109">
        <v>9113</v>
      </c>
      <c r="I4" s="107"/>
      <c r="J4" s="108"/>
      <c r="K4" s="107">
        <f>H4/B4</f>
        <v>1.4577761994400367E-2</v>
      </c>
      <c r="L4" s="107"/>
      <c r="M4" s="107"/>
      <c r="N4" s="110"/>
    </row>
    <row r="5" spans="2:21" ht="20" x14ac:dyDescent="0.2">
      <c r="B5" s="111"/>
      <c r="C5" s="112" t="s">
        <v>53</v>
      </c>
      <c r="D5" s="113"/>
      <c r="E5" s="113"/>
      <c r="F5" s="113"/>
      <c r="G5" s="114"/>
      <c r="H5" s="115" t="s">
        <v>52</v>
      </c>
      <c r="I5" s="115"/>
      <c r="J5" s="115"/>
      <c r="K5" s="115"/>
      <c r="L5" s="115"/>
      <c r="M5" s="115"/>
      <c r="N5" s="116"/>
    </row>
    <row r="6" spans="2:21" ht="20" x14ac:dyDescent="0.2">
      <c r="B6" s="117" t="s">
        <v>40</v>
      </c>
      <c r="C6" s="118" t="s">
        <v>41</v>
      </c>
      <c r="D6" s="119" t="s">
        <v>42</v>
      </c>
      <c r="E6" s="120" t="s">
        <v>43</v>
      </c>
      <c r="F6" s="119" t="s">
        <v>44</v>
      </c>
      <c r="G6" s="151" t="s">
        <v>45</v>
      </c>
      <c r="H6" s="119" t="s">
        <v>46</v>
      </c>
      <c r="I6" s="120" t="s">
        <v>47</v>
      </c>
      <c r="J6" s="119" t="s">
        <v>48</v>
      </c>
      <c r="K6" s="120" t="s">
        <v>44</v>
      </c>
      <c r="L6" s="119" t="s">
        <v>49</v>
      </c>
      <c r="M6" s="120" t="s">
        <v>50</v>
      </c>
      <c r="N6" s="152" t="s">
        <v>51</v>
      </c>
      <c r="R6" s="42"/>
      <c r="S6" s="42"/>
      <c r="T6" s="42"/>
      <c r="U6"/>
    </row>
    <row r="7" spans="2:21" ht="20" x14ac:dyDescent="0.2">
      <c r="B7" s="125">
        <v>1</v>
      </c>
      <c r="C7" s="126">
        <f>$B$4*0.01</f>
        <v>6251.3024999999998</v>
      </c>
      <c r="D7" s="148">
        <f>C7-E7</f>
        <v>1429.3024999999998</v>
      </c>
      <c r="E7" s="130">
        <f>J7</f>
        <v>4822</v>
      </c>
      <c r="F7" s="131">
        <f>D7/(D7+E7)</f>
        <v>0.22864075126743583</v>
      </c>
      <c r="G7" s="153">
        <f>E7/(D7+E7)</f>
        <v>0.77135924873256412</v>
      </c>
      <c r="H7" s="148">
        <f>SUM($C$7:C7)</f>
        <v>6251.3024999999998</v>
      </c>
      <c r="I7" s="130">
        <f>SUM($D$7:D7)</f>
        <v>1429.3024999999998</v>
      </c>
      <c r="J7" s="148">
        <v>4822</v>
      </c>
      <c r="K7" s="154">
        <f>I7/$E$4</f>
        <v>2.3202312922243652E-3</v>
      </c>
      <c r="L7" s="131">
        <f>J7/$H$4</f>
        <v>0.52913420388456056</v>
      </c>
      <c r="M7" s="154">
        <f>L7-K7</f>
        <v>0.5268139725923362</v>
      </c>
      <c r="N7" s="155">
        <f>I7/J7</f>
        <v>0.29641279552053085</v>
      </c>
      <c r="R7" s="43"/>
      <c r="S7" s="42"/>
      <c r="T7" s="42"/>
      <c r="U7" s="42"/>
    </row>
    <row r="8" spans="2:21" ht="20" x14ac:dyDescent="0.2">
      <c r="B8" s="133">
        <v>2</v>
      </c>
      <c r="C8" s="134">
        <f t="shared" ref="C8:C26" si="0">$B$4*0.01</f>
        <v>6251.3024999999998</v>
      </c>
      <c r="D8" s="149">
        <f>C8-E8</f>
        <v>6033.3024999999998</v>
      </c>
      <c r="E8" s="137">
        <f>J8-J7</f>
        <v>218</v>
      </c>
      <c r="F8" s="138">
        <f t="shared" ref="F8:F26" si="1">D8/(D8+E8)</f>
        <v>0.9651272674774577</v>
      </c>
      <c r="G8" s="156">
        <f t="shared" ref="G8:G26" si="2">E8/(D8+E8)</f>
        <v>3.4872732522542305E-2</v>
      </c>
      <c r="H8" s="149">
        <f>SUM($C$7:C8)</f>
        <v>12502.605</v>
      </c>
      <c r="I8" s="137">
        <f>SUM($D$7:D8)</f>
        <v>7462.6049999999996</v>
      </c>
      <c r="J8" s="149">
        <v>5040</v>
      </c>
      <c r="K8" s="157">
        <f t="shared" ref="K8:K25" si="3">I8/$E$4</f>
        <v>1.2114279267341944E-2</v>
      </c>
      <c r="L8" s="138">
        <f t="shared" ref="L8:L25" si="4">J8/$H$4</f>
        <v>0.55305607374080978</v>
      </c>
      <c r="M8" s="157">
        <f t="shared" ref="M8:M25" si="5">L8-K8</f>
        <v>0.5409417944734678</v>
      </c>
      <c r="N8" s="158">
        <f t="shared" ref="N8:N25" si="6">I8/J8</f>
        <v>1.4806755952380952</v>
      </c>
      <c r="R8" s="43"/>
      <c r="S8" s="42"/>
      <c r="T8" s="42"/>
      <c r="U8" s="42"/>
    </row>
    <row r="9" spans="2:21" ht="20" x14ac:dyDescent="0.2">
      <c r="B9" s="133">
        <v>3</v>
      </c>
      <c r="C9" s="134">
        <f t="shared" si="0"/>
        <v>6251.3024999999998</v>
      </c>
      <c r="D9" s="149">
        <f t="shared" ref="D9:D26" si="7">C9-E9</f>
        <v>6163.3024999999998</v>
      </c>
      <c r="E9" s="137">
        <f t="shared" ref="E9:E26" si="8">J9-J8</f>
        <v>88</v>
      </c>
      <c r="F9" s="138">
        <f t="shared" si="1"/>
        <v>0.98592293366062511</v>
      </c>
      <c r="G9" s="156">
        <f>E9/(D9+E9)</f>
        <v>1.4077066339374875E-2</v>
      </c>
      <c r="H9" s="149">
        <f>SUM($C$7:C9)</f>
        <v>18753.907500000001</v>
      </c>
      <c r="I9" s="137">
        <f>SUM($D$7:D9)</f>
        <v>13625.907499999999</v>
      </c>
      <c r="J9" s="149">
        <v>5128</v>
      </c>
      <c r="K9" s="157">
        <f t="shared" si="3"/>
        <v>2.2119360293887873E-2</v>
      </c>
      <c r="L9" s="138">
        <f t="shared" si="4"/>
        <v>0.56271260836168113</v>
      </c>
      <c r="M9" s="157">
        <f t="shared" si="5"/>
        <v>0.5405932480677933</v>
      </c>
      <c r="N9" s="158">
        <f t="shared" si="6"/>
        <v>2.657158248829953</v>
      </c>
      <c r="R9" s="43"/>
      <c r="S9" s="42"/>
      <c r="T9" s="42"/>
      <c r="U9" s="42"/>
    </row>
    <row r="10" spans="2:21" ht="20" x14ac:dyDescent="0.2">
      <c r="B10" s="133">
        <v>4</v>
      </c>
      <c r="C10" s="134">
        <f t="shared" si="0"/>
        <v>6251.3024999999998</v>
      </c>
      <c r="D10" s="149">
        <f t="shared" si="7"/>
        <v>6204.3024999999998</v>
      </c>
      <c r="E10" s="137">
        <f t="shared" si="8"/>
        <v>47</v>
      </c>
      <c r="F10" s="138">
        <f t="shared" si="1"/>
        <v>0.99248156684147026</v>
      </c>
      <c r="G10" s="156">
        <f t="shared" si="2"/>
        <v>7.5184331585297628E-3</v>
      </c>
      <c r="H10" s="149">
        <f>SUM($C$7:C10)</f>
        <v>25005.21</v>
      </c>
      <c r="I10" s="137">
        <f>SUM($D$7:D10)</f>
        <v>19830.21</v>
      </c>
      <c r="J10" s="149">
        <v>5175</v>
      </c>
      <c r="K10" s="157">
        <f t="shared" si="3"/>
        <v>3.2190997898191971E-2</v>
      </c>
      <c r="L10" s="138">
        <f t="shared" si="4"/>
        <v>0.56787007571601011</v>
      </c>
      <c r="M10" s="157">
        <f t="shared" si="5"/>
        <v>0.53567907781781809</v>
      </c>
      <c r="N10" s="158">
        <f t="shared" si="6"/>
        <v>3.8319246376811593</v>
      </c>
      <c r="R10" s="43"/>
      <c r="S10" s="42"/>
      <c r="T10" s="42"/>
      <c r="U10" s="42"/>
    </row>
    <row r="11" spans="2:21" ht="20" x14ac:dyDescent="0.2">
      <c r="B11" s="133">
        <v>5</v>
      </c>
      <c r="C11" s="134">
        <f t="shared" si="0"/>
        <v>6251.3024999999998</v>
      </c>
      <c r="D11" s="149">
        <f t="shared" si="7"/>
        <v>6219.3024999999998</v>
      </c>
      <c r="E11" s="137">
        <f t="shared" si="8"/>
        <v>32</v>
      </c>
      <c r="F11" s="138">
        <f>D11/(D11+E11)</f>
        <v>0.99488106678568189</v>
      </c>
      <c r="G11" s="156">
        <f t="shared" si="2"/>
        <v>5.1189332143181361E-3</v>
      </c>
      <c r="H11" s="149">
        <f>SUM($C$7:C11)</f>
        <v>31256.512499999997</v>
      </c>
      <c r="I11" s="137">
        <f>SUM($D$7:D11)</f>
        <v>26049.512499999997</v>
      </c>
      <c r="J11" s="149">
        <v>5207</v>
      </c>
      <c r="K11" s="157">
        <f t="shared" si="3"/>
        <v>4.228698546996857E-2</v>
      </c>
      <c r="L11" s="138">
        <f t="shared" si="4"/>
        <v>0.57138154285087239</v>
      </c>
      <c r="M11" s="157">
        <f t="shared" si="5"/>
        <v>0.52909455738090383</v>
      </c>
      <c r="N11" s="158">
        <f t="shared" si="6"/>
        <v>5.0027871135010553</v>
      </c>
      <c r="R11" s="43"/>
      <c r="S11" s="42"/>
      <c r="T11" s="42"/>
      <c r="U11" s="42"/>
    </row>
    <row r="12" spans="2:21" ht="20" x14ac:dyDescent="0.2">
      <c r="B12" s="133">
        <v>6</v>
      </c>
      <c r="C12" s="134">
        <f t="shared" si="0"/>
        <v>6251.3024999999998</v>
      </c>
      <c r="D12" s="149">
        <f t="shared" si="7"/>
        <v>6186.3024999999998</v>
      </c>
      <c r="E12" s="137">
        <f t="shared" si="8"/>
        <v>65</v>
      </c>
      <c r="F12" s="138">
        <f>D12/(D12+E12)</f>
        <v>0.98960216690841629</v>
      </c>
      <c r="G12" s="156">
        <f>E12/(D12+E12)</f>
        <v>1.0397833091583715E-2</v>
      </c>
      <c r="H12" s="149">
        <f>SUM($C$7:C12)</f>
        <v>37507.814999999995</v>
      </c>
      <c r="I12" s="137">
        <f>SUM($D$7:D12)</f>
        <v>32235.814999999995</v>
      </c>
      <c r="J12" s="149">
        <v>5272</v>
      </c>
      <c r="K12" s="157">
        <f t="shared" si="3"/>
        <v>5.2329403113305667E-2</v>
      </c>
      <c r="L12" s="138">
        <f t="shared" si="4"/>
        <v>0.57851421046856144</v>
      </c>
      <c r="M12" s="157">
        <f t="shared" si="5"/>
        <v>0.52618480735525575</v>
      </c>
      <c r="N12" s="158">
        <f t="shared" si="6"/>
        <v>6.1145324355083455</v>
      </c>
      <c r="R12" s="43"/>
      <c r="S12" s="42"/>
      <c r="T12" s="42"/>
      <c r="U12" s="42"/>
    </row>
    <row r="13" spans="2:21" ht="20" x14ac:dyDescent="0.2">
      <c r="B13" s="133">
        <v>7</v>
      </c>
      <c r="C13" s="134">
        <f t="shared" si="0"/>
        <v>6251.3024999999998</v>
      </c>
      <c r="D13" s="149">
        <f t="shared" si="7"/>
        <v>6191.3024999999998</v>
      </c>
      <c r="E13" s="137">
        <f>J13-J12</f>
        <v>60</v>
      </c>
      <c r="F13" s="138">
        <f t="shared" si="1"/>
        <v>0.9904020002231535</v>
      </c>
      <c r="G13" s="156">
        <f t="shared" si="2"/>
        <v>9.5979997768465049E-3</v>
      </c>
      <c r="H13" s="149">
        <f>SUM($C$7:C13)</f>
        <v>43759.117499999993</v>
      </c>
      <c r="I13" s="137">
        <f>SUM($D$7:D13)</f>
        <v>38427.117499999993</v>
      </c>
      <c r="J13" s="149">
        <v>5332</v>
      </c>
      <c r="K13" s="157">
        <f t="shared" si="3"/>
        <v>6.2379937412466925E-2</v>
      </c>
      <c r="L13" s="138">
        <f t="shared" si="4"/>
        <v>0.58509821134642814</v>
      </c>
      <c r="M13" s="157">
        <f t="shared" si="5"/>
        <v>0.5227182739339612</v>
      </c>
      <c r="N13" s="158">
        <f t="shared" si="6"/>
        <v>7.2068862528132023</v>
      </c>
      <c r="R13" s="43"/>
      <c r="S13" s="42"/>
      <c r="T13" s="42"/>
      <c r="U13" s="42"/>
    </row>
    <row r="14" spans="2:21" ht="20" x14ac:dyDescent="0.2">
      <c r="B14" s="133">
        <v>8</v>
      </c>
      <c r="C14" s="134">
        <f t="shared" si="0"/>
        <v>6251.3024999999998</v>
      </c>
      <c r="D14" s="149">
        <f t="shared" si="7"/>
        <v>6188.3024999999998</v>
      </c>
      <c r="E14" s="137">
        <f t="shared" si="8"/>
        <v>63</v>
      </c>
      <c r="F14" s="138">
        <f t="shared" si="1"/>
        <v>0.98992210023431115</v>
      </c>
      <c r="G14" s="156">
        <f t="shared" si="2"/>
        <v>1.0077899765688831E-2</v>
      </c>
      <c r="H14" s="149">
        <f>SUM($C$7:C14)</f>
        <v>50010.419999999991</v>
      </c>
      <c r="I14" s="137">
        <f>SUM($D$7:D14)</f>
        <v>44615.419999999991</v>
      </c>
      <c r="J14" s="149">
        <v>5395</v>
      </c>
      <c r="K14" s="157">
        <f t="shared" si="3"/>
        <v>7.2425601718133684E-2</v>
      </c>
      <c r="L14" s="138">
        <f t="shared" si="4"/>
        <v>0.59201141226818832</v>
      </c>
      <c r="M14" s="157">
        <f t="shared" si="5"/>
        <v>0.51958581055005459</v>
      </c>
      <c r="N14" s="158">
        <f t="shared" si="6"/>
        <v>8.2697720111214075</v>
      </c>
      <c r="R14" s="43"/>
      <c r="S14" s="42"/>
      <c r="T14" s="42"/>
      <c r="U14" s="42"/>
    </row>
    <row r="15" spans="2:21" ht="20" x14ac:dyDescent="0.2">
      <c r="B15" s="133">
        <v>9</v>
      </c>
      <c r="C15" s="134">
        <f t="shared" si="0"/>
        <v>6251.3024999999998</v>
      </c>
      <c r="D15" s="149">
        <f t="shared" si="7"/>
        <v>6195.3024999999998</v>
      </c>
      <c r="E15" s="137">
        <f>J15-J14</f>
        <v>56</v>
      </c>
      <c r="F15" s="138">
        <f t="shared" si="1"/>
        <v>0.99104186687494322</v>
      </c>
      <c r="G15" s="156">
        <f t="shared" si="2"/>
        <v>8.9581331250567393E-3</v>
      </c>
      <c r="H15" s="149">
        <f>SUM($C$7:C15)</f>
        <v>56261.722499999989</v>
      </c>
      <c r="I15" s="137">
        <f>SUM($D$7:D15)</f>
        <v>50810.722499999989</v>
      </c>
      <c r="J15" s="149">
        <v>5451</v>
      </c>
      <c r="K15" s="157">
        <f t="shared" si="3"/>
        <v>8.2482629341954286E-2</v>
      </c>
      <c r="L15" s="138">
        <f>J15/$H$4</f>
        <v>0.59815647975419728</v>
      </c>
      <c r="M15" s="157">
        <f t="shared" si="5"/>
        <v>0.51567385041224301</v>
      </c>
      <c r="N15" s="158">
        <f>I15/J15</f>
        <v>9.3213580077050064</v>
      </c>
      <c r="R15" s="43"/>
      <c r="S15" s="42"/>
      <c r="T15" s="42"/>
      <c r="U15" s="42"/>
    </row>
    <row r="16" spans="2:21" ht="20" x14ac:dyDescent="0.2">
      <c r="B16" s="133">
        <v>10</v>
      </c>
      <c r="C16" s="134">
        <f>$B$4*0.01</f>
        <v>6251.3024999999998</v>
      </c>
      <c r="D16" s="149">
        <f t="shared" si="7"/>
        <v>6218.3024999999998</v>
      </c>
      <c r="E16" s="137">
        <f>J16-J15</f>
        <v>33</v>
      </c>
      <c r="F16" s="138">
        <f t="shared" si="1"/>
        <v>0.9947211001227344</v>
      </c>
      <c r="G16" s="156">
        <f t="shared" si="2"/>
        <v>5.278899877265578E-3</v>
      </c>
      <c r="H16" s="149">
        <f>SUM($C$7:C16)</f>
        <v>62513.024999999987</v>
      </c>
      <c r="I16" s="137">
        <f>SUM($D$7:D16)</f>
        <v>57029.024999999987</v>
      </c>
      <c r="J16" s="149">
        <v>5484</v>
      </c>
      <c r="K16" s="157">
        <f t="shared" si="3"/>
        <v>9.2576993582566047E-2</v>
      </c>
      <c r="L16" s="138">
        <f>J16/$H$4</f>
        <v>0.60177768023702405</v>
      </c>
      <c r="M16" s="157">
        <f t="shared" si="5"/>
        <v>0.50920068665445806</v>
      </c>
      <c r="N16" s="158">
        <f>I16/J16</f>
        <v>10.399165754923411</v>
      </c>
      <c r="R16" s="43"/>
      <c r="S16" s="42"/>
      <c r="T16" s="42"/>
      <c r="U16" s="42"/>
    </row>
    <row r="17" spans="2:21" ht="20" x14ac:dyDescent="0.2">
      <c r="B17" s="133">
        <v>11</v>
      </c>
      <c r="C17" s="134">
        <f t="shared" si="0"/>
        <v>6251.3024999999998</v>
      </c>
      <c r="D17" s="149">
        <f t="shared" si="7"/>
        <v>6217.3024999999998</v>
      </c>
      <c r="E17" s="137">
        <f>J17-J16</f>
        <v>34</v>
      </c>
      <c r="F17" s="138">
        <f t="shared" si="1"/>
        <v>0.99456113345978703</v>
      </c>
      <c r="G17" s="156">
        <f t="shared" si="2"/>
        <v>5.4388665402130198E-3</v>
      </c>
      <c r="H17" s="149">
        <f>SUM($C$7:C17)</f>
        <v>68764.327499999985</v>
      </c>
      <c r="I17" s="137">
        <f>SUM($D$7:D17)</f>
        <v>63246.327499999985</v>
      </c>
      <c r="J17" s="149">
        <v>5518</v>
      </c>
      <c r="K17" s="157">
        <f t="shared" si="3"/>
        <v>0.10266973449201298</v>
      </c>
      <c r="L17" s="138">
        <f t="shared" si="4"/>
        <v>0.6055086140678152</v>
      </c>
      <c r="M17" s="157">
        <f t="shared" si="5"/>
        <v>0.5028388795758022</v>
      </c>
      <c r="N17" s="158">
        <f t="shared" si="6"/>
        <v>11.461820859006885</v>
      </c>
      <c r="R17" s="43"/>
      <c r="S17" s="42"/>
      <c r="T17" s="42"/>
      <c r="U17" s="42"/>
    </row>
    <row r="18" spans="2:21" ht="20" x14ac:dyDescent="0.2">
      <c r="B18" s="133">
        <v>12</v>
      </c>
      <c r="C18" s="134">
        <f t="shared" si="0"/>
        <v>6251.3024999999998</v>
      </c>
      <c r="D18" s="149">
        <f t="shared" si="7"/>
        <v>6201.3024999999998</v>
      </c>
      <c r="E18" s="137">
        <f t="shared" si="8"/>
        <v>50</v>
      </c>
      <c r="F18" s="138">
        <f t="shared" si="1"/>
        <v>0.99200166685262792</v>
      </c>
      <c r="G18" s="156">
        <f t="shared" si="2"/>
        <v>7.9983331473720883E-3</v>
      </c>
      <c r="H18" s="149">
        <f>SUM($C$7:C18)</f>
        <v>75015.62999999999</v>
      </c>
      <c r="I18" s="137">
        <f>SUM($D$7:D18)</f>
        <v>69447.62999999999</v>
      </c>
      <c r="J18" s="149">
        <v>5568</v>
      </c>
      <c r="K18" s="157">
        <f t="shared" si="3"/>
        <v>0.11273650210282259</v>
      </c>
      <c r="L18" s="138">
        <f t="shared" si="4"/>
        <v>0.61099528146603754</v>
      </c>
      <c r="M18" s="157">
        <f t="shared" si="5"/>
        <v>0.49825877936321494</v>
      </c>
      <c r="N18" s="158">
        <f t="shared" si="6"/>
        <v>12.47263469827586</v>
      </c>
      <c r="R18" s="43"/>
      <c r="S18" s="42"/>
      <c r="T18" s="42"/>
      <c r="U18" s="42"/>
    </row>
    <row r="19" spans="2:21" ht="20" x14ac:dyDescent="0.2">
      <c r="B19" s="133">
        <v>13</v>
      </c>
      <c r="C19" s="134">
        <f t="shared" si="0"/>
        <v>6251.3024999999998</v>
      </c>
      <c r="D19" s="149">
        <f t="shared" si="7"/>
        <v>6209.3024999999998</v>
      </c>
      <c r="E19" s="137">
        <f t="shared" si="8"/>
        <v>42</v>
      </c>
      <c r="F19" s="138">
        <f t="shared" si="1"/>
        <v>0.99328140015620747</v>
      </c>
      <c r="G19" s="156">
        <f t="shared" si="2"/>
        <v>6.7185998437925536E-3</v>
      </c>
      <c r="H19" s="149">
        <f>SUM($C$7:C19)</f>
        <v>81266.932499999995</v>
      </c>
      <c r="I19" s="137">
        <f>SUM($D$7:D19)</f>
        <v>75656.932499999995</v>
      </c>
      <c r="J19" s="149">
        <v>5610</v>
      </c>
      <c r="K19" s="157">
        <f t="shared" si="3"/>
        <v>0.12281625636295086</v>
      </c>
      <c r="L19" s="138">
        <f t="shared" si="4"/>
        <v>0.61560408208054429</v>
      </c>
      <c r="M19" s="157">
        <f t="shared" si="5"/>
        <v>0.49278782571759344</v>
      </c>
      <c r="N19" s="158">
        <f t="shared" si="6"/>
        <v>13.48608422459893</v>
      </c>
      <c r="R19" s="43"/>
      <c r="S19" s="42"/>
      <c r="T19" s="42"/>
      <c r="U19" s="42"/>
    </row>
    <row r="20" spans="2:21" ht="20" x14ac:dyDescent="0.2">
      <c r="B20" s="133">
        <v>14</v>
      </c>
      <c r="C20" s="134">
        <f t="shared" si="0"/>
        <v>6251.3024999999998</v>
      </c>
      <c r="D20" s="149">
        <f t="shared" si="7"/>
        <v>6218.3024999999998</v>
      </c>
      <c r="E20" s="137">
        <f t="shared" si="8"/>
        <v>33</v>
      </c>
      <c r="F20" s="138">
        <f t="shared" si="1"/>
        <v>0.9947211001227344</v>
      </c>
      <c r="G20" s="156">
        <f t="shared" si="2"/>
        <v>5.278899877265578E-3</v>
      </c>
      <c r="H20" s="149">
        <f>SUM($C$7:C20)</f>
        <v>87518.235000000001</v>
      </c>
      <c r="I20" s="137">
        <f>SUM($D$7:D20)</f>
        <v>81875.235000000001</v>
      </c>
      <c r="J20" s="149">
        <v>5643</v>
      </c>
      <c r="K20" s="157">
        <f t="shared" si="3"/>
        <v>0.13291062060356265</v>
      </c>
      <c r="L20" s="138">
        <f t="shared" si="4"/>
        <v>0.61922528256337106</v>
      </c>
      <c r="M20" s="157">
        <f t="shared" si="5"/>
        <v>0.48631466195980844</v>
      </c>
      <c r="N20" s="158">
        <f t="shared" si="6"/>
        <v>14.509167995746942</v>
      </c>
      <c r="R20" s="43"/>
      <c r="S20" s="42"/>
      <c r="T20" s="42"/>
      <c r="U20" s="42"/>
    </row>
    <row r="21" spans="2:21" ht="20" x14ac:dyDescent="0.2">
      <c r="B21" s="133">
        <v>15</v>
      </c>
      <c r="C21" s="134">
        <f t="shared" si="0"/>
        <v>6251.3024999999998</v>
      </c>
      <c r="D21" s="149">
        <f t="shared" si="7"/>
        <v>6208.3024999999998</v>
      </c>
      <c r="E21" s="137">
        <f t="shared" si="8"/>
        <v>43</v>
      </c>
      <c r="F21" s="138">
        <f t="shared" si="1"/>
        <v>0.99312143349325999</v>
      </c>
      <c r="G21" s="156">
        <f t="shared" si="2"/>
        <v>6.8785665067399955E-3</v>
      </c>
      <c r="H21" s="149">
        <f>SUM($C$7:C21)</f>
        <v>93769.537500000006</v>
      </c>
      <c r="I21" s="137">
        <f>SUM($D$7:D21)</f>
        <v>88083.537500000006</v>
      </c>
      <c r="J21" s="149">
        <v>5686</v>
      </c>
      <c r="K21" s="157">
        <f t="shared" si="3"/>
        <v>0.14298875153252608</v>
      </c>
      <c r="L21" s="138">
        <f t="shared" si="4"/>
        <v>0.62394381652584219</v>
      </c>
      <c r="M21" s="157">
        <f t="shared" si="5"/>
        <v>0.48095506499331608</v>
      </c>
      <c r="N21" s="158">
        <f t="shared" si="6"/>
        <v>15.491301002462189</v>
      </c>
      <c r="R21" s="43"/>
      <c r="S21" s="42"/>
      <c r="T21" s="42"/>
      <c r="U21" s="42"/>
    </row>
    <row r="22" spans="2:21" ht="20" x14ac:dyDescent="0.2">
      <c r="B22" s="133">
        <v>16</v>
      </c>
      <c r="C22" s="134">
        <f t="shared" si="0"/>
        <v>6251.3024999999998</v>
      </c>
      <c r="D22" s="149">
        <f t="shared" si="7"/>
        <v>6205.3024999999998</v>
      </c>
      <c r="E22" s="137">
        <f t="shared" si="8"/>
        <v>46</v>
      </c>
      <c r="F22" s="138">
        <f t="shared" si="1"/>
        <v>0.99264153350441764</v>
      </c>
      <c r="G22" s="156">
        <f t="shared" si="2"/>
        <v>7.358466495582321E-3</v>
      </c>
      <c r="H22" s="149">
        <f>SUM($C$7:C22)</f>
        <v>100020.84000000001</v>
      </c>
      <c r="I22" s="137">
        <f>SUM($D$7:D22)</f>
        <v>94288.840000000011</v>
      </c>
      <c r="J22" s="149">
        <v>5732</v>
      </c>
      <c r="K22" s="157">
        <f t="shared" si="3"/>
        <v>0.15306201246799503</v>
      </c>
      <c r="L22" s="138">
        <f t="shared" si="4"/>
        <v>0.62899155053220679</v>
      </c>
      <c r="M22" s="157">
        <f>L22-K22</f>
        <v>0.47592953806421179</v>
      </c>
      <c r="N22" s="158">
        <f t="shared" si="6"/>
        <v>16.449553384508025</v>
      </c>
      <c r="R22" s="43"/>
      <c r="S22" s="42"/>
      <c r="T22" s="42"/>
      <c r="U22" s="42"/>
    </row>
    <row r="23" spans="2:21" ht="20" x14ac:dyDescent="0.2">
      <c r="B23" s="133">
        <v>17</v>
      </c>
      <c r="C23" s="134">
        <f t="shared" si="0"/>
        <v>6251.3024999999998</v>
      </c>
      <c r="D23" s="149">
        <f t="shared" si="7"/>
        <v>6217.3024999999998</v>
      </c>
      <c r="E23" s="137">
        <f t="shared" si="8"/>
        <v>34</v>
      </c>
      <c r="F23" s="138">
        <f t="shared" si="1"/>
        <v>0.99456113345978703</v>
      </c>
      <c r="G23" s="156">
        <f t="shared" si="2"/>
        <v>5.4388665402130198E-3</v>
      </c>
      <c r="H23" s="149">
        <f>SUM($C$7:C23)</f>
        <v>106272.14250000002</v>
      </c>
      <c r="I23" s="137">
        <f>SUM($D$7:D23)</f>
        <v>100506.14250000002</v>
      </c>
      <c r="J23" s="149">
        <v>5766</v>
      </c>
      <c r="K23" s="157">
        <f t="shared" si="3"/>
        <v>0.16315475337744198</v>
      </c>
      <c r="L23" s="138">
        <f t="shared" si="4"/>
        <v>0.63272248436299794</v>
      </c>
      <c r="M23" s="157">
        <f t="shared" si="5"/>
        <v>0.46956773098555593</v>
      </c>
      <c r="N23" s="158">
        <f t="shared" si="6"/>
        <v>17.430825962539025</v>
      </c>
      <c r="R23" s="43"/>
      <c r="S23" s="42"/>
      <c r="T23" s="42"/>
      <c r="U23" s="42"/>
    </row>
    <row r="24" spans="2:21" ht="20" x14ac:dyDescent="0.2">
      <c r="B24" s="133">
        <v>18</v>
      </c>
      <c r="C24" s="134">
        <f t="shared" si="0"/>
        <v>6251.3024999999998</v>
      </c>
      <c r="D24" s="149">
        <f t="shared" si="7"/>
        <v>6207.3024999999998</v>
      </c>
      <c r="E24" s="137">
        <f t="shared" si="8"/>
        <v>44</v>
      </c>
      <c r="F24" s="138">
        <f t="shared" si="1"/>
        <v>0.99296146683031261</v>
      </c>
      <c r="G24" s="156">
        <f t="shared" si="2"/>
        <v>7.0385331696874373E-3</v>
      </c>
      <c r="H24" s="149">
        <f>SUM($C$7:C24)</f>
        <v>112523.44500000002</v>
      </c>
      <c r="I24" s="137">
        <f>SUM($D$7:D24)</f>
        <v>106713.44500000002</v>
      </c>
      <c r="J24" s="149">
        <v>5810</v>
      </c>
      <c r="K24" s="157">
        <f t="shared" si="3"/>
        <v>0.17323126097524058</v>
      </c>
      <c r="L24" s="138">
        <f t="shared" si="4"/>
        <v>0.63755075167343356</v>
      </c>
      <c r="M24" s="157">
        <f t="shared" si="5"/>
        <v>0.464319490698193</v>
      </c>
      <c r="N24" s="158">
        <f t="shared" si="6"/>
        <v>18.367202237521518</v>
      </c>
      <c r="R24" s="43"/>
      <c r="S24" s="42"/>
      <c r="T24" s="42"/>
      <c r="U24" s="42"/>
    </row>
    <row r="25" spans="2:21" ht="20" x14ac:dyDescent="0.2">
      <c r="B25" s="133">
        <v>19</v>
      </c>
      <c r="C25" s="134">
        <f t="shared" si="0"/>
        <v>6251.3024999999998</v>
      </c>
      <c r="D25" s="149">
        <f t="shared" si="7"/>
        <v>6201.3024999999998</v>
      </c>
      <c r="E25" s="137">
        <f t="shared" si="8"/>
        <v>50</v>
      </c>
      <c r="F25" s="138">
        <f t="shared" si="1"/>
        <v>0.99200166685262792</v>
      </c>
      <c r="G25" s="156">
        <f t="shared" si="2"/>
        <v>7.9983331473720883E-3</v>
      </c>
      <c r="H25" s="149">
        <f>SUM($C$7:C25)</f>
        <v>118774.74750000003</v>
      </c>
      <c r="I25" s="137">
        <f>SUM($D$7:D25)</f>
        <v>112914.74750000003</v>
      </c>
      <c r="J25" s="149">
        <v>5860</v>
      </c>
      <c r="K25" s="157">
        <f t="shared" si="3"/>
        <v>0.18329802858605018</v>
      </c>
      <c r="L25" s="138">
        <f t="shared" si="4"/>
        <v>0.6430374190716559</v>
      </c>
      <c r="M25" s="157">
        <f t="shared" si="5"/>
        <v>0.45973939048560575</v>
      </c>
      <c r="N25" s="158">
        <f t="shared" si="6"/>
        <v>19.268728242320822</v>
      </c>
      <c r="R25" s="43"/>
      <c r="S25" s="42"/>
      <c r="T25" s="42"/>
      <c r="U25" s="42"/>
    </row>
    <row r="26" spans="2:21" ht="21" thickBot="1" x14ac:dyDescent="0.25">
      <c r="B26" s="140">
        <v>20</v>
      </c>
      <c r="C26" s="141">
        <f t="shared" si="0"/>
        <v>6251.3024999999998</v>
      </c>
      <c r="D26" s="150">
        <f t="shared" si="7"/>
        <v>6197.3024999999998</v>
      </c>
      <c r="E26" s="145">
        <f t="shared" si="8"/>
        <v>54</v>
      </c>
      <c r="F26" s="146">
        <f t="shared" si="1"/>
        <v>0.99136180020083819</v>
      </c>
      <c r="G26" s="159">
        <f t="shared" si="2"/>
        <v>8.6381997991618557E-3</v>
      </c>
      <c r="H26" s="150">
        <f>SUM($C$7:C26)</f>
        <v>125026.05000000003</v>
      </c>
      <c r="I26" s="145">
        <f>SUM($D$7:D26)</f>
        <v>119112.05000000003</v>
      </c>
      <c r="J26" s="150">
        <v>5914</v>
      </c>
      <c r="K26" s="160">
        <f>I26/$E$4</f>
        <v>0.19335830287220046</v>
      </c>
      <c r="L26" s="146">
        <f>J26/$H$4</f>
        <v>0.64896301986173599</v>
      </c>
      <c r="M26" s="160">
        <f>L26-K26</f>
        <v>0.45560471698953553</v>
      </c>
      <c r="N26" s="161">
        <f>I26/J26</f>
        <v>20.140691579303354</v>
      </c>
      <c r="R26" s="43"/>
      <c r="S26" s="42"/>
      <c r="T26" s="42"/>
      <c r="U26" s="42"/>
    </row>
  </sheetData>
  <mergeCells count="11">
    <mergeCell ref="H5:N5"/>
    <mergeCell ref="C5:G5"/>
    <mergeCell ref="B2:N2"/>
    <mergeCell ref="B3:D3"/>
    <mergeCell ref="E3:G3"/>
    <mergeCell ref="H3:J3"/>
    <mergeCell ref="B4:D4"/>
    <mergeCell ref="E4:G4"/>
    <mergeCell ref="H4:J4"/>
    <mergeCell ref="K4:N4"/>
    <mergeCell ref="K3:N3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CB95-F7F4-C447-B654-6358959F0609}">
  <dimension ref="B1:N26"/>
  <sheetViews>
    <sheetView workbookViewId="0">
      <selection activeCell="P6" sqref="P6"/>
    </sheetView>
  </sheetViews>
  <sheetFormatPr baseColWidth="10" defaultColWidth="10.83203125" defaultRowHeight="16" x14ac:dyDescent="0.2"/>
  <cols>
    <col min="2" max="2" width="22.83203125" bestFit="1" customWidth="1"/>
    <col min="3" max="3" width="12.5" bestFit="1" customWidth="1"/>
    <col min="4" max="4" width="10.33203125" bestFit="1" customWidth="1"/>
    <col min="5" max="5" width="8.83203125" bestFit="1" customWidth="1"/>
    <col min="6" max="6" width="11.6640625" bestFit="1" customWidth="1"/>
    <col min="7" max="7" width="10.1640625" bestFit="1" customWidth="1"/>
    <col min="8" max="8" width="19.33203125" bestFit="1" customWidth="1"/>
    <col min="9" max="9" width="22.5" bestFit="1" customWidth="1"/>
    <col min="10" max="10" width="20.83203125" bestFit="1" customWidth="1"/>
    <col min="11" max="11" width="11.6640625" bestFit="1" customWidth="1"/>
    <col min="12" max="12" width="18.33203125" bestFit="1" customWidth="1"/>
    <col min="13" max="13" width="9.33203125" bestFit="1" customWidth="1"/>
    <col min="14" max="14" width="8.83203125" bestFit="1" customWidth="1"/>
  </cols>
  <sheetData>
    <row r="1" spans="2:14" ht="17" thickBot="1" x14ac:dyDescent="0.25"/>
    <row r="2" spans="2:14" ht="21" thickBot="1" x14ac:dyDescent="0.25">
      <c r="B2" s="95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</row>
    <row r="3" spans="2:14" ht="20" x14ac:dyDescent="0.2">
      <c r="B3" s="98" t="s">
        <v>57</v>
      </c>
      <c r="C3" s="99"/>
      <c r="D3" s="100"/>
      <c r="E3" s="101" t="s">
        <v>42</v>
      </c>
      <c r="F3" s="99"/>
      <c r="G3" s="100"/>
      <c r="H3" s="101" t="s">
        <v>43</v>
      </c>
      <c r="I3" s="99"/>
      <c r="J3" s="100"/>
      <c r="K3" s="99" t="s">
        <v>55</v>
      </c>
      <c r="L3" s="99"/>
      <c r="M3" s="99"/>
      <c r="N3" s="102"/>
    </row>
    <row r="4" spans="2:14" ht="21" thickBot="1" x14ac:dyDescent="0.25">
      <c r="B4" s="103">
        <f>833507*0.25</f>
        <v>208376.75</v>
      </c>
      <c r="C4" s="104"/>
      <c r="D4" s="105"/>
      <c r="E4" s="106">
        <f>B4-H4</f>
        <v>205482.75</v>
      </c>
      <c r="F4" s="107"/>
      <c r="G4" s="108"/>
      <c r="H4" s="109">
        <v>2894</v>
      </c>
      <c r="I4" s="107"/>
      <c r="J4" s="108"/>
      <c r="K4" s="107">
        <f>H4/B4</f>
        <v>1.3888305677096893E-2</v>
      </c>
      <c r="L4" s="107"/>
      <c r="M4" s="107"/>
      <c r="N4" s="110"/>
    </row>
    <row r="5" spans="2:14" ht="20" x14ac:dyDescent="0.2">
      <c r="B5" s="111"/>
      <c r="C5" s="112" t="s">
        <v>53</v>
      </c>
      <c r="D5" s="113"/>
      <c r="E5" s="113"/>
      <c r="F5" s="113"/>
      <c r="G5" s="114"/>
      <c r="H5" s="115" t="s">
        <v>52</v>
      </c>
      <c r="I5" s="115"/>
      <c r="J5" s="115"/>
      <c r="K5" s="115"/>
      <c r="L5" s="115"/>
      <c r="M5" s="115"/>
      <c r="N5" s="116"/>
    </row>
    <row r="6" spans="2:14" ht="20" x14ac:dyDescent="0.2">
      <c r="B6" s="117" t="s">
        <v>40</v>
      </c>
      <c r="C6" s="118" t="s">
        <v>41</v>
      </c>
      <c r="D6" s="119" t="s">
        <v>42</v>
      </c>
      <c r="E6" s="120" t="s">
        <v>43</v>
      </c>
      <c r="F6" s="121" t="s">
        <v>44</v>
      </c>
      <c r="G6" s="122" t="s">
        <v>45</v>
      </c>
      <c r="H6" s="121" t="s">
        <v>46</v>
      </c>
      <c r="I6" s="123" t="s">
        <v>47</v>
      </c>
      <c r="J6" s="121" t="s">
        <v>48</v>
      </c>
      <c r="K6" s="123" t="s">
        <v>44</v>
      </c>
      <c r="L6" s="121" t="s">
        <v>49</v>
      </c>
      <c r="M6" s="123" t="s">
        <v>50</v>
      </c>
      <c r="N6" s="124" t="s">
        <v>51</v>
      </c>
    </row>
    <row r="7" spans="2:14" ht="20" x14ac:dyDescent="0.2">
      <c r="B7" s="125">
        <v>1</v>
      </c>
      <c r="C7" s="126">
        <f>$B$4*0.01</f>
        <v>2083.7674999999999</v>
      </c>
      <c r="D7" s="127">
        <f>C7-E7</f>
        <v>593.76749999999993</v>
      </c>
      <c r="E7" s="128">
        <f>J7</f>
        <v>1490</v>
      </c>
      <c r="F7" s="129">
        <f>D7/C7</f>
        <v>0.28494901662493533</v>
      </c>
      <c r="G7" s="129">
        <f>E7/C7</f>
        <v>0.71505098337506467</v>
      </c>
      <c r="H7" s="128">
        <f>SUM($C$7:$C7)</f>
        <v>2083.7674999999999</v>
      </c>
      <c r="I7" s="130">
        <f>H7-J7</f>
        <v>593.76749999999993</v>
      </c>
      <c r="J7" s="148">
        <v>1490</v>
      </c>
      <c r="K7" s="129">
        <f>I7/$E$4</f>
        <v>2.8896221215649483E-3</v>
      </c>
      <c r="L7" s="129">
        <f>J7/$H$4</f>
        <v>0.51485832757429162</v>
      </c>
      <c r="M7" s="129">
        <f>L7-K7</f>
        <v>0.51196870545272666</v>
      </c>
      <c r="N7" s="132">
        <f>I7/J7</f>
        <v>0.39850167785234897</v>
      </c>
    </row>
    <row r="8" spans="2:14" ht="20" x14ac:dyDescent="0.2">
      <c r="B8" s="133">
        <v>2</v>
      </c>
      <c r="C8" s="134">
        <f t="shared" ref="C8:C26" si="0">$B$4*0.01</f>
        <v>2083.7674999999999</v>
      </c>
      <c r="D8" s="127">
        <f t="shared" ref="D8:D26" si="1">C8-E8</f>
        <v>2020.7674999999999</v>
      </c>
      <c r="E8" s="135">
        <f>J8-J7</f>
        <v>63</v>
      </c>
      <c r="F8" s="136">
        <f>D8/C8</f>
        <v>0.96976630070293346</v>
      </c>
      <c r="G8" s="136">
        <f t="shared" ref="G8:G26" si="2">E8/C8</f>
        <v>3.0233699297066492E-2</v>
      </c>
      <c r="H8" s="135">
        <f>SUM($C$7:$C8)</f>
        <v>4167.5349999999999</v>
      </c>
      <c r="I8" s="137">
        <f t="shared" ref="I8:I26" si="3">H8-J8</f>
        <v>2614.5349999999999</v>
      </c>
      <c r="J8" s="149">
        <v>1553</v>
      </c>
      <c r="K8" s="136">
        <f>I8/$E$4</f>
        <v>1.2723866115282182E-2</v>
      </c>
      <c r="L8" s="136">
        <f t="shared" ref="L8:L26" si="4">J8/$H$4</f>
        <v>0.53662750518313751</v>
      </c>
      <c r="M8" s="136">
        <f t="shared" ref="M8:M26" si="5">L8-K8</f>
        <v>0.52390363906785531</v>
      </c>
      <c r="N8" s="139">
        <f t="shared" ref="N8:N26" si="6">I8/J8</f>
        <v>1.6835383129426915</v>
      </c>
    </row>
    <row r="9" spans="2:14" ht="20" x14ac:dyDescent="0.2">
      <c r="B9" s="133">
        <v>3</v>
      </c>
      <c r="C9" s="134">
        <f t="shared" si="0"/>
        <v>2083.7674999999999</v>
      </c>
      <c r="D9" s="127">
        <f t="shared" si="1"/>
        <v>2058.7674999999999</v>
      </c>
      <c r="E9" s="135">
        <f t="shared" ref="E9:E26" si="7">J9-J8</f>
        <v>25</v>
      </c>
      <c r="F9" s="136">
        <f t="shared" ref="F9:F26" si="8">D9/C9</f>
        <v>0.98800250027894188</v>
      </c>
      <c r="G9" s="136">
        <f t="shared" si="2"/>
        <v>1.1997499721058132E-2</v>
      </c>
      <c r="H9" s="135">
        <f>SUM($C$7:$C9)</f>
        <v>6251.3024999999998</v>
      </c>
      <c r="I9" s="137">
        <f t="shared" si="3"/>
        <v>4673.3024999999998</v>
      </c>
      <c r="J9" s="149">
        <v>1578</v>
      </c>
      <c r="K9" s="136">
        <f t="shared" ref="K9:K26" si="9">I9/$E$4</f>
        <v>2.2743040474200386E-2</v>
      </c>
      <c r="L9" s="136">
        <f t="shared" si="4"/>
        <v>0.54526606772633035</v>
      </c>
      <c r="M9" s="136">
        <f t="shared" si="5"/>
        <v>0.52252302725212996</v>
      </c>
      <c r="N9" s="139">
        <f t="shared" si="6"/>
        <v>2.9615351711026614</v>
      </c>
    </row>
    <row r="10" spans="2:14" ht="20" x14ac:dyDescent="0.2">
      <c r="B10" s="133">
        <v>4</v>
      </c>
      <c r="C10" s="134">
        <f t="shared" si="0"/>
        <v>2083.7674999999999</v>
      </c>
      <c r="D10" s="127">
        <f t="shared" si="1"/>
        <v>2063.7674999999999</v>
      </c>
      <c r="E10" s="135">
        <f t="shared" si="7"/>
        <v>20</v>
      </c>
      <c r="F10" s="136">
        <f t="shared" si="8"/>
        <v>0.9904020002231535</v>
      </c>
      <c r="G10" s="136">
        <f t="shared" si="2"/>
        <v>9.5979997768465049E-3</v>
      </c>
      <c r="H10" s="135">
        <f>SUM($C$7:$C10)</f>
        <v>8335.07</v>
      </c>
      <c r="I10" s="137">
        <f t="shared" si="3"/>
        <v>6737.07</v>
      </c>
      <c r="J10" s="149">
        <v>1598</v>
      </c>
      <c r="K10" s="136">
        <f t="shared" si="9"/>
        <v>3.2786547775908198E-2</v>
      </c>
      <c r="L10" s="136">
        <f t="shared" si="4"/>
        <v>0.55217691776088462</v>
      </c>
      <c r="M10" s="136">
        <f t="shared" si="5"/>
        <v>0.51939036998497645</v>
      </c>
      <c r="N10" s="139">
        <f t="shared" si="6"/>
        <v>4.215938673341677</v>
      </c>
    </row>
    <row r="11" spans="2:14" ht="20" x14ac:dyDescent="0.2">
      <c r="B11" s="133">
        <v>5</v>
      </c>
      <c r="C11" s="134">
        <f t="shared" si="0"/>
        <v>2083.7674999999999</v>
      </c>
      <c r="D11" s="127">
        <f t="shared" si="1"/>
        <v>2063.7674999999999</v>
      </c>
      <c r="E11" s="135">
        <f t="shared" si="7"/>
        <v>20</v>
      </c>
      <c r="F11" s="136">
        <f t="shared" si="8"/>
        <v>0.9904020002231535</v>
      </c>
      <c r="G11" s="136">
        <f t="shared" si="2"/>
        <v>9.5979997768465049E-3</v>
      </c>
      <c r="H11" s="135">
        <f>SUM($C$7:$C11)</f>
        <v>10418.8375</v>
      </c>
      <c r="I11" s="137">
        <f t="shared" si="3"/>
        <v>8800.8374999999996</v>
      </c>
      <c r="J11" s="149">
        <v>1618</v>
      </c>
      <c r="K11" s="136">
        <f t="shared" si="9"/>
        <v>4.2830055077616003E-2</v>
      </c>
      <c r="L11" s="136">
        <f t="shared" si="4"/>
        <v>0.55908776779543878</v>
      </c>
      <c r="M11" s="136">
        <f t="shared" si="5"/>
        <v>0.51625771271782273</v>
      </c>
      <c r="N11" s="139">
        <f t="shared" si="6"/>
        <v>5.4393309641532754</v>
      </c>
    </row>
    <row r="12" spans="2:14" ht="20" x14ac:dyDescent="0.2">
      <c r="B12" s="133">
        <v>6</v>
      </c>
      <c r="C12" s="134">
        <f t="shared" si="0"/>
        <v>2083.7674999999999</v>
      </c>
      <c r="D12" s="127">
        <f t="shared" si="1"/>
        <v>2069.7674999999999</v>
      </c>
      <c r="E12" s="135">
        <f t="shared" si="7"/>
        <v>14</v>
      </c>
      <c r="F12" s="136">
        <f t="shared" si="8"/>
        <v>0.99328140015620747</v>
      </c>
      <c r="G12" s="136">
        <f t="shared" si="2"/>
        <v>6.7185998437925536E-3</v>
      </c>
      <c r="H12" s="135">
        <f>SUM($C$7:$C12)</f>
        <v>12502.605</v>
      </c>
      <c r="I12" s="137">
        <f t="shared" si="3"/>
        <v>10870.605</v>
      </c>
      <c r="J12" s="149">
        <v>1632</v>
      </c>
      <c r="K12" s="136">
        <f t="shared" si="9"/>
        <v>5.290276191067133E-2</v>
      </c>
      <c r="L12" s="136">
        <f t="shared" si="4"/>
        <v>0.5639253628196268</v>
      </c>
      <c r="M12" s="136">
        <f t="shared" si="5"/>
        <v>0.51102260090895546</v>
      </c>
      <c r="N12" s="139">
        <f t="shared" si="6"/>
        <v>6.6609099264705875</v>
      </c>
    </row>
    <row r="13" spans="2:14" ht="20" x14ac:dyDescent="0.2">
      <c r="B13" s="133">
        <v>7</v>
      </c>
      <c r="C13" s="134">
        <f t="shared" si="0"/>
        <v>2083.7674999999999</v>
      </c>
      <c r="D13" s="127">
        <f t="shared" si="1"/>
        <v>2067.7674999999999</v>
      </c>
      <c r="E13" s="135">
        <f t="shared" si="7"/>
        <v>16</v>
      </c>
      <c r="F13" s="136">
        <f t="shared" si="8"/>
        <v>0.99232160017852278</v>
      </c>
      <c r="G13" s="136">
        <f t="shared" si="2"/>
        <v>7.6783998214772047E-3</v>
      </c>
      <c r="H13" s="135">
        <f>SUM($C$7:$C13)</f>
        <v>14586.372499999999</v>
      </c>
      <c r="I13" s="137">
        <f t="shared" si="3"/>
        <v>12938.372499999999</v>
      </c>
      <c r="J13" s="149">
        <v>1648</v>
      </c>
      <c r="K13" s="136">
        <f t="shared" si="9"/>
        <v>6.2965735566610823E-2</v>
      </c>
      <c r="L13" s="136">
        <f t="shared" si="4"/>
        <v>0.56945404284727019</v>
      </c>
      <c r="M13" s="136">
        <f t="shared" si="5"/>
        <v>0.50648830728065941</v>
      </c>
      <c r="N13" s="139">
        <f t="shared" si="6"/>
        <v>7.8509541868932038</v>
      </c>
    </row>
    <row r="14" spans="2:14" ht="20" x14ac:dyDescent="0.2">
      <c r="B14" s="133">
        <v>8</v>
      </c>
      <c r="C14" s="134">
        <f t="shared" si="0"/>
        <v>2083.7674999999999</v>
      </c>
      <c r="D14" s="127">
        <f t="shared" si="1"/>
        <v>2062.7674999999999</v>
      </c>
      <c r="E14" s="135">
        <f t="shared" si="7"/>
        <v>21</v>
      </c>
      <c r="F14" s="136">
        <f t="shared" si="8"/>
        <v>0.98992210023431115</v>
      </c>
      <c r="G14" s="136">
        <f t="shared" si="2"/>
        <v>1.0077899765688831E-2</v>
      </c>
      <c r="H14" s="135">
        <f>SUM($C$7:$C14)</f>
        <v>16670.14</v>
      </c>
      <c r="I14" s="137">
        <f t="shared" si="3"/>
        <v>15001.14</v>
      </c>
      <c r="J14" s="149">
        <v>1669</v>
      </c>
      <c r="K14" s="136">
        <f t="shared" si="9"/>
        <v>7.300437627976071E-2</v>
      </c>
      <c r="L14" s="136">
        <f t="shared" si="4"/>
        <v>0.57671043538355216</v>
      </c>
      <c r="M14" s="136">
        <f t="shared" si="5"/>
        <v>0.5037060591037914</v>
      </c>
      <c r="N14" s="139">
        <f t="shared" si="6"/>
        <v>8.9881006590772916</v>
      </c>
    </row>
    <row r="15" spans="2:14" ht="20" x14ac:dyDescent="0.2">
      <c r="B15" s="133">
        <v>9</v>
      </c>
      <c r="C15" s="134">
        <f t="shared" si="0"/>
        <v>2083.7674999999999</v>
      </c>
      <c r="D15" s="127">
        <f t="shared" si="1"/>
        <v>2069.7674999999999</v>
      </c>
      <c r="E15" s="135">
        <f t="shared" si="7"/>
        <v>14</v>
      </c>
      <c r="F15" s="136">
        <f t="shared" si="8"/>
        <v>0.99328140015620747</v>
      </c>
      <c r="G15" s="136">
        <f t="shared" si="2"/>
        <v>6.7185998437925536E-3</v>
      </c>
      <c r="H15" s="135">
        <f>SUM($C$7:$C15)</f>
        <v>18753.907500000001</v>
      </c>
      <c r="I15" s="137">
        <f t="shared" si="3"/>
        <v>17070.907500000001</v>
      </c>
      <c r="J15" s="149">
        <v>1683</v>
      </c>
      <c r="K15" s="136">
        <f t="shared" si="9"/>
        <v>8.3077083112816044E-2</v>
      </c>
      <c r="L15" s="136">
        <f t="shared" si="4"/>
        <v>0.58154803040774017</v>
      </c>
      <c r="M15" s="136">
        <f t="shared" si="5"/>
        <v>0.49847094729492414</v>
      </c>
      <c r="N15" s="139">
        <f t="shared" si="6"/>
        <v>10.143141711229948</v>
      </c>
    </row>
    <row r="16" spans="2:14" ht="20" x14ac:dyDescent="0.2">
      <c r="B16" s="133">
        <v>10</v>
      </c>
      <c r="C16" s="134">
        <f t="shared" si="0"/>
        <v>2083.7674999999999</v>
      </c>
      <c r="D16" s="127">
        <f t="shared" si="1"/>
        <v>2065.7674999999999</v>
      </c>
      <c r="E16" s="135">
        <f t="shared" si="7"/>
        <v>18</v>
      </c>
      <c r="F16" s="136">
        <f t="shared" si="8"/>
        <v>0.99136180020083819</v>
      </c>
      <c r="G16" s="136">
        <f t="shared" si="2"/>
        <v>8.6381997991618557E-3</v>
      </c>
      <c r="H16" s="135">
        <f>SUM($C$7:$C16)</f>
        <v>20837.675000000003</v>
      </c>
      <c r="I16" s="137">
        <f t="shared" si="3"/>
        <v>19136.675000000003</v>
      </c>
      <c r="J16" s="149">
        <v>1701</v>
      </c>
      <c r="K16" s="136">
        <f t="shared" si="9"/>
        <v>9.3130323591639697E-2</v>
      </c>
      <c r="L16" s="136">
        <f t="shared" si="4"/>
        <v>0.58776779543883895</v>
      </c>
      <c r="M16" s="136">
        <f t="shared" si="5"/>
        <v>0.49463747184719925</v>
      </c>
      <c r="N16" s="139">
        <f t="shared" si="6"/>
        <v>11.250249853027633</v>
      </c>
    </row>
    <row r="17" spans="2:14" ht="20" x14ac:dyDescent="0.2">
      <c r="B17" s="133">
        <v>11</v>
      </c>
      <c r="C17" s="134">
        <f t="shared" si="0"/>
        <v>2083.7674999999999</v>
      </c>
      <c r="D17" s="127">
        <f t="shared" si="1"/>
        <v>2068.7674999999999</v>
      </c>
      <c r="E17" s="135">
        <f t="shared" si="7"/>
        <v>15</v>
      </c>
      <c r="F17" s="136">
        <f t="shared" si="8"/>
        <v>0.99280150016736513</v>
      </c>
      <c r="G17" s="136">
        <f t="shared" si="2"/>
        <v>7.1984998326348791E-3</v>
      </c>
      <c r="H17" s="135">
        <f>SUM($C$7:$C17)</f>
        <v>22921.442500000005</v>
      </c>
      <c r="I17" s="137">
        <f t="shared" si="3"/>
        <v>21205.442500000005</v>
      </c>
      <c r="J17" s="149">
        <v>1716</v>
      </c>
      <c r="K17" s="136">
        <f t="shared" si="9"/>
        <v>0.10319816383613711</v>
      </c>
      <c r="L17" s="136">
        <f t="shared" si="4"/>
        <v>0.59295093296475465</v>
      </c>
      <c r="M17" s="136">
        <f t="shared" si="5"/>
        <v>0.48975276912861754</v>
      </c>
      <c r="N17" s="139">
        <f t="shared" si="6"/>
        <v>12.357483974358978</v>
      </c>
    </row>
    <row r="18" spans="2:14" ht="20" x14ac:dyDescent="0.2">
      <c r="B18" s="133">
        <v>12</v>
      </c>
      <c r="C18" s="134">
        <f t="shared" si="0"/>
        <v>2083.7674999999999</v>
      </c>
      <c r="D18" s="127">
        <f t="shared" si="1"/>
        <v>2072.7674999999999</v>
      </c>
      <c r="E18" s="135">
        <f t="shared" si="7"/>
        <v>11</v>
      </c>
      <c r="F18" s="136">
        <f t="shared" si="8"/>
        <v>0.9947211001227344</v>
      </c>
      <c r="G18" s="136">
        <f t="shared" si="2"/>
        <v>5.278899877265578E-3</v>
      </c>
      <c r="H18" s="135">
        <f>SUM($C$7:$C18)</f>
        <v>25005.210000000006</v>
      </c>
      <c r="I18" s="137">
        <f t="shared" si="3"/>
        <v>23278.210000000006</v>
      </c>
      <c r="J18" s="149">
        <v>1727</v>
      </c>
      <c r="K18" s="136">
        <f t="shared" si="9"/>
        <v>0.11328547043486621</v>
      </c>
      <c r="L18" s="136">
        <f t="shared" si="4"/>
        <v>0.59675190048375948</v>
      </c>
      <c r="M18" s="136">
        <f t="shared" si="5"/>
        <v>0.48346643004889328</v>
      </c>
      <c r="N18" s="139">
        <f t="shared" si="6"/>
        <v>13.478986682107704</v>
      </c>
    </row>
    <row r="19" spans="2:14" ht="20" x14ac:dyDescent="0.2">
      <c r="B19" s="133">
        <v>13</v>
      </c>
      <c r="C19" s="134">
        <f t="shared" si="0"/>
        <v>2083.7674999999999</v>
      </c>
      <c r="D19" s="127">
        <f t="shared" si="1"/>
        <v>2073.7674999999999</v>
      </c>
      <c r="E19" s="135">
        <f t="shared" si="7"/>
        <v>10</v>
      </c>
      <c r="F19" s="136">
        <f t="shared" si="8"/>
        <v>0.99520100011157675</v>
      </c>
      <c r="G19" s="136">
        <f t="shared" si="2"/>
        <v>4.7989998884232525E-3</v>
      </c>
      <c r="H19" s="135">
        <f>SUM($C$7:$C19)</f>
        <v>27088.977500000008</v>
      </c>
      <c r="I19" s="137">
        <f t="shared" si="3"/>
        <v>25351.977500000008</v>
      </c>
      <c r="J19" s="149">
        <v>1737</v>
      </c>
      <c r="K19" s="136">
        <f t="shared" si="9"/>
        <v>0.12337764362215324</v>
      </c>
      <c r="L19" s="136">
        <f t="shared" si="4"/>
        <v>0.60020732550103661</v>
      </c>
      <c r="M19" s="136">
        <f t="shared" si="5"/>
        <v>0.47682968187888336</v>
      </c>
      <c r="N19" s="139">
        <f t="shared" si="6"/>
        <v>14.595266263673004</v>
      </c>
    </row>
    <row r="20" spans="2:14" ht="20" x14ac:dyDescent="0.2">
      <c r="B20" s="133">
        <v>14</v>
      </c>
      <c r="C20" s="134">
        <f t="shared" si="0"/>
        <v>2083.7674999999999</v>
      </c>
      <c r="D20" s="127">
        <f t="shared" si="1"/>
        <v>2069.7674999999999</v>
      </c>
      <c r="E20" s="135">
        <f t="shared" si="7"/>
        <v>14</v>
      </c>
      <c r="F20" s="136">
        <f t="shared" si="8"/>
        <v>0.99328140015620747</v>
      </c>
      <c r="G20" s="136">
        <f t="shared" si="2"/>
        <v>6.7185998437925536E-3</v>
      </c>
      <c r="H20" s="135">
        <f>SUM($C$7:$C20)</f>
        <v>29172.74500000001</v>
      </c>
      <c r="I20" s="137">
        <f t="shared" si="3"/>
        <v>27421.74500000001</v>
      </c>
      <c r="J20" s="149">
        <v>1751</v>
      </c>
      <c r="K20" s="136">
        <f t="shared" si="9"/>
        <v>0.13345035045520859</v>
      </c>
      <c r="L20" s="136">
        <f t="shared" si="4"/>
        <v>0.60504492052522463</v>
      </c>
      <c r="M20" s="136">
        <f t="shared" si="5"/>
        <v>0.47159457007001604</v>
      </c>
      <c r="N20" s="139">
        <f t="shared" si="6"/>
        <v>15.660619645916626</v>
      </c>
    </row>
    <row r="21" spans="2:14" ht="20" x14ac:dyDescent="0.2">
      <c r="B21" s="133">
        <v>15</v>
      </c>
      <c r="C21" s="134">
        <f t="shared" si="0"/>
        <v>2083.7674999999999</v>
      </c>
      <c r="D21" s="127">
        <f t="shared" si="1"/>
        <v>2068.7674999999999</v>
      </c>
      <c r="E21" s="135">
        <f t="shared" si="7"/>
        <v>15</v>
      </c>
      <c r="F21" s="136">
        <f t="shared" si="8"/>
        <v>0.99280150016736513</v>
      </c>
      <c r="G21" s="136">
        <f t="shared" si="2"/>
        <v>7.1984998326348791E-3</v>
      </c>
      <c r="H21" s="135">
        <f>SUM($C$7:$C21)</f>
        <v>31256.512500000012</v>
      </c>
      <c r="I21" s="137">
        <f t="shared" si="3"/>
        <v>29490.512500000012</v>
      </c>
      <c r="J21" s="149">
        <v>1766</v>
      </c>
      <c r="K21" s="136">
        <f t="shared" si="9"/>
        <v>0.14351819069970601</v>
      </c>
      <c r="L21" s="136">
        <f t="shared" si="4"/>
        <v>0.61022805805114033</v>
      </c>
      <c r="M21" s="136">
        <f t="shared" si="5"/>
        <v>0.46670986735143433</v>
      </c>
      <c r="N21" s="139">
        <f t="shared" si="6"/>
        <v>16.699044450736132</v>
      </c>
    </row>
    <row r="22" spans="2:14" ht="20" x14ac:dyDescent="0.2">
      <c r="B22" s="133">
        <v>16</v>
      </c>
      <c r="C22" s="134">
        <f t="shared" si="0"/>
        <v>2083.7674999999999</v>
      </c>
      <c r="D22" s="127">
        <f t="shared" si="1"/>
        <v>2062.7674999999999</v>
      </c>
      <c r="E22" s="135">
        <f t="shared" si="7"/>
        <v>21</v>
      </c>
      <c r="F22" s="136">
        <f t="shared" si="8"/>
        <v>0.98992210023431115</v>
      </c>
      <c r="G22" s="136">
        <f t="shared" si="2"/>
        <v>1.0077899765688831E-2</v>
      </c>
      <c r="H22" s="135">
        <f>SUM($C$7:$C22)</f>
        <v>33340.280000000013</v>
      </c>
      <c r="I22" s="137">
        <f t="shared" si="3"/>
        <v>31553.280000000013</v>
      </c>
      <c r="J22" s="149">
        <v>1787</v>
      </c>
      <c r="K22" s="136">
        <f t="shared" si="9"/>
        <v>0.15355683141285589</v>
      </c>
      <c r="L22" s="136">
        <f t="shared" si="4"/>
        <v>0.6174844505874223</v>
      </c>
      <c r="M22" s="136">
        <f t="shared" si="5"/>
        <v>0.46392761917456637</v>
      </c>
      <c r="N22" s="139">
        <f t="shared" si="6"/>
        <v>17.657123670956917</v>
      </c>
    </row>
    <row r="23" spans="2:14" ht="20" x14ac:dyDescent="0.2">
      <c r="B23" s="133">
        <v>17</v>
      </c>
      <c r="C23" s="134">
        <f t="shared" si="0"/>
        <v>2083.7674999999999</v>
      </c>
      <c r="D23" s="127">
        <f t="shared" si="1"/>
        <v>2073.7674999999999</v>
      </c>
      <c r="E23" s="135">
        <f t="shared" si="7"/>
        <v>10</v>
      </c>
      <c r="F23" s="136">
        <f t="shared" si="8"/>
        <v>0.99520100011157675</v>
      </c>
      <c r="G23" s="136">
        <f t="shared" si="2"/>
        <v>4.7989998884232525E-3</v>
      </c>
      <c r="H23" s="135">
        <f>SUM($C$7:$C23)</f>
        <v>35424.047500000015</v>
      </c>
      <c r="I23" s="137">
        <f t="shared" si="3"/>
        <v>33627.047500000015</v>
      </c>
      <c r="J23" s="149">
        <v>1797</v>
      </c>
      <c r="K23" s="136">
        <f t="shared" si="9"/>
        <v>0.16364900460014289</v>
      </c>
      <c r="L23" s="136">
        <f t="shared" si="4"/>
        <v>0.62093987560469943</v>
      </c>
      <c r="M23" s="136">
        <f t="shared" si="5"/>
        <v>0.45729087100455657</v>
      </c>
      <c r="N23" s="139">
        <f t="shared" si="6"/>
        <v>18.712881190873688</v>
      </c>
    </row>
    <row r="24" spans="2:14" ht="20" x14ac:dyDescent="0.2">
      <c r="B24" s="133">
        <v>18</v>
      </c>
      <c r="C24" s="134">
        <f t="shared" si="0"/>
        <v>2083.7674999999999</v>
      </c>
      <c r="D24" s="127">
        <f t="shared" si="1"/>
        <v>2068.7674999999999</v>
      </c>
      <c r="E24" s="135">
        <f t="shared" si="7"/>
        <v>15</v>
      </c>
      <c r="F24" s="136">
        <f t="shared" si="8"/>
        <v>0.99280150016736513</v>
      </c>
      <c r="G24" s="136">
        <f t="shared" si="2"/>
        <v>7.1984998326348791E-3</v>
      </c>
      <c r="H24" s="135">
        <f>SUM($C$7:$C24)</f>
        <v>37507.815000000017</v>
      </c>
      <c r="I24" s="137">
        <f t="shared" si="3"/>
        <v>35695.815000000017</v>
      </c>
      <c r="J24" s="149">
        <v>1812</v>
      </c>
      <c r="K24" s="136">
        <f t="shared" si="9"/>
        <v>0.17371684484464034</v>
      </c>
      <c r="L24" s="136">
        <f t="shared" si="4"/>
        <v>0.62612301313061502</v>
      </c>
      <c r="M24" s="136">
        <f t="shared" si="5"/>
        <v>0.45240616828597469</v>
      </c>
      <c r="N24" s="139">
        <f t="shared" si="6"/>
        <v>19.699677152317889</v>
      </c>
    </row>
    <row r="25" spans="2:14" ht="20" x14ac:dyDescent="0.2">
      <c r="B25" s="133">
        <v>19</v>
      </c>
      <c r="C25" s="134">
        <f t="shared" si="0"/>
        <v>2083.7674999999999</v>
      </c>
      <c r="D25" s="127">
        <f t="shared" si="1"/>
        <v>2077.7674999999999</v>
      </c>
      <c r="E25" s="135">
        <f t="shared" si="7"/>
        <v>6</v>
      </c>
      <c r="F25" s="136">
        <f t="shared" si="8"/>
        <v>0.99712060006694603</v>
      </c>
      <c r="G25" s="136">
        <f>E25/C25</f>
        <v>2.8793999330539517E-3</v>
      </c>
      <c r="H25" s="135">
        <f>SUM($C$7:$C25)</f>
        <v>39591.582500000019</v>
      </c>
      <c r="I25" s="137">
        <f t="shared" si="3"/>
        <v>37773.582500000019</v>
      </c>
      <c r="J25" s="149">
        <v>1818</v>
      </c>
      <c r="K25" s="136">
        <f t="shared" si="9"/>
        <v>0.18382848438615904</v>
      </c>
      <c r="L25" s="136">
        <f t="shared" si="4"/>
        <v>0.6281962681409814</v>
      </c>
      <c r="M25" s="136">
        <f t="shared" si="5"/>
        <v>0.44436778375482233</v>
      </c>
      <c r="N25" s="139">
        <f t="shared" si="6"/>
        <v>20.777548129812992</v>
      </c>
    </row>
    <row r="26" spans="2:14" ht="21" thickBot="1" x14ac:dyDescent="0.25">
      <c r="B26" s="140">
        <v>20</v>
      </c>
      <c r="C26" s="141">
        <f t="shared" si="0"/>
        <v>2083.7674999999999</v>
      </c>
      <c r="D26" s="142">
        <f t="shared" si="1"/>
        <v>2065.7674999999999</v>
      </c>
      <c r="E26" s="143">
        <f t="shared" si="7"/>
        <v>18</v>
      </c>
      <c r="F26" s="144">
        <f t="shared" si="8"/>
        <v>0.99136180020083819</v>
      </c>
      <c r="G26" s="144">
        <f t="shared" si="2"/>
        <v>8.6381997991618557E-3</v>
      </c>
      <c r="H26" s="143">
        <f>SUM($C$7:$C26)</f>
        <v>41675.35000000002</v>
      </c>
      <c r="I26" s="145">
        <f t="shared" si="3"/>
        <v>39839.35000000002</v>
      </c>
      <c r="J26" s="150">
        <v>1836</v>
      </c>
      <c r="K26" s="144">
        <f t="shared" si="9"/>
        <v>0.19388172486498267</v>
      </c>
      <c r="L26" s="144">
        <f t="shared" si="4"/>
        <v>0.63441603317208017</v>
      </c>
      <c r="M26" s="144">
        <f t="shared" si="5"/>
        <v>0.4405343083070975</v>
      </c>
      <c r="N26" s="147">
        <f t="shared" si="6"/>
        <v>21.69899237472768</v>
      </c>
    </row>
  </sheetData>
  <mergeCells count="11">
    <mergeCell ref="C5:G5"/>
    <mergeCell ref="H5:N5"/>
    <mergeCell ref="B2:N2"/>
    <mergeCell ref="B3:D3"/>
    <mergeCell ref="E3:G3"/>
    <mergeCell ref="H3:J3"/>
    <mergeCell ref="K3:N3"/>
    <mergeCell ref="B4:D4"/>
    <mergeCell ref="E4:G4"/>
    <mergeCell ref="H4:J4"/>
    <mergeCell ref="K4:N4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D357-EA9A-7A48-A906-0C3DF0B54094}">
  <dimension ref="B1:N26"/>
  <sheetViews>
    <sheetView workbookViewId="0">
      <selection activeCell="O19" sqref="O19"/>
    </sheetView>
  </sheetViews>
  <sheetFormatPr baseColWidth="10" defaultColWidth="10.83203125" defaultRowHeight="16" x14ac:dyDescent="0.2"/>
  <cols>
    <col min="2" max="2" width="22.83203125" bestFit="1" customWidth="1"/>
    <col min="3" max="3" width="12.5" bestFit="1" customWidth="1"/>
    <col min="4" max="4" width="10.33203125" bestFit="1" customWidth="1"/>
    <col min="5" max="5" width="8.83203125" bestFit="1" customWidth="1"/>
    <col min="6" max="6" width="11.6640625" bestFit="1" customWidth="1"/>
    <col min="7" max="7" width="10.1640625" bestFit="1" customWidth="1"/>
    <col min="8" max="8" width="19.33203125" bestFit="1" customWidth="1"/>
    <col min="9" max="9" width="22.5" bestFit="1" customWidth="1"/>
    <col min="10" max="10" width="20.83203125" bestFit="1" customWidth="1"/>
    <col min="11" max="11" width="11.6640625" bestFit="1" customWidth="1"/>
    <col min="12" max="12" width="18.33203125" bestFit="1" customWidth="1"/>
    <col min="13" max="13" width="9.33203125" bestFit="1" customWidth="1"/>
    <col min="14" max="14" width="8.83203125" bestFit="1" customWidth="1"/>
  </cols>
  <sheetData>
    <row r="1" spans="2:14" ht="17" thickBot="1" x14ac:dyDescent="0.25"/>
    <row r="2" spans="2:14" ht="21" thickBot="1" x14ac:dyDescent="0.25">
      <c r="B2" s="95" t="s">
        <v>58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</row>
    <row r="3" spans="2:14" ht="20" x14ac:dyDescent="0.2">
      <c r="B3" s="98" t="s">
        <v>57</v>
      </c>
      <c r="C3" s="99"/>
      <c r="D3" s="100"/>
      <c r="E3" s="101" t="s">
        <v>42</v>
      </c>
      <c r="F3" s="99"/>
      <c r="G3" s="100"/>
      <c r="H3" s="101" t="s">
        <v>43</v>
      </c>
      <c r="I3" s="99"/>
      <c r="J3" s="100"/>
      <c r="K3" s="99" t="s">
        <v>55</v>
      </c>
      <c r="L3" s="99"/>
      <c r="M3" s="99"/>
      <c r="N3" s="102"/>
    </row>
    <row r="4" spans="2:14" ht="21" thickBot="1" x14ac:dyDescent="0.25">
      <c r="B4" s="103">
        <v>166493</v>
      </c>
      <c r="C4" s="104"/>
      <c r="D4" s="105"/>
      <c r="E4" s="106">
        <f>B4-H4</f>
        <v>164107</v>
      </c>
      <c r="F4" s="107"/>
      <c r="G4" s="108"/>
      <c r="H4" s="109">
        <v>2386</v>
      </c>
      <c r="I4" s="107"/>
      <c r="J4" s="108"/>
      <c r="K4" s="107">
        <f>H4/B4</f>
        <v>1.4330932832010956E-2</v>
      </c>
      <c r="L4" s="107"/>
      <c r="M4" s="107"/>
      <c r="N4" s="110"/>
    </row>
    <row r="5" spans="2:14" ht="20" x14ac:dyDescent="0.2">
      <c r="B5" s="111"/>
      <c r="C5" s="112" t="s">
        <v>53</v>
      </c>
      <c r="D5" s="113"/>
      <c r="E5" s="113"/>
      <c r="F5" s="113"/>
      <c r="G5" s="114"/>
      <c r="H5" s="115" t="s">
        <v>52</v>
      </c>
      <c r="I5" s="115"/>
      <c r="J5" s="115"/>
      <c r="K5" s="115"/>
      <c r="L5" s="115"/>
      <c r="M5" s="115"/>
      <c r="N5" s="116"/>
    </row>
    <row r="6" spans="2:14" ht="20" x14ac:dyDescent="0.2">
      <c r="B6" s="117" t="s">
        <v>40</v>
      </c>
      <c r="C6" s="118" t="s">
        <v>41</v>
      </c>
      <c r="D6" s="119" t="s">
        <v>42</v>
      </c>
      <c r="E6" s="120" t="s">
        <v>43</v>
      </c>
      <c r="F6" s="121" t="s">
        <v>44</v>
      </c>
      <c r="G6" s="122" t="s">
        <v>45</v>
      </c>
      <c r="H6" s="121" t="s">
        <v>46</v>
      </c>
      <c r="I6" s="123" t="s">
        <v>47</v>
      </c>
      <c r="J6" s="121" t="s">
        <v>48</v>
      </c>
      <c r="K6" s="123" t="s">
        <v>44</v>
      </c>
      <c r="L6" s="121" t="s">
        <v>49</v>
      </c>
      <c r="M6" s="123" t="s">
        <v>50</v>
      </c>
      <c r="N6" s="124" t="s">
        <v>51</v>
      </c>
    </row>
    <row r="7" spans="2:14" ht="20" x14ac:dyDescent="0.2">
      <c r="B7" s="125">
        <v>1</v>
      </c>
      <c r="C7" s="126">
        <f>$B$4*0.01</f>
        <v>1664.93</v>
      </c>
      <c r="D7" s="127">
        <f>C7-E7</f>
        <v>454.93000000000006</v>
      </c>
      <c r="E7" s="128">
        <f>J7</f>
        <v>1210</v>
      </c>
      <c r="F7" s="129">
        <f>D7/C7</f>
        <v>0.27324271891310747</v>
      </c>
      <c r="G7" s="129">
        <f>E7/C7</f>
        <v>0.72675728108689253</v>
      </c>
      <c r="H7" s="128">
        <f>SUM($C$7:$C7)</f>
        <v>1664.93</v>
      </c>
      <c r="I7" s="128">
        <f>H7-J7</f>
        <v>454.93000000000006</v>
      </c>
      <c r="J7" s="130">
        <v>1210</v>
      </c>
      <c r="K7" s="131">
        <f>I7/$E$4</f>
        <v>2.7721547526918418E-3</v>
      </c>
      <c r="L7" s="129">
        <f>J7/$H$4</f>
        <v>0.50712489522212911</v>
      </c>
      <c r="M7" s="129">
        <f>L7-K7</f>
        <v>0.50435274046943723</v>
      </c>
      <c r="N7" s="132">
        <f>I7/J7</f>
        <v>0.3759752066115703</v>
      </c>
    </row>
    <row r="8" spans="2:14" ht="20" x14ac:dyDescent="0.2">
      <c r="B8" s="133">
        <v>2</v>
      </c>
      <c r="C8" s="134">
        <f t="shared" ref="C8:C26" si="0">$B$4*0.01</f>
        <v>1664.93</v>
      </c>
      <c r="D8" s="127">
        <f>C8-E8</f>
        <v>1611.93</v>
      </c>
      <c r="E8" s="135">
        <f>J8-J7</f>
        <v>53</v>
      </c>
      <c r="F8" s="136">
        <f>D8/C8</f>
        <v>0.96816682983668978</v>
      </c>
      <c r="G8" s="136">
        <f>E8/C8</f>
        <v>3.1833170163310165E-2</v>
      </c>
      <c r="H8" s="135">
        <f>SUM($C$7:$C8)</f>
        <v>3329.86</v>
      </c>
      <c r="I8" s="135">
        <f t="shared" ref="I8:I26" si="1">H8-J8</f>
        <v>2066.86</v>
      </c>
      <c r="J8" s="137">
        <v>1263</v>
      </c>
      <c r="K8" s="138">
        <f>I8/$E$4</f>
        <v>1.2594587677551842E-2</v>
      </c>
      <c r="L8" s="136">
        <f t="shared" ref="L8:L25" si="2">J8/$H$4</f>
        <v>0.52933780385582563</v>
      </c>
      <c r="M8" s="136">
        <f t="shared" ref="M8:M25" si="3">L8-K8</f>
        <v>0.51674321617827379</v>
      </c>
      <c r="N8" s="139">
        <f t="shared" ref="N8:N25" si="4">I8/J8</f>
        <v>1.636468725257324</v>
      </c>
    </row>
    <row r="9" spans="2:14" ht="20" x14ac:dyDescent="0.2">
      <c r="B9" s="133">
        <v>3</v>
      </c>
      <c r="C9" s="134">
        <f t="shared" si="0"/>
        <v>1664.93</v>
      </c>
      <c r="D9" s="127">
        <f t="shared" ref="D9:D26" si="5">C9-E9</f>
        <v>1648.93</v>
      </c>
      <c r="E9" s="135">
        <f t="shared" ref="E9:E26" si="6">J9-J8</f>
        <v>16</v>
      </c>
      <c r="F9" s="136">
        <f t="shared" ref="F9:F26" si="7">D9/C9</f>
        <v>0.99038998636579312</v>
      </c>
      <c r="G9" s="136">
        <f t="shared" ref="G9:G26" si="8">E9/C9</f>
        <v>9.6100136342068439E-3</v>
      </c>
      <c r="H9" s="135">
        <f>SUM($C$7:$C9)</f>
        <v>4994.79</v>
      </c>
      <c r="I9" s="135">
        <f t="shared" si="1"/>
        <v>3715.79</v>
      </c>
      <c r="J9" s="137">
        <v>1279</v>
      </c>
      <c r="K9" s="138">
        <f t="shared" ref="K9:K25" si="9">I9/$E$4</f>
        <v>2.2642483257874435E-2</v>
      </c>
      <c r="L9" s="136">
        <f t="shared" si="2"/>
        <v>0.53604358759430004</v>
      </c>
      <c r="M9" s="136">
        <f t="shared" si="3"/>
        <v>0.51340110433642561</v>
      </c>
      <c r="N9" s="139">
        <f t="shared" si="4"/>
        <v>2.9052306489444879</v>
      </c>
    </row>
    <row r="10" spans="2:14" ht="20" x14ac:dyDescent="0.2">
      <c r="B10" s="133">
        <v>4</v>
      </c>
      <c r="C10" s="134">
        <f t="shared" si="0"/>
        <v>1664.93</v>
      </c>
      <c r="D10" s="127">
        <f t="shared" si="5"/>
        <v>1654.93</v>
      </c>
      <c r="E10" s="135">
        <f t="shared" si="6"/>
        <v>10</v>
      </c>
      <c r="F10" s="136">
        <f t="shared" si="7"/>
        <v>0.99399374147862074</v>
      </c>
      <c r="G10" s="136">
        <f t="shared" si="8"/>
        <v>6.006258521379277E-3</v>
      </c>
      <c r="H10" s="135">
        <f>SUM($C$7:$C10)</f>
        <v>6659.72</v>
      </c>
      <c r="I10" s="135">
        <f t="shared" si="1"/>
        <v>5370.72</v>
      </c>
      <c r="J10" s="137">
        <v>1289</v>
      </c>
      <c r="K10" s="138">
        <f t="shared" si="9"/>
        <v>3.2726940349893666E-2</v>
      </c>
      <c r="L10" s="136">
        <f t="shared" si="2"/>
        <v>0.54023470243084659</v>
      </c>
      <c r="M10" s="136">
        <f>L10-K10</f>
        <v>0.50750776208095294</v>
      </c>
      <c r="N10" s="139">
        <f t="shared" si="4"/>
        <v>4.166578743211792</v>
      </c>
    </row>
    <row r="11" spans="2:14" ht="20" x14ac:dyDescent="0.2">
      <c r="B11" s="133">
        <v>5</v>
      </c>
      <c r="C11" s="134">
        <f t="shared" si="0"/>
        <v>1664.93</v>
      </c>
      <c r="D11" s="127">
        <f t="shared" si="5"/>
        <v>1643.93</v>
      </c>
      <c r="E11" s="135">
        <f t="shared" si="6"/>
        <v>21</v>
      </c>
      <c r="F11" s="136">
        <f t="shared" si="7"/>
        <v>0.98738685710510354</v>
      </c>
      <c r="G11" s="136">
        <f t="shared" si="8"/>
        <v>1.2613142894896482E-2</v>
      </c>
      <c r="H11" s="135">
        <f>SUM($C$7:$C11)</f>
        <v>8324.65</v>
      </c>
      <c r="I11" s="135">
        <f t="shared" si="1"/>
        <v>7014.65</v>
      </c>
      <c r="J11" s="137">
        <v>1310</v>
      </c>
      <c r="K11" s="138">
        <f t="shared" si="9"/>
        <v>4.2744368003802394E-2</v>
      </c>
      <c r="L11" s="136">
        <f t="shared" si="2"/>
        <v>0.54903604358759428</v>
      </c>
      <c r="M11" s="136">
        <f t="shared" si="3"/>
        <v>0.50629167558379184</v>
      </c>
      <c r="N11" s="139">
        <f t="shared" si="4"/>
        <v>5.3546946564885491</v>
      </c>
    </row>
    <row r="12" spans="2:14" ht="20" x14ac:dyDescent="0.2">
      <c r="B12" s="133">
        <v>6</v>
      </c>
      <c r="C12" s="134">
        <f t="shared" si="0"/>
        <v>1664.93</v>
      </c>
      <c r="D12" s="127">
        <f t="shared" si="5"/>
        <v>1648.93</v>
      </c>
      <c r="E12" s="135">
        <f t="shared" si="6"/>
        <v>16</v>
      </c>
      <c r="F12" s="136">
        <f t="shared" si="7"/>
        <v>0.99038998636579312</v>
      </c>
      <c r="G12" s="136">
        <f t="shared" si="8"/>
        <v>9.6100136342068439E-3</v>
      </c>
      <c r="H12" s="135">
        <f>SUM($C$7:$C12)</f>
        <v>9989.58</v>
      </c>
      <c r="I12" s="135">
        <f t="shared" si="1"/>
        <v>8663.58</v>
      </c>
      <c r="J12" s="137">
        <v>1326</v>
      </c>
      <c r="K12" s="138">
        <f t="shared" si="9"/>
        <v>5.279226358412499E-2</v>
      </c>
      <c r="L12" s="136">
        <f t="shared" si="2"/>
        <v>0.55574182732606869</v>
      </c>
      <c r="M12" s="136">
        <f t="shared" si="3"/>
        <v>0.50294956374194366</v>
      </c>
      <c r="N12" s="139">
        <f t="shared" si="4"/>
        <v>6.5336199095022627</v>
      </c>
    </row>
    <row r="13" spans="2:14" ht="20" x14ac:dyDescent="0.2">
      <c r="B13" s="133">
        <v>7</v>
      </c>
      <c r="C13" s="134">
        <f t="shared" si="0"/>
        <v>1664.93</v>
      </c>
      <c r="D13" s="127">
        <f t="shared" si="5"/>
        <v>1648.93</v>
      </c>
      <c r="E13" s="135">
        <f t="shared" si="6"/>
        <v>16</v>
      </c>
      <c r="F13" s="136">
        <f t="shared" si="7"/>
        <v>0.99038998636579312</v>
      </c>
      <c r="G13" s="136">
        <f t="shared" si="8"/>
        <v>9.6100136342068439E-3</v>
      </c>
      <c r="H13" s="135">
        <f>SUM($C$7:$C13)</f>
        <v>11654.51</v>
      </c>
      <c r="I13" s="135">
        <f t="shared" si="1"/>
        <v>10312.51</v>
      </c>
      <c r="J13" s="137">
        <v>1342</v>
      </c>
      <c r="K13" s="138">
        <f t="shared" si="9"/>
        <v>6.2840159164447587E-2</v>
      </c>
      <c r="L13" s="136">
        <f t="shared" si="2"/>
        <v>0.56244761106454322</v>
      </c>
      <c r="M13" s="136">
        <f t="shared" si="3"/>
        <v>0.49960745190009564</v>
      </c>
      <c r="N13" s="139">
        <f t="shared" si="4"/>
        <v>7.6844336810730258</v>
      </c>
    </row>
    <row r="14" spans="2:14" ht="20" x14ac:dyDescent="0.2">
      <c r="B14" s="133">
        <v>8</v>
      </c>
      <c r="C14" s="134">
        <f t="shared" si="0"/>
        <v>1664.93</v>
      </c>
      <c r="D14" s="127">
        <f t="shared" si="5"/>
        <v>1648.93</v>
      </c>
      <c r="E14" s="135">
        <f t="shared" si="6"/>
        <v>16</v>
      </c>
      <c r="F14" s="136">
        <f t="shared" si="7"/>
        <v>0.99038998636579312</v>
      </c>
      <c r="G14" s="136">
        <f t="shared" si="8"/>
        <v>9.6100136342068439E-3</v>
      </c>
      <c r="H14" s="135">
        <f>SUM($C$7:$C14)</f>
        <v>13319.44</v>
      </c>
      <c r="I14" s="135">
        <f t="shared" si="1"/>
        <v>11961.44</v>
      </c>
      <c r="J14" s="137">
        <v>1358</v>
      </c>
      <c r="K14" s="138">
        <f t="shared" si="9"/>
        <v>7.2888054744770184E-2</v>
      </c>
      <c r="L14" s="136">
        <f t="shared" si="2"/>
        <v>0.56915339480301763</v>
      </c>
      <c r="M14" s="136">
        <f t="shared" si="3"/>
        <v>0.49626534005824746</v>
      </c>
      <c r="N14" s="139">
        <f t="shared" si="4"/>
        <v>8.8081296023564075</v>
      </c>
    </row>
    <row r="15" spans="2:14" ht="20" x14ac:dyDescent="0.2">
      <c r="B15" s="133">
        <v>9</v>
      </c>
      <c r="C15" s="134">
        <f t="shared" si="0"/>
        <v>1664.93</v>
      </c>
      <c r="D15" s="127">
        <f t="shared" si="5"/>
        <v>1649.93</v>
      </c>
      <c r="E15" s="135">
        <f t="shared" si="6"/>
        <v>15</v>
      </c>
      <c r="F15" s="136">
        <f t="shared" si="7"/>
        <v>0.99099061221793106</v>
      </c>
      <c r="G15" s="136">
        <f t="shared" si="8"/>
        <v>9.0093877820689155E-3</v>
      </c>
      <c r="H15" s="135">
        <f>SUM($C$7:$C15)</f>
        <v>14984.37</v>
      </c>
      <c r="I15" s="135">
        <f t="shared" si="1"/>
        <v>13611.37</v>
      </c>
      <c r="J15" s="137">
        <v>1373</v>
      </c>
      <c r="K15" s="138">
        <f t="shared" si="9"/>
        <v>8.2942043910375546E-2</v>
      </c>
      <c r="L15" s="136">
        <f t="shared" si="2"/>
        <v>0.57544006705783735</v>
      </c>
      <c r="M15" s="136">
        <f t="shared" si="3"/>
        <v>0.49249802314746183</v>
      </c>
      <c r="N15" s="139">
        <f t="shared" si="4"/>
        <v>9.9135979606700655</v>
      </c>
    </row>
    <row r="16" spans="2:14" ht="20" x14ac:dyDescent="0.2">
      <c r="B16" s="133">
        <v>10</v>
      </c>
      <c r="C16" s="134">
        <f t="shared" si="0"/>
        <v>1664.93</v>
      </c>
      <c r="D16" s="127">
        <f t="shared" si="5"/>
        <v>1648.93</v>
      </c>
      <c r="E16" s="135">
        <f t="shared" si="6"/>
        <v>16</v>
      </c>
      <c r="F16" s="136">
        <f t="shared" si="7"/>
        <v>0.99038998636579312</v>
      </c>
      <c r="G16" s="136">
        <f t="shared" si="8"/>
        <v>9.6100136342068439E-3</v>
      </c>
      <c r="H16" s="135">
        <f>SUM($C$7:$C16)</f>
        <v>16649.3</v>
      </c>
      <c r="I16" s="135">
        <f t="shared" si="1"/>
        <v>15260.3</v>
      </c>
      <c r="J16" s="137">
        <v>1389</v>
      </c>
      <c r="K16" s="138">
        <f t="shared" si="9"/>
        <v>9.2989939490698142E-2</v>
      </c>
      <c r="L16" s="136">
        <f t="shared" si="2"/>
        <v>0.58214585079631187</v>
      </c>
      <c r="M16" s="136">
        <f t="shared" si="3"/>
        <v>0.48915591130561376</v>
      </c>
      <c r="N16" s="139">
        <f t="shared" si="4"/>
        <v>10.986537077033837</v>
      </c>
    </row>
    <row r="17" spans="2:14" ht="20" x14ac:dyDescent="0.2">
      <c r="B17" s="133">
        <v>11</v>
      </c>
      <c r="C17" s="134">
        <f t="shared" si="0"/>
        <v>1664.93</v>
      </c>
      <c r="D17" s="127">
        <f t="shared" si="5"/>
        <v>1655.93</v>
      </c>
      <c r="E17" s="135">
        <f t="shared" si="6"/>
        <v>9</v>
      </c>
      <c r="F17" s="136">
        <f t="shared" si="7"/>
        <v>0.99459436733075868</v>
      </c>
      <c r="G17" s="136">
        <f t="shared" si="8"/>
        <v>5.4056326692413495E-3</v>
      </c>
      <c r="H17" s="135">
        <f>SUM($C$7:$C17)</f>
        <v>18314.23</v>
      </c>
      <c r="I17" s="135">
        <f t="shared" si="1"/>
        <v>16916.23</v>
      </c>
      <c r="J17" s="137">
        <v>1398</v>
      </c>
      <c r="K17" s="138">
        <f t="shared" si="9"/>
        <v>0.10308049016800014</v>
      </c>
      <c r="L17" s="136">
        <f t="shared" si="2"/>
        <v>0.58591785414920372</v>
      </c>
      <c r="M17" s="136">
        <f t="shared" si="3"/>
        <v>0.48283736398120358</v>
      </c>
      <c r="N17" s="139">
        <f t="shared" si="4"/>
        <v>12.100307582260372</v>
      </c>
    </row>
    <row r="18" spans="2:14" ht="20" x14ac:dyDescent="0.2">
      <c r="B18" s="133">
        <v>12</v>
      </c>
      <c r="C18" s="134">
        <f t="shared" si="0"/>
        <v>1664.93</v>
      </c>
      <c r="D18" s="127">
        <f t="shared" si="5"/>
        <v>1650.93</v>
      </c>
      <c r="E18" s="135">
        <f t="shared" si="6"/>
        <v>14</v>
      </c>
      <c r="F18" s="136">
        <f t="shared" si="7"/>
        <v>0.99159123807006899</v>
      </c>
      <c r="G18" s="136">
        <f t="shared" si="8"/>
        <v>8.4087619299309871E-3</v>
      </c>
      <c r="H18" s="135">
        <f>SUM($C$7:$C18)</f>
        <v>19979.16</v>
      </c>
      <c r="I18" s="135">
        <f t="shared" si="1"/>
        <v>18567.16</v>
      </c>
      <c r="J18" s="137">
        <v>1412</v>
      </c>
      <c r="K18" s="138">
        <f t="shared" si="9"/>
        <v>0.11314057291888828</v>
      </c>
      <c r="L18" s="136">
        <f t="shared" si="2"/>
        <v>0.59178541492036885</v>
      </c>
      <c r="M18" s="136">
        <f t="shared" si="3"/>
        <v>0.47864484200148055</v>
      </c>
      <c r="N18" s="139">
        <f t="shared" si="4"/>
        <v>13.149546742209631</v>
      </c>
    </row>
    <row r="19" spans="2:14" ht="20" x14ac:dyDescent="0.2">
      <c r="B19" s="133">
        <v>13</v>
      </c>
      <c r="C19" s="134">
        <f t="shared" si="0"/>
        <v>1664.93</v>
      </c>
      <c r="D19" s="127">
        <f t="shared" si="5"/>
        <v>1655.93</v>
      </c>
      <c r="E19" s="135">
        <f t="shared" si="6"/>
        <v>9</v>
      </c>
      <c r="F19" s="136">
        <f t="shared" si="7"/>
        <v>0.99459436733075868</v>
      </c>
      <c r="G19" s="136">
        <f t="shared" si="8"/>
        <v>5.4056326692413495E-3</v>
      </c>
      <c r="H19" s="135">
        <f>SUM($C$7:$C19)</f>
        <v>21644.09</v>
      </c>
      <c r="I19" s="135">
        <f t="shared" si="1"/>
        <v>20223.09</v>
      </c>
      <c r="J19" s="137">
        <v>1421</v>
      </c>
      <c r="K19" s="138">
        <f t="shared" si="9"/>
        <v>0.12323112359619029</v>
      </c>
      <c r="L19" s="136">
        <f t="shared" si="2"/>
        <v>0.5955574182732607</v>
      </c>
      <c r="M19" s="136">
        <f t="shared" si="3"/>
        <v>0.47232629467707044</v>
      </c>
      <c r="N19" s="139">
        <f t="shared" si="4"/>
        <v>14.231590429275158</v>
      </c>
    </row>
    <row r="20" spans="2:14" ht="20" x14ac:dyDescent="0.2">
      <c r="B20" s="133">
        <v>14</v>
      </c>
      <c r="C20" s="134">
        <f t="shared" si="0"/>
        <v>1664.93</v>
      </c>
      <c r="D20" s="127">
        <f t="shared" si="5"/>
        <v>1641.93</v>
      </c>
      <c r="E20" s="135">
        <f t="shared" si="6"/>
        <v>23</v>
      </c>
      <c r="F20" s="136">
        <f t="shared" si="7"/>
        <v>0.98618560540082767</v>
      </c>
      <c r="G20" s="136">
        <f t="shared" si="8"/>
        <v>1.3814394599172337E-2</v>
      </c>
      <c r="H20" s="135">
        <f>SUM($C$7:$C20)</f>
        <v>23309.02</v>
      </c>
      <c r="I20" s="135">
        <f t="shared" si="1"/>
        <v>21865.02</v>
      </c>
      <c r="J20" s="137">
        <v>1444</v>
      </c>
      <c r="K20" s="138">
        <f t="shared" si="9"/>
        <v>0.13323636407953349</v>
      </c>
      <c r="L20" s="136">
        <f t="shared" si="2"/>
        <v>0.60519698239731767</v>
      </c>
      <c r="M20" s="136">
        <f t="shared" si="3"/>
        <v>0.47196061831778419</v>
      </c>
      <c r="N20" s="139">
        <f t="shared" si="4"/>
        <v>15.141980609418283</v>
      </c>
    </row>
    <row r="21" spans="2:14" ht="20" x14ac:dyDescent="0.2">
      <c r="B21" s="133">
        <v>15</v>
      </c>
      <c r="C21" s="134">
        <f t="shared" si="0"/>
        <v>1664.93</v>
      </c>
      <c r="D21" s="127">
        <f t="shared" si="5"/>
        <v>1652.93</v>
      </c>
      <c r="E21" s="135">
        <f t="shared" si="6"/>
        <v>12</v>
      </c>
      <c r="F21" s="136">
        <f t="shared" si="7"/>
        <v>0.99279248977434487</v>
      </c>
      <c r="G21" s="136">
        <f t="shared" si="8"/>
        <v>7.207510225655132E-3</v>
      </c>
      <c r="H21" s="135">
        <f>SUM($C$7:$C21)</f>
        <v>24973.95</v>
      </c>
      <c r="I21" s="135">
        <f t="shared" si="1"/>
        <v>23517.95</v>
      </c>
      <c r="J21" s="137">
        <v>1456</v>
      </c>
      <c r="K21" s="138">
        <f t="shared" si="9"/>
        <v>0.14330863400098717</v>
      </c>
      <c r="L21" s="136">
        <f t="shared" si="2"/>
        <v>0.61022632020117351</v>
      </c>
      <c r="M21" s="136">
        <f t="shared" si="3"/>
        <v>0.46691768620018637</v>
      </c>
      <c r="N21" s="139">
        <f t="shared" si="4"/>
        <v>16.152438186813189</v>
      </c>
    </row>
    <row r="22" spans="2:14" ht="20" x14ac:dyDescent="0.2">
      <c r="B22" s="133">
        <v>16</v>
      </c>
      <c r="C22" s="134">
        <f t="shared" si="0"/>
        <v>1664.93</v>
      </c>
      <c r="D22" s="127">
        <f t="shared" si="5"/>
        <v>1655.93</v>
      </c>
      <c r="E22" s="135">
        <f t="shared" si="6"/>
        <v>9</v>
      </c>
      <c r="F22" s="136">
        <f t="shared" si="7"/>
        <v>0.99459436733075868</v>
      </c>
      <c r="G22" s="136">
        <f t="shared" si="8"/>
        <v>5.4056326692413495E-3</v>
      </c>
      <c r="H22" s="135">
        <f>SUM($C$7:$C22)</f>
        <v>26638.880000000001</v>
      </c>
      <c r="I22" s="135">
        <f t="shared" si="1"/>
        <v>25173.88</v>
      </c>
      <c r="J22" s="137">
        <v>1465</v>
      </c>
      <c r="K22" s="138">
        <f t="shared" si="9"/>
        <v>0.15339918467828917</v>
      </c>
      <c r="L22" s="136">
        <f t="shared" si="2"/>
        <v>0.61399832355406536</v>
      </c>
      <c r="M22" s="136">
        <f>L22-K22</f>
        <v>0.46059913887577619</v>
      </c>
      <c r="N22" s="139">
        <f t="shared" si="4"/>
        <v>17.183535836177477</v>
      </c>
    </row>
    <row r="23" spans="2:14" ht="20" x14ac:dyDescent="0.2">
      <c r="B23" s="133">
        <v>17</v>
      </c>
      <c r="C23" s="134">
        <f t="shared" si="0"/>
        <v>1664.93</v>
      </c>
      <c r="D23" s="127">
        <f t="shared" si="5"/>
        <v>1651.93</v>
      </c>
      <c r="E23" s="135">
        <f t="shared" si="6"/>
        <v>13</v>
      </c>
      <c r="F23" s="136">
        <f t="shared" si="7"/>
        <v>0.99219186392220693</v>
      </c>
      <c r="G23" s="136">
        <f t="shared" si="8"/>
        <v>7.8081360777930604E-3</v>
      </c>
      <c r="H23" s="135">
        <f>SUM($C$7:$C23)</f>
        <v>28303.81</v>
      </c>
      <c r="I23" s="135">
        <f t="shared" si="1"/>
        <v>26825.81</v>
      </c>
      <c r="J23" s="137">
        <v>1478</v>
      </c>
      <c r="K23" s="138">
        <f t="shared" si="9"/>
        <v>0.16346536101446008</v>
      </c>
      <c r="L23" s="136">
        <f t="shared" si="2"/>
        <v>0.6194467728415759</v>
      </c>
      <c r="M23" s="136">
        <f t="shared" si="3"/>
        <v>0.45598141182711582</v>
      </c>
      <c r="N23" s="139">
        <f t="shared" si="4"/>
        <v>18.150074424898513</v>
      </c>
    </row>
    <row r="24" spans="2:14" ht="20" x14ac:dyDescent="0.2">
      <c r="B24" s="133">
        <v>18</v>
      </c>
      <c r="C24" s="134">
        <f t="shared" si="0"/>
        <v>1664.93</v>
      </c>
      <c r="D24" s="127">
        <f t="shared" si="5"/>
        <v>1649.93</v>
      </c>
      <c r="E24" s="135">
        <f t="shared" si="6"/>
        <v>15</v>
      </c>
      <c r="F24" s="136">
        <f t="shared" si="7"/>
        <v>0.99099061221793106</v>
      </c>
      <c r="G24" s="136">
        <f t="shared" si="8"/>
        <v>9.0093877820689155E-3</v>
      </c>
      <c r="H24" s="135">
        <f>SUM($C$7:$C24)</f>
        <v>29968.74</v>
      </c>
      <c r="I24" s="135">
        <f t="shared" si="1"/>
        <v>28475.74</v>
      </c>
      <c r="J24" s="137">
        <v>1493</v>
      </c>
      <c r="K24" s="138">
        <f t="shared" si="9"/>
        <v>0.17351935018006545</v>
      </c>
      <c r="L24" s="136">
        <f t="shared" si="2"/>
        <v>0.62573344509639561</v>
      </c>
      <c r="M24" s="136">
        <f t="shared" si="3"/>
        <v>0.45221409491633013</v>
      </c>
      <c r="N24" s="139">
        <f t="shared" si="4"/>
        <v>19.072833221701273</v>
      </c>
    </row>
    <row r="25" spans="2:14" ht="20" x14ac:dyDescent="0.2">
      <c r="B25" s="133">
        <v>19</v>
      </c>
      <c r="C25" s="134">
        <f t="shared" si="0"/>
        <v>1664.93</v>
      </c>
      <c r="D25" s="127">
        <f t="shared" si="5"/>
        <v>1649.93</v>
      </c>
      <c r="E25" s="135">
        <f t="shared" si="6"/>
        <v>15</v>
      </c>
      <c r="F25" s="136">
        <f t="shared" si="7"/>
        <v>0.99099061221793106</v>
      </c>
      <c r="G25" s="136">
        <f>E25/C25</f>
        <v>9.0093877820689155E-3</v>
      </c>
      <c r="H25" s="135">
        <f>SUM($C$7:$C25)</f>
        <v>31633.670000000002</v>
      </c>
      <c r="I25" s="135">
        <f t="shared" si="1"/>
        <v>30125.670000000002</v>
      </c>
      <c r="J25" s="137">
        <v>1508</v>
      </c>
      <c r="K25" s="138">
        <f t="shared" si="9"/>
        <v>0.18357333934567083</v>
      </c>
      <c r="L25" s="136">
        <f t="shared" si="2"/>
        <v>0.63202011735121544</v>
      </c>
      <c r="M25" s="136">
        <f t="shared" si="3"/>
        <v>0.44844677800554461</v>
      </c>
      <c r="N25" s="139">
        <f t="shared" si="4"/>
        <v>19.977234748010613</v>
      </c>
    </row>
    <row r="26" spans="2:14" ht="21" thickBot="1" x14ac:dyDescent="0.25">
      <c r="B26" s="140">
        <v>20</v>
      </c>
      <c r="C26" s="141">
        <f t="shared" si="0"/>
        <v>1664.93</v>
      </c>
      <c r="D26" s="142">
        <f t="shared" si="5"/>
        <v>1650.93</v>
      </c>
      <c r="E26" s="143">
        <f t="shared" si="6"/>
        <v>14</v>
      </c>
      <c r="F26" s="144">
        <f t="shared" si="7"/>
        <v>0.99159123807006899</v>
      </c>
      <c r="G26" s="144">
        <f t="shared" si="8"/>
        <v>8.4087619299309871E-3</v>
      </c>
      <c r="H26" s="143">
        <f>SUM($C$7:$C26)</f>
        <v>33298.6</v>
      </c>
      <c r="I26" s="143">
        <f t="shared" si="1"/>
        <v>31776.6</v>
      </c>
      <c r="J26" s="145">
        <v>1522</v>
      </c>
      <c r="K26" s="146">
        <f>I26/$E$4</f>
        <v>0.19363342209655895</v>
      </c>
      <c r="L26" s="144">
        <f>J26/$H$4</f>
        <v>0.63788767812238056</v>
      </c>
      <c r="M26" s="144">
        <f>L26-K26</f>
        <v>0.44425425602582158</v>
      </c>
      <c r="N26" s="147">
        <f>I26/J26</f>
        <v>20.878186596583443</v>
      </c>
    </row>
  </sheetData>
  <mergeCells count="11">
    <mergeCell ref="C5:G5"/>
    <mergeCell ref="H5:N5"/>
    <mergeCell ref="B2:N2"/>
    <mergeCell ref="B3:D3"/>
    <mergeCell ref="E3:G3"/>
    <mergeCell ref="H3:J3"/>
    <mergeCell ref="K3:N3"/>
    <mergeCell ref="B4:D4"/>
    <mergeCell ref="E4:G4"/>
    <mergeCell ref="H4:J4"/>
    <mergeCell ref="K4:N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tests</vt:lpstr>
      <vt:lpstr>trn</vt:lpstr>
      <vt:lpstr>tst</vt:lpstr>
      <vt:lpstr>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Xiaoying Zou</dc:creator>
  <cp:lastModifiedBy>Xiaoying Zou</cp:lastModifiedBy>
  <dcterms:created xsi:type="dcterms:W3CDTF">2022-03-07T05:20:25Z</dcterms:created>
  <dcterms:modified xsi:type="dcterms:W3CDTF">2022-03-24T00:50:51Z</dcterms:modified>
</cp:coreProperties>
</file>