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oj\OneDrive\Desktop\"/>
    </mc:Choice>
  </mc:AlternateContent>
  <xr:revisionPtr revIDLastSave="0" documentId="13_ncr:1_{27EA2DE5-60D9-4B70-89A9-F4E1B1BC35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wdfunding" sheetId="1" r:id="rId1"/>
    <sheet name="Category Stats" sheetId="2" r:id="rId2"/>
    <sheet name="Subcategory Stats" sheetId="3" r:id="rId3"/>
    <sheet name="Based on Launch Date Outcomes" sheetId="5" r:id="rId4"/>
    <sheet name="Success, Failed, Canceled Stats" sheetId="6" r:id="rId5"/>
    <sheet name="Outcome Stats" sheetId="7" r:id="rId6"/>
  </sheets>
  <definedNames>
    <definedName name="_xlnm._FilterDatabase" localSheetId="0" hidden="1">Crowdfunding!$G$1:$G$1001</definedName>
    <definedName name="_xlchart.v1.0" hidden="1">'Outcome Stats'!$A$1</definedName>
    <definedName name="_xlchart.v1.1" hidden="1">'Outcome Stats'!$A$2:$A$1048141</definedName>
    <definedName name="_xlchart.v1.2" hidden="1">'Outcome Stats'!$B$1</definedName>
    <definedName name="_xlchart.v1.3" hidden="1">'Outcome Stats'!$B$2:$B$1048141</definedName>
    <definedName name="_xlchart.v1.4" hidden="1">'Outcome Stats'!$D$1</definedName>
    <definedName name="_xlchart.v1.5" hidden="1">'Outcome Stats'!$D$2:$D$1048141</definedName>
    <definedName name="_xlchart.v1.6" hidden="1">'Outcome Stats'!$E$1</definedName>
    <definedName name="_xlchart.v1.7" hidden="1">'Outcome Stats'!$E$2:$E$1048141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7"/>
  <c r="L2" i="7"/>
  <c r="K3" i="7"/>
  <c r="K2" i="7"/>
  <c r="J3" i="7"/>
  <c r="J2" i="7"/>
  <c r="I3" i="7"/>
  <c r="I2" i="7"/>
  <c r="H3" i="7"/>
  <c r="H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E5" i="6" s="1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6" l="1"/>
  <c r="E9" i="6"/>
  <c r="G9" i="6" s="1"/>
  <c r="E8" i="6"/>
  <c r="G8" i="6" s="1"/>
  <c r="E4" i="6"/>
  <c r="E6" i="6"/>
  <c r="E7" i="6"/>
  <c r="G4" i="6"/>
  <c r="G5" i="6"/>
  <c r="H4" i="6"/>
  <c r="H5" i="6"/>
  <c r="E3" i="6"/>
  <c r="G3" i="6" s="1"/>
  <c r="G6" i="6"/>
  <c r="G7" i="6"/>
  <c r="G10" i="6"/>
  <c r="H6" i="6"/>
  <c r="H7" i="6"/>
  <c r="H10" i="6"/>
  <c r="F10" i="6"/>
  <c r="F7" i="6"/>
  <c r="F6" i="6"/>
  <c r="F5" i="6"/>
  <c r="F4" i="6"/>
  <c r="F3" i="6"/>
  <c r="E13" i="6"/>
  <c r="F13" i="6" s="1"/>
  <c r="E12" i="6"/>
  <c r="F12" i="6" s="1"/>
  <c r="E11" i="6"/>
  <c r="F11" i="6" s="1"/>
  <c r="E2" i="6"/>
  <c r="H2" i="6" s="1"/>
  <c r="H11" i="6" l="1"/>
  <c r="G2" i="6"/>
  <c r="F2" i="6"/>
  <c r="G11" i="6"/>
  <c r="F8" i="6"/>
  <c r="F9" i="6"/>
  <c r="H9" i="6"/>
  <c r="H8" i="6"/>
  <c r="H3" i="6"/>
  <c r="H13" i="6"/>
  <c r="H12" i="6"/>
  <c r="G13" i="6"/>
  <c r="G12" i="6"/>
</calcChain>
</file>

<file path=xl/sharedStrings.xml><?xml version="1.0" encoding="utf-8"?>
<sst xmlns="http://schemas.openxmlformats.org/spreadsheetml/2006/main" count="7064" uniqueCount="2113">
  <si>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</si>
  <si>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</si>
  <si>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</si>
  <si>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</si>
  <si>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</si>
  <si>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</si>
  <si>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</si>
  <si>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</si>
  <si>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</si>
  <si>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</si>
  <si>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</si>
  <si>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</si>
  <si>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</si>
  <si>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</si>
  <si>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</si>
  <si>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</si>
  <si>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</si>
  <si>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</si>
  <si>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</si>
  <si>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</si>
  <si>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</si>
  <si>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</si>
  <si>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</si>
  <si>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</si>
  <si>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</si>
  <si>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</si>
  <si>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</si>
  <si>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</si>
  <si>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</si>
  <si>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</si>
  <si>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</si>
  <si>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</si>
  <si>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</si>
  <si>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</si>
  <si>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</si>
  <si>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</si>
  <si>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</si>
  <si>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</si>
  <si>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</si>
  <si>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</si>
  <si>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</si>
  <si>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</si>
  <si>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</si>
  <si>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</si>
  <si>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</si>
  <si>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</si>
  <si>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</si>
  <si>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</si>
  <si>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</si>
  <si>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</si>
  <si>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</si>
  <si>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</si>
  <si>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</si>
  <si>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</si>
  <si>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</si>
  <si>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</si>
  <si>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</si>
  <si>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</si>
  <si>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</si>
  <si>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</si>
  <si>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</si>
  <si>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</si>
  <si>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</si>
  <si>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</si>
  <si>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</si>
  <si>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</si>
  <si>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</si>
  <si>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</si>
  <si>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</si>
  <si>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</si>
  <si>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</si>
  <si>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</si>
  <si>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</si>
  <si>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</si>
  <si>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</si>
  <si>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</si>
  <si>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</si>
  <si>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</si>
  <si>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</si>
  <si>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</si>
  <si>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</si>
  <si>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</si>
  <si>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</si>
  <si>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</si>
  <si>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</si>
  <si>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</si>
  <si>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</si>
  <si>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</si>
  <si>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</si>
  <si>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</si>
  <si>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</si>
  <si>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</si>
  <si>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</si>
  <si>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</si>
  <si>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</si>
  <si>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</si>
  <si>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</si>
  <si>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</si>
  <si>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</si>
  <si>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</si>
  <si>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</si>
  <si>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</si>
  <si>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</si>
  <si>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</si>
  <si>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</si>
  <si>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</si>
  <si>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</si>
  <si>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</si>
  <si>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</si>
  <si>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</si>
  <si>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</si>
  <si>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</si>
  <si>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</si>
  <si>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</si>
  <si>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</si>
  <si>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</si>
  <si>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</si>
  <si>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</si>
  <si>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</si>
  <si>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</si>
  <si>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</si>
  <si>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</si>
  <si>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</si>
  <si>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</si>
  <si>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</si>
  <si>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</si>
  <si>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</si>
  <si>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</si>
  <si>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</si>
  <si>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</si>
  <si>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</si>
  <si>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</si>
  <si>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</si>
  <si>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</si>
  <si>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</si>
  <si>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</si>
  <si>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</si>
  <si>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</si>
  <si>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</si>
  <si>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</si>
  <si>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</si>
  <si>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</si>
  <si>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</si>
  <si>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</si>
  <si>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</si>
  <si>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</si>
  <si>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</si>
  <si>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</si>
  <si>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</si>
  <si>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</si>
  <si>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</si>
  <si>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</si>
  <si>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</si>
  <si>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</si>
  <si>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</si>
  <si>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</si>
  <si>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</si>
  <si>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</si>
  <si>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</si>
  <si>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</si>
  <si>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</si>
  <si>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</si>
  <si>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</si>
  <si>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</si>
  <si>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</si>
  <si>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</si>
  <si>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</si>
  <si>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</si>
  <si>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</si>
  <si>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</si>
  <si>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</si>
  <si>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</si>
  <si>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</si>
  <si>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</si>
  <si>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</si>
  <si>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</si>
  <si>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</si>
  <si>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</si>
  <si>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</si>
  <si>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</si>
  <si>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</si>
  <si>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</si>
  <si>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</si>
  <si>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</si>
  <si>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</si>
  <si>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</si>
  <si>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</si>
  <si>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</si>
  <si>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</si>
  <si>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</si>
  <si>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</si>
  <si>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</si>
  <si>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</si>
  <si>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</si>
  <si>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</si>
  <si>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</si>
  <si>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</si>
  <si>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</si>
  <si>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</si>
  <si>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</si>
  <si>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</si>
  <si>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</si>
  <si>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</si>
  <si>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</si>
  <si>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</si>
  <si>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</si>
  <si>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</si>
  <si>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</si>
  <si>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</si>
  <si>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</si>
  <si>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</si>
  <si>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</si>
  <si>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</si>
  <si>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</si>
  <si>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</si>
  <si>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</si>
  <si>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</si>
  <si>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</si>
  <si>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</si>
  <si>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</si>
  <si>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</si>
  <si>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</si>
  <si>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</si>
  <si>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</si>
  <si>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</si>
  <si>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</si>
  <si>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</si>
  <si>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</si>
  <si>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</si>
  <si>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</si>
  <si>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</si>
  <si>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</si>
  <si>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</si>
  <si>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</si>
  <si>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</si>
  <si>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</si>
  <si>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</si>
  <si>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</si>
  <si>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</si>
  <si>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</si>
  <si>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</si>
  <si>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</si>
  <si>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</si>
  <si>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</si>
  <si>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</si>
  <si>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</si>
  <si>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</si>
  <si>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</si>
  <si>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</si>
  <si>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</si>
  <si>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</si>
  <si>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</si>
  <si>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</si>
  <si>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</si>
  <si>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</si>
  <si>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</si>
  <si>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</si>
  <si>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</si>
  <si>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</si>
  <si>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</si>
  <si>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</si>
  <si>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</si>
  <si>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</si>
  <si>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</si>
  <si>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</si>
  <si>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</si>
  <si>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</si>
  <si>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</si>
  <si>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</si>
  <si>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</si>
  <si>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</si>
  <si>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</si>
  <si>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</si>
  <si>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</si>
  <si>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</si>
  <si>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</si>
  <si>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</si>
  <si>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</si>
  <si>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</si>
  <si>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</si>
  <si>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</si>
  <si>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</si>
  <si>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</si>
  <si>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</si>
  <si>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</si>
  <si>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</si>
  <si>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</si>
  <si>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</si>
  <si>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</si>
  <si>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</si>
  <si>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</si>
  <si>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</si>
  <si>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</si>
  <si>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</si>
  <si>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</si>
  <si>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</si>
  <si>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</si>
  <si>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</si>
  <si>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</si>
  <si>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</si>
  <si>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</si>
  <si>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</si>
  <si>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</si>
  <si>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</si>
  <si>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</si>
  <si>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</si>
  <si>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</si>
  <si>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</si>
  <si>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</si>
  <si>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</si>
  <si>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</si>
  <si>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</si>
  <si>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</si>
  <si>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</si>
  <si>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</si>
  <si>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</si>
  <si>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</si>
  <si>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</si>
  <si>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</si>
  <si>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</si>
  <si>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</si>
  <si>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</si>
  <si>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</si>
  <si>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</si>
  <si>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</si>
  <si>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</si>
  <si>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</si>
  <si>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</si>
  <si>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</si>
  <si>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</si>
  <si>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</si>
  <si>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</si>
  <si>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</si>
  <si>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</si>
  <si>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</si>
  <si>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</si>
  <si>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</si>
  <si>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</si>
  <si>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</si>
  <si>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</si>
  <si>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</si>
  <si>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</si>
  <si>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</si>
  <si>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</si>
  <si>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</si>
  <si>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</si>
  <si>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</si>
  <si>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</si>
  <si>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</si>
  <si>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</si>
  <si>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</si>
  <si>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</si>
  <si>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</si>
  <si>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</si>
  <si>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</si>
  <si>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</si>
  <si>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</si>
  <si>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</si>
  <si>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</si>
  <si>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</si>
  <si>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</si>
  <si>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</si>
  <si>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</si>
  <si>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</si>
  <si>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</si>
  <si>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</si>
  <si>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</si>
  <si>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</si>
  <si>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</si>
  <si>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</si>
  <si>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</si>
  <si>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</si>
  <si>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</si>
  <si>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</si>
  <si>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</si>
  <si>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</si>
  <si>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</si>
  <si>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</si>
  <si>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</si>
  <si>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</si>
  <si>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</si>
  <si>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</si>
  <si>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</si>
  <si>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</si>
  <si>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</si>
  <si>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</si>
  <si>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</si>
  <si>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</si>
  <si>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</si>
  <si>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</si>
  <si>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</si>
  <si>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</si>
  <si>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</si>
  <si>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</si>
  <si>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</si>
  <si>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</si>
  <si>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</si>
  <si>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</si>
  <si>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</si>
  <si>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</si>
  <si>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</si>
  <si>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</si>
  <si>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</si>
  <si>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</si>
  <si>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</si>
  <si>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</si>
  <si>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</si>
  <si>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</si>
  <si>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</si>
  <si>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</si>
  <si>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</si>
  <si>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</si>
  <si>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</si>
  <si>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</si>
  <si>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</si>
  <si>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</si>
  <si>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</si>
  <si>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</si>
  <si>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</si>
  <si>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</si>
  <si>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</si>
  <si>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</si>
  <si>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</si>
  <si>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</si>
  <si>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</si>
  <si>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</si>
  <si>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</si>
  <si>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</si>
  <si>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</si>
  <si>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</si>
  <si>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</si>
  <si>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</si>
  <si>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</si>
  <si>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</si>
  <si>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</si>
  <si>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</si>
  <si>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</si>
  <si>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</si>
  <si>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</si>
  <si>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</si>
  <si>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</si>
  <si>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</si>
  <si>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</si>
  <si>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</si>
  <si>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</si>
  <si>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</si>
  <si>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</si>
  <si>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</si>
  <si>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</si>
  <si>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</si>
  <si>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</si>
  <si>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</si>
  <si>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</si>
  <si>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</si>
  <si>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</si>
  <si>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</si>
  <si>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</si>
  <si>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</si>
  <si>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</si>
  <si>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</si>
  <si>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</si>
  <si>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</si>
  <si>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</si>
  <si>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</si>
  <si>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</si>
  <si>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</si>
  <si>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</si>
  <si>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</si>
  <si>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</si>
  <si>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</si>
  <si>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</si>
  <si>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</si>
  <si>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</si>
  <si>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</si>
  <si>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</si>
  <si>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</si>
  <si>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</si>
  <si>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</si>
  <si>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</si>
  <si>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</si>
  <si>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</si>
  <si>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</si>
  <si>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</si>
  <si>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</si>
  <si>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</si>
  <si>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</si>
  <si>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</si>
  <si>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</si>
  <si>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</si>
  <si>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</si>
  <si>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</si>
  <si>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</si>
  <si>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</si>
  <si>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</si>
  <si>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</si>
  <si>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</si>
  <si>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</si>
  <si>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</si>
  <si>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</si>
  <si>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</si>
  <si>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</si>
  <si>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</si>
  <si>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</si>
  <si>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</si>
  <si>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</si>
  <si>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</si>
  <si>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</si>
  <si>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</si>
  <si>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</si>
  <si>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</si>
  <si>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</si>
  <si>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</si>
  <si>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</si>
  <si>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</si>
  <si>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</si>
  <si>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</si>
  <si>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</si>
  <si>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</si>
  <si>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</si>
  <si>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</si>
  <si>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</si>
  <si>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</si>
  <si>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</si>
  <si>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</si>
  <si>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</si>
  <si>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</si>
  <si>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</si>
  <si>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</si>
  <si>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</si>
  <si>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</si>
  <si>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</si>
  <si>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</si>
  <si>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</si>
  <si>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</si>
  <si>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</si>
  <si>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</si>
  <si>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</si>
  <si>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</si>
  <si>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</si>
  <si>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</si>
  <si>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</si>
  <si>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</si>
  <si>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</si>
  <si>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</si>
  <si>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</si>
  <si>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</si>
  <si>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</si>
  <si>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</si>
  <si>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</si>
  <si>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</si>
  <si>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</si>
  <si>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</si>
  <si>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</si>
  <si>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</si>
  <si>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</si>
  <si>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</si>
  <si>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</si>
  <si>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</si>
  <si>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</si>
  <si>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</si>
  <si>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</si>
  <si>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</si>
  <si>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</si>
  <si>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</si>
  <si>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</si>
  <si>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</si>
  <si>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</si>
  <si>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</si>
  <si>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</si>
  <si>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</si>
  <si>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</si>
  <si>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</si>
  <si>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</si>
  <si>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</si>
  <si>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</si>
  <si>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</si>
  <si>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</si>
  <si>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</si>
  <si>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</si>
  <si>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</si>
  <si>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</si>
  <si>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</si>
  <si>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</si>
  <si>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</si>
  <si>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</si>
  <si>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</si>
  <si>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</si>
  <si>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</si>
  <si>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</si>
  <si>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</si>
  <si>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</si>
  <si>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</si>
  <si>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</si>
  <si>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</si>
  <si>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</si>
  <si>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</si>
  <si>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</si>
  <si>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</si>
  <si>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</si>
  <si>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</si>
  <si>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</si>
  <si>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</si>
  <si>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</si>
  <si>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</si>
  <si>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</si>
  <si>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</si>
  <si>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</si>
  <si>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</si>
  <si>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</si>
  <si>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</si>
  <si>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</si>
  <si>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</si>
  <si>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</si>
  <si>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</si>
  <si>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</si>
  <si>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</si>
  <si>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</si>
  <si>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</si>
  <si>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</si>
  <si>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</si>
  <si>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</si>
  <si>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</si>
  <si>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</si>
  <si>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</si>
  <si>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</si>
  <si>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</si>
  <si>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</si>
  <si>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</si>
  <si>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</si>
  <si>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</si>
  <si>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</si>
  <si>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</si>
  <si>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</si>
  <si>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</si>
  <si>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</si>
  <si>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</si>
  <si>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</si>
  <si>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</si>
  <si>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</si>
  <si>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</si>
  <si>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</si>
  <si>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</si>
  <si>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</si>
  <si>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</si>
  <si>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</si>
  <si>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</si>
  <si>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</si>
  <si>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</si>
  <si>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</si>
  <si>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</si>
  <si>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</si>
  <si>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</si>
  <si>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</si>
  <si>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</si>
  <si>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</si>
  <si>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</si>
  <si>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</si>
  <si>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</si>
  <si>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</si>
  <si>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</si>
  <si>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</si>
  <si>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</si>
  <si>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</si>
  <si>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</si>
  <si>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</si>
  <si>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</si>
  <si>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</si>
  <si>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</si>
  <si>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</si>
  <si>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</si>
  <si>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</si>
  <si>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</si>
  <si>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</si>
  <si>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</si>
  <si>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</si>
  <si>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</si>
  <si>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</si>
  <si>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</si>
  <si>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</si>
  <si>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</si>
  <si>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</si>
  <si>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</si>
  <si>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</si>
  <si>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</si>
  <si>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</si>
  <si>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</si>
  <si>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</si>
  <si>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</si>
  <si>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</si>
  <si>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</si>
  <si>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</si>
  <si>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</si>
  <si>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</si>
  <si>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</si>
  <si>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</si>
  <si>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</si>
  <si>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</si>
  <si>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</si>
  <si>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</si>
  <si>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</si>
  <si>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</si>
  <si>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</si>
  <si>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</si>
  <si>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</si>
  <si>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</si>
  <si>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</si>
  <si>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</si>
  <si>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</si>
  <si>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</si>
  <si>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</si>
  <si>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</si>
  <si>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</si>
  <si>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</si>
  <si>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</si>
  <si>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</si>
  <si>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</si>
  <si>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</si>
  <si>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</si>
  <si>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</si>
  <si>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</si>
  <si>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</si>
  <si>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</si>
  <si>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</si>
  <si>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</si>
  <si>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</si>
  <si>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</si>
  <si>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</si>
  <si>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</si>
  <si>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</si>
  <si>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</si>
  <si>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</si>
  <si>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</si>
  <si>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</si>
  <si>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</si>
  <si>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</si>
  <si>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</si>
  <si>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</si>
  <si>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</si>
  <si>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</si>
  <si>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</si>
  <si>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</si>
  <si>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</si>
  <si>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</si>
  <si>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</si>
  <si>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</si>
  <si>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</si>
  <si>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</si>
  <si>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</si>
  <si>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</si>
  <si>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</si>
  <si>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</si>
  <si>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</si>
  <si>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</si>
  <si>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</si>
  <si>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</si>
  <si>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</si>
  <si>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</si>
  <si>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</si>
  <si>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</si>
  <si>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</si>
  <si>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</si>
  <si>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</si>
  <si>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</si>
  <si>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</si>
  <si>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</si>
  <si>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</si>
  <si>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</si>
  <si>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</si>
  <si>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</si>
  <si>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</si>
  <si>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</si>
  <si>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</si>
  <si>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</si>
  <si>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</si>
  <si>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</si>
  <si>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</si>
  <si>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</si>
  <si>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</si>
  <si>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</si>
  <si>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</si>
  <si>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</si>
  <si>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</si>
  <si>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</si>
  <si>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</si>
  <si>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</si>
  <si>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</si>
  <si>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</si>
  <si>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</si>
  <si>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</si>
  <si>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</si>
  <si>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</si>
  <si>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</si>
  <si>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</si>
  <si>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</si>
  <si>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</si>
  <si>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</si>
  <si>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</si>
  <si>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</si>
  <si>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</si>
  <si>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</si>
  <si>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</si>
  <si>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</si>
  <si>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</si>
  <si>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</si>
  <si>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</si>
  <si>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</si>
  <si>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</si>
  <si>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</si>
  <si>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</si>
  <si>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</si>
  <si>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</si>
  <si>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</si>
  <si>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</si>
  <si>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</si>
  <si>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</si>
  <si>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</si>
  <si>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</si>
  <si>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</si>
  <si>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</si>
  <si>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</si>
  <si>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</si>
  <si>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</si>
  <si>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</si>
  <si>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</si>
  <si>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</si>
  <si>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</si>
  <si>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</si>
  <si>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</si>
  <si>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</si>
  <si>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</si>
  <si>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</si>
  <si>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</si>
  <si>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</si>
  <si>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</si>
  <si>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</si>
  <si>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</si>
  <si>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</si>
  <si>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</si>
  <si>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</si>
  <si>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</si>
  <si>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</si>
  <si>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</si>
  <si>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</si>
  <si>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</si>
  <si>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</si>
  <si>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</si>
  <si>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</si>
  <si>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</si>
  <si>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</si>
  <si>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</si>
  <si>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</si>
  <si>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</si>
  <si>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</si>
  <si>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</si>
  <si>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</si>
  <si>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</si>
  <si>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</si>
  <si>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</si>
  <si>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</si>
  <si>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</si>
  <si>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</si>
  <si>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</si>
  <si>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</si>
  <si>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</si>
  <si>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</si>
  <si>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</si>
  <si>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</si>
  <si>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</si>
  <si>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</si>
  <si>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</si>
  <si>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</si>
  <si>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</si>
  <si>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</si>
  <si>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</si>
  <si>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</si>
  <si>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</si>
  <si>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</si>
  <si>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</si>
  <si>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</si>
  <si>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</si>
  <si>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</si>
  <si>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</si>
  <si>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</si>
  <si>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</si>
  <si>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</si>
  <si>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</si>
  <si>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</si>
  <si>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</si>
  <si>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</si>
  <si>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</si>
  <si>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</si>
  <si>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</si>
  <si>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</si>
  <si>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</si>
  <si>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</si>
  <si>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</si>
  <si>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</si>
  <si>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</si>
  <si>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</si>
  <si>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</si>
  <si>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</si>
  <si>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</si>
  <si>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</si>
  <si>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</si>
  <si>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</si>
  <si>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</si>
  <si>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</si>
  <si>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</si>
  <si>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</si>
  <si>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</si>
  <si>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</si>
  <si>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</si>
  <si>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</si>
  <si>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</si>
  <si>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</si>
  <si>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</si>
  <si>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</si>
  <si>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</si>
  <si>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</si>
  <si>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</si>
  <si>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</si>
  <si>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</si>
  <si>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</si>
  <si>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</si>
  <si>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</si>
  <si>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</si>
  <si>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</si>
  <si>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</si>
  <si>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</si>
  <si>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</si>
  <si>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</si>
  <si>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</si>
  <si>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</si>
  <si>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</si>
  <si>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</si>
  <si>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</si>
  <si>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</si>
  <si>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</si>
  <si>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</si>
  <si>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</si>
  <si>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</si>
  <si>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</si>
  <si>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</si>
  <si>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</si>
  <si>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</si>
  <si>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</si>
  <si>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</si>
  <si>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</si>
  <si>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</si>
  <si>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</si>
  <si>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</si>
  <si>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</si>
  <si>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</si>
  <si>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</si>
  <si>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</si>
  <si>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</si>
  <si>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</si>
  <si>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</si>
  <si>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</si>
  <si>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</si>
  <si>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</si>
  <si>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</si>
  <si>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</si>
  <si>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</si>
  <si>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</si>
  <si>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</si>
  <si>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</si>
  <si>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</si>
  <si>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</si>
  <si>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</si>
  <si>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</si>
  <si>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</si>
  <si>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</si>
  <si>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</si>
  <si>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</si>
  <si>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</si>
  <si>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</si>
  <si>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</si>
  <si>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</si>
  <si>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</si>
  <si>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</si>
  <si>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</si>
  <si>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</si>
  <si>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</si>
  <si>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</si>
  <si>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</si>
  <si>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</si>
  <si>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</si>
  <si>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</si>
  <si>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</si>
  <si>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</si>
  <si>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</si>
  <si>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</si>
  <si>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</si>
  <si>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</si>
  <si>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</si>
  <si>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</si>
  <si>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</si>
  <si>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</si>
  <si>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</si>
  <si>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</si>
  <si>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</si>
  <si>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</si>
  <si>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</si>
  <si>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</si>
  <si>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</si>
  <si>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</si>
  <si>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</si>
  <si>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</si>
  <si>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</si>
  <si>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</si>
  <si>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</si>
  <si>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</si>
  <si>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</si>
  <si>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</si>
  <si>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</si>
  <si>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</si>
  <si>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</si>
  <si>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</si>
  <si>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</si>
  <si>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</si>
  <si>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</si>
  <si>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</si>
  <si>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</si>
  <si>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</si>
  <si>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</si>
  <si>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</si>
  <si>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</si>
  <si>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</si>
  <si>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</si>
  <si>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</si>
  <si>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</si>
  <si>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</si>
  <si>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</si>
  <si>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</si>
  <si>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</si>
  <si>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</si>
  <si>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</si>
  <si>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</si>
  <si>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</si>
  <si>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</si>
  <si>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</si>
  <si>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</si>
  <si>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</si>
  <si>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</si>
  <si>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</si>
  <si>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</si>
  <si>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</si>
  <si>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</si>
  <si>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</si>
  <si>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</si>
  <si>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</si>
  <si>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</si>
  <si>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</si>
  <si>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</si>
  <si>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</si>
  <si>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</si>
  <si>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</si>
  <si>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</si>
  <si>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</si>
  <si>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</si>
  <si>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</si>
  <si>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</si>
  <si>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</si>
  <si>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</si>
  <si>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</si>
  <si>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</si>
  <si>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</si>
  <si>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</si>
  <si>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</si>
  <si>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</si>
  <si>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</si>
  <si>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</si>
  <si>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</si>
  <si>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</si>
  <si>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</si>
  <si>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</si>
  <si>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</si>
  <si>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</si>
  <si>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</si>
  <si>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</si>
  <si>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</si>
  <si>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</si>
  <si>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</si>
  <si>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</si>
  <si>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</si>
  <si>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</si>
  <si>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</si>
  <si>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</si>
  <si>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</si>
  <si>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</si>
  <si>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</si>
  <si>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</si>
  <si>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</si>
  <si>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</si>
  <si>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</si>
  <si>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</si>
  <si>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</si>
  <si>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</si>
  <si>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</si>
  <si>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</si>
  <si>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</si>
  <si>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</si>
  <si>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</si>
  <si>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</si>
  <si>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</si>
  <si>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</si>
  <si>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</si>
  <si>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</si>
  <si>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</si>
  <si>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</si>
  <si>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</si>
  <si>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</si>
  <si>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</si>
  <si>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</si>
  <si>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</si>
  <si>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</si>
  <si>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</si>
  <si>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</si>
  <si>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</si>
  <si>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</si>
  <si>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</si>
  <si>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</si>
  <si>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</si>
  <si>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</si>
  <si>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</si>
  <si>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</si>
  <si>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</si>
  <si>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</si>
  <si>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</si>
  <si>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</si>
  <si>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</si>
  <si>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</si>
  <si>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</si>
  <si>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</si>
  <si>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</si>
  <si>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</si>
  <si>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</si>
  <si>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</si>
  <si>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</si>
  <si>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</si>
  <si>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</si>
  <si>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</si>
  <si>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</si>
  <si>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</si>
  <si>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</si>
  <si>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</si>
  <si>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</si>
  <si>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</si>
  <si>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</si>
  <si>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</si>
  <si>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</si>
  <si>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</si>
  <si>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</si>
  <si>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</si>
  <si>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</si>
  <si>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</si>
  <si>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</si>
  <si>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</si>
  <si>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</si>
  <si>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</si>
  <si>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</si>
  <si>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</si>
  <si>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</si>
  <si>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</si>
  <si>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</si>
  <si>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</si>
  <si>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</si>
  <si>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</si>
  <si>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</si>
  <si>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</si>
  <si>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</si>
  <si>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</si>
  <si>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</si>
  <si>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</si>
  <si>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</si>
  <si>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</si>
  <si>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</si>
  <si>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</si>
  <si>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</si>
  <si>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</si>
  <si>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</si>
  <si>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</si>
  <si>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</si>
  <si>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</si>
  <si>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</si>
  <si>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</si>
  <si>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</si>
  <si>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</si>
  <si>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</si>
  <si>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</si>
  <si>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</si>
  <si>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</si>
  <si>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</si>
  <si>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</si>
  <si>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</si>
  <si>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</si>
  <si>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</si>
  <si>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</si>
  <si>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</si>
  <si>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</si>
  <si>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</si>
  <si>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</si>
  <si>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</si>
  <si>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</si>
  <si>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</si>
  <si>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</si>
  <si>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</si>
  <si>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</si>
  <si>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</si>
  <si>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</si>
  <si>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</si>
  <si>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</si>
  <si>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</si>
  <si>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</si>
  <si>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</si>
  <si>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</si>
  <si>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</si>
  <si>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</si>
  <si>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</si>
  <si>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</si>
  <si>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</si>
  <si>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</si>
  <si>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</si>
  <si>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</si>
  <si>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</si>
  <si>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</si>
  <si>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</si>
  <si>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</si>
  <si>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</si>
  <si>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</si>
  <si>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</si>
  <si>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</si>
  <si>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</si>
  <si>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</si>
  <si>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</si>
  <si>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</si>
  <si>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</si>
  <si>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</si>
  <si>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</si>
  <si>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</si>
  <si>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</si>
  <si>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</si>
  <si>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</si>
  <si>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</si>
  <si>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</si>
  <si>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</si>
  <si>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</si>
  <si>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</si>
  <si>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</si>
  <si>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</si>
  <si>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</si>
  <si>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</si>
  <si>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</si>
  <si>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</si>
  <si>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</si>
  <si>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</si>
  <si>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</si>
  <si>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</si>
  <si>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</si>
  <si>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</si>
  <si>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</si>
  <si>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</si>
  <si>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</si>
  <si>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</si>
  <si>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</si>
  <si>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</si>
  <si>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</si>
  <si>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</si>
  <si>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</si>
  <si>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</si>
  <si>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</si>
  <si>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</si>
  <si>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</si>
  <si>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</si>
  <si>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</si>
  <si>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</si>
  <si>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</si>
  <si>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</si>
  <si>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</si>
  <si>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</si>
  <si>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</si>
  <si>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</si>
  <si>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</si>
  <si>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</si>
  <si>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</si>
  <si>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</si>
  <si>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</si>
  <si>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</si>
  <si>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</si>
  <si>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</si>
  <si>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</si>
  <si>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</si>
  <si>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</si>
  <si>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</si>
  <si>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</si>
  <si>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</si>
  <si>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</si>
  <si>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</si>
  <si>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</si>
  <si>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</si>
  <si>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</si>
  <si>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</si>
  <si>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</si>
  <si>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</si>
  <si>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</si>
  <si>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</si>
  <si>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</si>
  <si>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</si>
  <si>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</si>
  <si>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</si>
  <si>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</si>
  <si>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</si>
  <si>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</si>
  <si>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</si>
  <si>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</si>
  <si>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</si>
  <si>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</si>
  <si>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</si>
  <si>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</si>
  <si>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</si>
  <si>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</si>
  <si>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</si>
  <si>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</si>
  <si>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</si>
  <si>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</si>
  <si>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</si>
  <si>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</si>
  <si>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</si>
  <si>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</si>
  <si>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</si>
  <si>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</si>
  <si>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</si>
  <si>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</si>
  <si>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</si>
  <si>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</si>
  <si>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</si>
  <si>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</si>
  <si>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</si>
  <si>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</si>
  <si>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</si>
  <si>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</si>
  <si>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</si>
  <si>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</si>
  <si>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</si>
  <si>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</si>
  <si>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</si>
  <si>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</si>
  <si>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</si>
  <si>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</si>
  <si>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</si>
  <si>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</si>
  <si>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</si>
  <si>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</si>
  <si>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</si>
  <si>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</si>
  <si>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</si>
  <si>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</si>
  <si>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</si>
  <si>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</si>
  <si>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</si>
  <si>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</si>
  <si>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</si>
  <si>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</si>
  <si>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</si>
  <si>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</si>
  <si>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</si>
  <si>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</si>
  <si>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</si>
  <si>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</si>
  <si>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</si>
  <si>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</si>
  <si>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</si>
  <si>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</si>
  <si>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</si>
  <si>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</si>
  <si>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</si>
  <si>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</si>
  <si>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</si>
  <si>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</si>
  <si>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</si>
  <si>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</si>
  <si>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</si>
  <si>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</si>
  <si>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</si>
  <si>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</si>
  <si>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</si>
  <si>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</si>
  <si>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</si>
  <si>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</si>
  <si>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</si>
  <si>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</si>
  <si>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</si>
  <si>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</si>
  <si>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</si>
  <si>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</si>
  <si>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</si>
  <si>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</si>
  <si>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</si>
  <si>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</si>
  <si>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</si>
  <si>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</si>
  <si>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</si>
  <si>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</si>
  <si>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</si>
  <si>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</si>
  <si>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</si>
  <si>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</si>
  <si>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</si>
  <si>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</si>
  <si>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</si>
  <si>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</si>
  <si>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</si>
  <si>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</si>
  <si>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</si>
  <si>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</si>
  <si>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</si>
  <si>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</si>
  <si>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</si>
  <si>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</si>
  <si>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</si>
  <si>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</si>
  <si>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</si>
  <si>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</si>
  <si>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</si>
  <si>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</si>
  <si>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</si>
  <si>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</si>
  <si>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</si>
  <si>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</si>
  <si>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</si>
  <si>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</si>
  <si>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</si>
  <si>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</si>
  <si>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</si>
  <si>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</si>
  <si>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</si>
  <si>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</si>
  <si>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</si>
  <si>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</si>
  <si>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</si>
  <si>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</si>
  <si>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</si>
  <si>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</si>
  <si>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</si>
  <si>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</si>
  <si>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</si>
  <si>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</si>
  <si>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</si>
  <si>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</si>
  <si>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</si>
  <si>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</si>
  <si>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</si>
  <si>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</si>
  <si>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</si>
  <si>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</si>
  <si>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</si>
  <si>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</si>
  <si>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</si>
  <si>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</si>
  <si>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</si>
  <si>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</si>
  <si>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</si>
  <si>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</si>
  <si>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</si>
  <si>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</si>
  <si>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</si>
  <si>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</si>
  <si>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</si>
  <si>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</si>
  <si>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</si>
  <si>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</si>
  <si>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</si>
  <si>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</si>
  <si>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</si>
  <si>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</si>
  <si>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</si>
  <si>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</si>
  <si>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</si>
  <si>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</si>
  <si>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</si>
  <si>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</si>
  <si>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</si>
  <si>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</si>
  <si>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</si>
  <si>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</si>
  <si>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</si>
  <si>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</si>
  <si>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</si>
  <si>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</si>
  <si>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</si>
  <si>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</si>
  <si>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</si>
  <si>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</si>
  <si>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</si>
  <si>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</si>
  <si>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</si>
  <si>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</si>
  <si>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</si>
  <si>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</si>
  <si>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</si>
  <si>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</si>
  <si>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</si>
  <si>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</si>
  <si>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</si>
  <si>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</si>
  <si>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</si>
  <si>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</si>
  <si>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</si>
  <si>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</si>
  <si>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</si>
  <si>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</si>
  <si>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</si>
  <si>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</si>
  <si>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</si>
  <si>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</si>
  <si>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</si>
  <si>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</si>
  <si>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</si>
  <si>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</si>
  <si>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</si>
  <si>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</si>
  <si>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</si>
  <si>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</si>
  <si>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</si>
  <si>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</si>
  <si>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</si>
  <si>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</si>
  <si>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</si>
  <si>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</si>
  <si>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</si>
  <si>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</si>
  <si>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</si>
  <si>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</si>
  <si>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</si>
  <si>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</si>
  <si>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</si>
  <si>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</si>
  <si>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</si>
  <si>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</si>
  <si>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</si>
  <si>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</si>
  <si>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</si>
  <si>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</si>
  <si>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</si>
  <si>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</si>
  <si>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</si>
  <si>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</si>
  <si>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</si>
  <si>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</si>
  <si>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</si>
  <si>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</si>
  <si>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</si>
  <si>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</si>
  <si>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</si>
  <si>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</si>
  <si>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</si>
  <si>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</si>
  <si>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</si>
  <si>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</si>
  <si>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</si>
  <si>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</si>
  <si>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</si>
  <si>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</si>
  <si>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</si>
  <si>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</si>
  <si>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</si>
  <si>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</si>
  <si>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</si>
  <si>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</si>
  <si>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</si>
  <si>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</si>
  <si>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</si>
  <si>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</si>
  <si>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</si>
  <si>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</si>
  <si>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</si>
  <si>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</si>
  <si>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</si>
  <si>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</si>
  <si>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</si>
  <si>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</si>
  <si>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</si>
  <si>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</si>
  <si>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</si>
  <si>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</si>
  <si>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</si>
  <si>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</si>
  <si>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</si>
  <si>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</si>
  <si>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</si>
  <si>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</si>
  <si>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</si>
  <si>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</si>
  <si>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</si>
  <si>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</si>
  <si>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</si>
  <si>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</si>
  <si>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</si>
  <si>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</si>
  <si>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</si>
  <si>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</si>
  <si>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</si>
  <si>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</si>
  <si>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</si>
  <si>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</si>
  <si>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</si>
  <si>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</si>
  <si>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</si>
  <si>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</si>
  <si>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</si>
  <si>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</si>
  <si>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</si>
  <si>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</si>
  <si>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</si>
  <si>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</si>
  <si>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</si>
  <si>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</si>
  <si>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</si>
  <si>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</si>
  <si>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</si>
  <si>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</si>
  <si>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</si>
  <si>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</si>
  <si>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</si>
  <si>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</si>
  <si>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</si>
  <si>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</si>
  <si>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</si>
  <si>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</si>
  <si>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</si>
  <si>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</si>
  <si>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</si>
  <si>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</si>
  <si>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</si>
  <si>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</si>
  <si>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</si>
  <si>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</si>
  <si>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</si>
  <si>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</si>
  <si>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</si>
  <si>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</si>
  <si>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</si>
  <si>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</si>
  <si>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</si>
  <si>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</si>
  <si>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</si>
  <si>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</si>
  <si>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</si>
  <si>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</si>
  <si>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</si>
  <si>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</si>
  <si>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</si>
  <si>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</si>
  <si>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</si>
  <si>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</si>
  <si>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</si>
  <si>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</si>
  <si>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</si>
  <si>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</si>
  <si>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</si>
  <si>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</si>
  <si>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</si>
  <si>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</si>
  <si>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</si>
  <si>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</si>
  <si>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</si>
  <si>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</si>
  <si>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</si>
  <si>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</si>
  <si>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</si>
  <si>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</si>
  <si>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</si>
  <si>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</si>
  <si>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</si>
  <si>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</si>
  <si>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</si>
  <si>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</si>
  <si>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</si>
  <si>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</si>
  <si>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</si>
  <si>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</si>
  <si>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</si>
  <si>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</si>
  <si>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</si>
  <si>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</si>
  <si>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</si>
  <si>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</si>
  <si>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</si>
  <si>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</si>
  <si>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</si>
  <si>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</si>
  <si>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</si>
  <si>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</si>
  <si>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</si>
  <si>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</si>
  <si>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</si>
  <si>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</si>
  <si>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</si>
  <si>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</si>
  <si>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</si>
  <si>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</si>
  <si>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</si>
  <si>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</si>
  <si>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</si>
  <si>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</si>
  <si>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</si>
  <si>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</si>
  <si>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</si>
  <si>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</si>
  <si>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</si>
  <si>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</si>
  <si>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</si>
  <si>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</si>
  <si>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</si>
  <si>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</si>
  <si>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</si>
  <si>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</si>
  <si>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</si>
  <si>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</si>
  <si>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</si>
  <si>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</si>
  <si>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</si>
  <si>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</si>
  <si>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</si>
  <si>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</si>
  <si>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</si>
  <si>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</si>
  <si>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</si>
  <si>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</si>
  <si>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</si>
  <si>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</si>
  <si>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</si>
  <si>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</si>
  <si>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</si>
  <si>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</si>
  <si>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</si>
  <si>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</si>
  <si>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</si>
  <si>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</si>
  <si>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</si>
  <si>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</si>
  <si>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</si>
  <si>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</si>
  <si>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</si>
  <si>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</si>
  <si>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</si>
  <si>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</si>
  <si>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</si>
  <si>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</si>
  <si>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</si>
  <si>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</si>
  <si>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</si>
  <si>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</si>
  <si>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</si>
  <si>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</si>
  <si>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</si>
  <si>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</si>
  <si>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</si>
  <si>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</si>
  <si>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</si>
  <si>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</si>
  <si>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</si>
  <si>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</si>
  <si>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</si>
  <si>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</si>
  <si>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</si>
  <si>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</si>
  <si>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</si>
  <si>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</si>
  <si>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</si>
  <si>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</si>
  <si>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</si>
  <si>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</si>
  <si>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</si>
  <si>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</si>
  <si>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</si>
  <si>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</si>
  <si>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</si>
  <si>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</si>
  <si>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</si>
  <si>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</si>
  <si>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</si>
  <si>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</si>
  <si>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</si>
  <si>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</si>
  <si>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</si>
  <si>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</si>
  <si>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</si>
  <si>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</si>
  <si>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</si>
  <si>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</si>
  <si>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</si>
  <si>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</si>
  <si>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</si>
  <si>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</si>
  <si>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</si>
  <si>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</si>
  <si>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</si>
  <si>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</si>
  <si>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</si>
  <si>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</si>
  <si>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</si>
  <si>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</si>
  <si>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</si>
  <si>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</si>
  <si>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</si>
  <si>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</si>
  <si>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</si>
  <si>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</si>
  <si>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</si>
  <si>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</si>
  <si>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</si>
  <si>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</si>
  <si>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</si>
  <si>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</si>
  <si>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</si>
  <si>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</si>
  <si>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</si>
  <si>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</si>
  <si>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</si>
  <si>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</si>
  <si>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</si>
  <si>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</si>
  <si>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</si>
  <si>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</si>
  <si>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</si>
  <si>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</si>
  <si>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</si>
  <si>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</si>
  <si>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</si>
  <si>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</si>
  <si>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</si>
  <si>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</si>
  <si>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</si>
  <si>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</si>
  <si>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</si>
  <si>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</si>
  <si>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</si>
  <si>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</si>
  <si>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</si>
  <si>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</si>
  <si>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</si>
  <si>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</si>
  <si>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</si>
  <si>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</si>
  <si>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</si>
  <si>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</si>
  <si>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</si>
  <si>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</si>
  <si>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</si>
  <si>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</si>
  <si>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</si>
  <si>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</si>
  <si>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</si>
  <si>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</si>
  <si>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</si>
  <si>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</si>
  <si>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</si>
  <si>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</si>
  <si>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</si>
  <si>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</si>
  <si>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</si>
  <si>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</si>
  <si>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</si>
  <si>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</si>
  <si>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</si>
  <si>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</si>
  <si>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</si>
  <si>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</si>
  <si>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</si>
  <si>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</si>
  <si>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</si>
  <si>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</si>
  <si>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</si>
  <si>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</si>
  <si>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</si>
  <si>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</si>
  <si>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</si>
  <si>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</si>
  <si>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</si>
  <si>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</si>
  <si>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</si>
  <si>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</si>
  <si>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</si>
  <si>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</si>
  <si>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</si>
  <si>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</si>
  <si>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</si>
  <si>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</si>
  <si>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</si>
  <si>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</si>
  <si>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</si>
  <si>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</si>
  <si>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</si>
  <si>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</si>
  <si>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</si>
  <si>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</si>
  <si>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</si>
  <si>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</si>
  <si>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</si>
  <si>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</si>
  <si>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</si>
  <si>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</si>
  <si>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</si>
  <si>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</si>
  <si>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</si>
  <si>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</si>
  <si>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</si>
  <si>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</si>
  <si>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</si>
  <si>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</si>
  <si>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</si>
  <si>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</si>
  <si>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</si>
  <si>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</si>
  <si>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</si>
  <si>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</si>
  <si>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</si>
  <si>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</si>
  <si>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</si>
  <si>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</si>
  <si>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</si>
  <si>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</si>
  <si>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</si>
  <si>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</si>
  <si>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</si>
  <si>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</si>
  <si>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</si>
  <si>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</si>
  <si>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</si>
  <si>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</si>
  <si>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</si>
  <si>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</si>
  <si>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</si>
  <si>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</si>
  <si>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</si>
  <si>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</si>
  <si>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</si>
  <si>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</si>
  <si>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</si>
  <si>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</si>
  <si>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</si>
  <si>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</si>
  <si>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</si>
  <si>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</si>
  <si>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</si>
  <si>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</si>
  <si>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</si>
  <si>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</si>
  <si>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</si>
  <si>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</si>
  <si>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</si>
  <si>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</si>
  <si>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</si>
  <si>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</si>
  <si>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</si>
  <si>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</si>
  <si>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</si>
  <si>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</si>
  <si>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</si>
  <si>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</si>
  <si>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</si>
  <si>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</si>
  <si>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</si>
  <si>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</si>
  <si>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</si>
  <si>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</si>
  <si>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</si>
  <si>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</si>
  <si>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</si>
  <si>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</si>
  <si>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</si>
  <si>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</si>
  <si>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</si>
  <si>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</si>
  <si>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</si>
  <si>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</si>
  <si>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</si>
  <si>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</si>
  <si>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</si>
  <si>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</si>
  <si>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</si>
  <si>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</si>
  <si>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</si>
  <si>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</si>
  <si>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</si>
  <si>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</si>
  <si>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</si>
  <si>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</si>
  <si>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</si>
  <si>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</si>
  <si>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</si>
  <si>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</si>
  <si>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</si>
  <si>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</si>
  <si>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</si>
  <si>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</si>
  <si>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</si>
  <si>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</si>
  <si>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</si>
  <si>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</si>
  <si>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</si>
  <si>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</si>
  <si>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</si>
  <si>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</si>
  <si>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</si>
  <si>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</si>
  <si>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</si>
  <si>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</si>
  <si>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</si>
  <si>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</si>
  <si>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</si>
  <si>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</si>
  <si>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</si>
  <si>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</si>
  <si>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</si>
  <si>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</si>
  <si>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</si>
  <si>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</si>
  <si>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</si>
  <si>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</si>
  <si>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</si>
  <si>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</si>
  <si>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</si>
  <si>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</si>
  <si>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</si>
  <si>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</si>
  <si>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</si>
  <si>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</si>
  <si>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</si>
  <si>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</si>
  <si>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</si>
  <si>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Date Created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</si>
  <si>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</si>
  <si>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</si>
  <si>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</si>
  <si>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</si>
  <si>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</si>
  <si>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</si>
  <si>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</si>
  <si>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</si>
  <si>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</si>
  <si>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</si>
  <si>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</si>
  <si>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</si>
  <si>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</si>
  <si>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</si>
  <si>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</si>
  <si>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</si>
  <si>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</si>
  <si>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</si>
  <si>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</si>
  <si>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</si>
  <si>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</si>
  <si>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</si>
  <si>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</si>
  <si>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</si>
  <si>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</si>
  <si>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</si>
  <si>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</si>
  <si>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</si>
  <si>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</si>
  <si>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</si>
  <si>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</si>
  <si>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</si>
  <si>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</si>
  <si>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</si>
  <si>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</si>
  <si>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</si>
  <si>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</si>
  <si>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</si>
  <si>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</si>
  <si>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</si>
  <si>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</si>
  <si>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</si>
  <si>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</si>
  <si>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</si>
  <si>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</si>
  <si>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</si>
  <si>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</si>
  <si>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</si>
  <si>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</si>
  <si>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</si>
  <si>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</si>
  <si>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</si>
  <si>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</si>
  <si>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of Successful</t>
  </si>
  <si>
    <t>Number of Failed</t>
  </si>
  <si>
    <t>Number of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</si>
  <si>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</si>
  <si>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</si>
  <si>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</si>
  <si>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</si>
  <si>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</si>
  <si>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</si>
  <si>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</si>
  <si>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</si>
  <si>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</si>
  <si>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</si>
  <si>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25000 to 29999</t>
  </si>
  <si>
    <t>35000 to 39999</t>
  </si>
  <si>
    <t>40000 to 44999</t>
  </si>
  <si>
    <t>Greater Than 50000</t>
  </si>
  <si>
    <t>45000 to 50000</t>
  </si>
  <si>
    <t>Total Project</t>
  </si>
  <si>
    <t>Outcomes</t>
  </si>
  <si>
    <t>Median</t>
  </si>
  <si>
    <t>Mean</t>
  </si>
  <si>
    <t>Min</t>
  </si>
  <si>
    <t>Variance</t>
  </si>
  <si>
    <t>Standard Deviation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</si>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</sst>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9-42E2-8193-73ACA90EC34F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9-42E2-8193-73ACA90EC34F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9-42E2-8193-73ACA90EC34F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9-4B23-B1D6-73D0ED2F3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45658751"/>
        <c:axId val="2021847199"/>
      </c:barChart>
      <c:catAx>
        <c:axId val="20456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47199"/>
        <c:crosses val="autoZero"/>
        <c:auto val="1"/>
        <c:lblAlgn val="ctr"/>
        <c:lblOffset val="100"/>
        <c:noMultiLvlLbl val="0"/>
      </c:catAx>
      <c:valAx>
        <c:axId val="20218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A4D-854F-B8B64FC6ED62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0-4A4D-854F-B8B64FC6ED62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D0-4A4D-854F-B8B64FC6ED62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D0-4A4D-854F-B8B64FC6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5793935"/>
        <c:axId val="2021843839"/>
      </c:barChart>
      <c:catAx>
        <c:axId val="21157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43839"/>
        <c:crosses val="autoZero"/>
        <c:auto val="1"/>
        <c:lblAlgn val="ctr"/>
        <c:lblOffset val="100"/>
        <c:noMultiLvlLbl val="0"/>
      </c:catAx>
      <c:valAx>
        <c:axId val="20218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9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[CrowdfundingBook.xlsx]Based on Launch Date Outcomes!PivotTable4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994632693385235E-2"/>
          <c:y val="0.14282218959918147"/>
          <c:w val="0.79515113981538821"/>
          <c:h val="0.7357716090573424"/>
        </c:manualLayout>
      </c:layout>
      <c:lineChart>
        <c:grouping val="standard"/>
        <c:varyColors val="0"/>
        <c:ser>
          <c:idx val="0"/>
          <c:order val="0"/>
          <c:tx>
            <c:strRef>
              <c:f>'Based on 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'Based on 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'Based on 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A-422B-81FE-1F3E6748FD1F}"/>
            </c:ext>
          </c:extLst>
        </c:ser>
        <c:ser>
          <c:idx val="1"/>
          <c:order val="1"/>
          <c:tx>
            <c:strRef>
              <c:f>'Based on 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'Based on 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'Based on 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A-422B-81FE-1F3E6748FD1F}"/>
            </c:ext>
          </c:extLst>
        </c:ser>
        <c:ser>
          <c:idx val="2"/>
          <c:order val="2"/>
          <c:tx>
            <c:strRef>
              <c:f>'Based on Launch Date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'Based on 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'Based on Launch Date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A-422B-81FE-1F3E6748FD1F}"/>
            </c:ext>
          </c:extLst>
        </c:ser>
        <c:ser>
          <c:idx val="3"/>
          <c:order val="3"/>
          <c:tx>
            <c:strRef>
              <c:f>'Based on Launch Date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'Based on 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'Based on Launch Date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A-422B-81FE-1F3E6748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279"/>
        <c:axId val="982703"/>
      </c:lineChart>
      <c:catAx>
        <c:axId val="510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03"/>
        <c:crosses val="autoZero"/>
        <c:auto val="1"/>
        <c:lblAlgn val="ctr"/>
        <c:lblOffset val="100"/>
        <c:noMultiLvlLbl val="0"/>
      </c:catAx>
      <c:valAx>
        <c:axId val="9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Amount Relation to Success, Failure and Cancellations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'Success, Failed, Canceled Stats'!$F$1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'Success, Failed, Canceled Stats'!$A$2:$A$14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'Success, Failed, Canceled Stats'!$F$2:$F$14</c:f>
              <c:numCache>
                <c:formatCode>0.00%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0-43E7-8344-BE92D50B5AE4}"/>
            </c:ext>
          </c:extLst>
        </c:ser>
        <c:ser>
          <c:idx val="1"/>
          <c:order val="1"/>
          <c:tx>
            <c:strRef>
              <c:f>'Success, Failed, Canceled Stats'!$G$1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'Success, Failed, Canceled Stats'!$A$2:$A$14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'Success, Failed, Canceled Stats'!$G$2:$G$14</c:f>
              <c:numCache>
                <c:formatCode>0.00%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0-43E7-8344-BE92D50B5AE4}"/>
            </c:ext>
          </c:extLst>
        </c:ser>
        <c:ser>
          <c:idx val="2"/>
          <c:order val="2"/>
          <c:tx>
            <c:strRef>
              <c:f>'Success, Failed, Canceled Stats'!$H$1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'Success, Failed, Canceled Stats'!$A$2:$A$14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'Success, Failed, Canceled Stats'!$H$2:$H$14</c:f>
              <c:numCache>
                <c:formatCode>0.00%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0-43E7-8344-BE92D50B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9807"/>
        <c:axId val="983183"/>
      </c:lineChart>
      <c:catAx>
        <c:axId val="1014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83"/>
        <c:crosses val="autoZero"/>
        <c:auto val="1"/>
        <c:lblAlgn val="ctr"/>
        <c:lblOffset val="100"/>
        <c:noMultiLvlLbl val="0"/>
      </c:catAx>
      <c:valAx>
        <c:axId val="9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Outcome Stats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Outcome Stats</a:t>
          </a:r>
        </a:p>
      </cx:txPr>
    </cx:title>
    <cx:plotArea>
      <cx:plotAreaRegion>
        <cx:series layoutId="boxWhisker" uniqueId="{38E620A6-DA91-4195-9573-B796C247847E}">
          <cx:tx>
            <cx:txData>
              <cx:f>_xlchart.v1.0</cx:f>
              <cx:v>outcome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8B0E61E-670D-4A43-BD91-C1942CD3CA32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6E50921-34B3-42E4-8F3E-56CDE60E67CD}">
          <cx:tx>
            <cx:txData>
              <cx:f>_xlchart.v1.4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40394BB-DE68-485B-9A2F-FF3F9DB5C09F}">
          <cx:tx>
            <cx:txData>
              <cx:f>_xlchart.v1.6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57149</xdr:rowOff>
    </xdr:from>
    <xdr:to>
      <xdr:col>15</xdr:col>
      <xdr:colOff>676275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8CF1B-D10A-BF26-7F65-E1DA658F5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95250</xdr:rowOff>
    </xdr:from>
    <xdr:to>
      <xdr:col>15</xdr:col>
      <xdr:colOff>238125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D8BE7-B80F-315D-489D-7B07C98FE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114300</xdr:rowOff>
    </xdr:from>
    <xdr:to>
      <xdr:col>16</xdr:col>
      <xdr:colOff>552450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3FB6-94FD-BE0A-4869-767B3A6B9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14</xdr:row>
      <xdr:rowOff>9524</xdr:rowOff>
    </xdr:from>
    <xdr:to>
      <xdr:col>7</xdr:col>
      <xdr:colOff>790575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56257-C6F5-427C-E820-90CF4C617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6</xdr:row>
      <xdr:rowOff>9524</xdr:rowOff>
    </xdr:from>
    <xdr:to>
      <xdr:col>16</xdr:col>
      <xdr:colOff>628649</xdr:colOff>
      <xdr:row>26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14E0F9-2756-E981-C109-DDC86CCCF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7324" y="1209674"/>
              <a:ext cx="7458075" cy="4086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shojaei" refreshedDate="45143.402559490743" createdVersion="8" refreshedVersion="8" minRefreshableVersion="3" recordCount="1000" xr:uid="{A9F1DC36-B01D-4448-933F-5760F3CD273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15925-7D03-4703-B42B-AEFE579CFF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90AA0-F5D1-4559-8CB8-98489EDCE5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CD956-94C6-43F4-89B7-B6A35D07F43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" workbookViewId="0">
      <selection activeCell="T2" sqref="T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7" max="7" width="12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5">
      <colorScale>
        <cfvo type="num" val="0"/>
        <cfvo type="num" val="100"/>
        <cfvo type="num" val="200"/>
        <color rgb="FFC00000"/>
        <color rgb="FF00B050"/>
        <color theme="8" tint="-0.249977111117893"/>
      </colorScale>
    </cfRule>
  </conditionalFormatting>
  <conditionalFormatting sqref="G1:G1048576">
    <cfRule type="cellIs" dxfId="15" priority="1" operator="equal">
      <formula>"canceled"</formula>
    </cfRule>
    <cfRule type="cellIs" dxfId="14" priority="2" operator="equal">
      <formula>"successful"</formula>
    </cfRule>
    <cfRule type="cellIs" dxfId="13" priority="3" operator="equal">
      <formula>"failed"</formula>
    </cfRule>
    <cfRule type="cellIs" dxfId="12" priority="4" operator="equal">
      <formula>"live"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549F-47B7-4B33-A5B6-484CB396B7D0}">
  <dimension ref="A1:F14"/>
  <sheetViews>
    <sheetView workbookViewId="0">
      <selection activeCell="B25" sqref="B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2035</v>
      </c>
    </row>
    <row r="3" spans="1:6" x14ac:dyDescent="0.25">
      <c r="A3" s="5" t="s">
        <v>2047</v>
      </c>
      <c r="B3" s="5" t="s">
        <v>2048</v>
      </c>
    </row>
    <row r="4" spans="1:6" x14ac:dyDescent="0.25">
      <c r="A4" s="5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5">
      <c r="A5" s="6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6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6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6" t="s">
        <v>2040</v>
      </c>
      <c r="B8" s="8"/>
      <c r="C8" s="8"/>
      <c r="D8" s="8"/>
      <c r="E8" s="8">
        <v>4</v>
      </c>
      <c r="F8" s="8">
        <v>4</v>
      </c>
    </row>
    <row r="9" spans="1:6" x14ac:dyDescent="0.25">
      <c r="A9" s="6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6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6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6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6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6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BFF8-2033-46A3-A115-D1EDF2F30722}">
  <dimension ref="A1:F30"/>
  <sheetViews>
    <sheetView workbookViewId="0">
      <selection activeCell="M29" sqref="M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2035</v>
      </c>
    </row>
    <row r="2" spans="1:6" x14ac:dyDescent="0.25">
      <c r="A2" s="5" t="s">
        <v>2030</v>
      </c>
      <c r="B2" t="s">
        <v>2035</v>
      </c>
    </row>
    <row r="4" spans="1:6" x14ac:dyDescent="0.25">
      <c r="A4" s="5" t="s">
        <v>2047</v>
      </c>
      <c r="B4" s="5" t="s">
        <v>2048</v>
      </c>
    </row>
    <row r="5" spans="1:6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2050</v>
      </c>
      <c r="E7">
        <v>4</v>
      </c>
      <c r="F7">
        <v>4</v>
      </c>
    </row>
    <row r="8" spans="1:6" x14ac:dyDescent="0.25">
      <c r="A8" s="6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2053</v>
      </c>
      <c r="C10">
        <v>8</v>
      </c>
      <c r="E10">
        <v>10</v>
      </c>
      <c r="F10">
        <v>18</v>
      </c>
    </row>
    <row r="11" spans="1:6" x14ac:dyDescent="0.25">
      <c r="A11" s="6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2058</v>
      </c>
      <c r="C15">
        <v>3</v>
      </c>
      <c r="E15">
        <v>4</v>
      </c>
      <c r="F15">
        <v>7</v>
      </c>
    </row>
    <row r="16" spans="1:6" x14ac:dyDescent="0.25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2063</v>
      </c>
      <c r="C20">
        <v>4</v>
      </c>
      <c r="E20">
        <v>4</v>
      </c>
      <c r="F20">
        <v>8</v>
      </c>
    </row>
    <row r="21" spans="1:6" x14ac:dyDescent="0.25">
      <c r="A21" s="6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2065</v>
      </c>
      <c r="C22">
        <v>9</v>
      </c>
      <c r="E22">
        <v>5</v>
      </c>
      <c r="F22">
        <v>14</v>
      </c>
    </row>
    <row r="23" spans="1:6" x14ac:dyDescent="0.25">
      <c r="A23" s="6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2068</v>
      </c>
      <c r="C25">
        <v>7</v>
      </c>
      <c r="E25">
        <v>14</v>
      </c>
      <c r="F25">
        <v>21</v>
      </c>
    </row>
    <row r="26" spans="1:6" x14ac:dyDescent="0.25">
      <c r="A26" s="6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2072</v>
      </c>
      <c r="E29">
        <v>3</v>
      </c>
      <c r="F29">
        <v>3</v>
      </c>
    </row>
    <row r="30" spans="1:6" x14ac:dyDescent="0.25">
      <c r="A30" s="6" t="s">
        <v>2046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DEEE-9DF6-481E-8962-FD62397C7AD6}">
  <dimension ref="A1:F18"/>
  <sheetViews>
    <sheetView workbookViewId="0">
      <selection activeCell="A22" sqref="A2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2030</v>
      </c>
      <c r="B1" t="s">
        <v>2035</v>
      </c>
    </row>
    <row r="2" spans="1:6" x14ac:dyDescent="0.25">
      <c r="A2" s="5" t="s">
        <v>2085</v>
      </c>
      <c r="B2" t="s">
        <v>2035</v>
      </c>
    </row>
    <row r="4" spans="1:6" x14ac:dyDescent="0.25">
      <c r="A4" s="5" t="s">
        <v>2047</v>
      </c>
      <c r="B4" s="5" t="s">
        <v>2048</v>
      </c>
    </row>
    <row r="5" spans="1:6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5">
      <c r="A6" s="6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6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6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6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6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6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6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6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6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6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6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6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6" t="s">
        <v>2046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BA99-48EB-4C83-804B-180749767C37}">
  <dimension ref="A1:H13"/>
  <sheetViews>
    <sheetView workbookViewId="0">
      <selection activeCell="E36" sqref="E36"/>
    </sheetView>
  </sheetViews>
  <sheetFormatPr defaultRowHeight="15.75" x14ac:dyDescent="0.25"/>
  <cols>
    <col min="1" max="1" width="17.25" bestFit="1" customWidth="1"/>
    <col min="2" max="2" width="18.625" bestFit="1" customWidth="1"/>
    <col min="3" max="3" width="14.875" bestFit="1" customWidth="1"/>
    <col min="4" max="4" width="17.625" bestFit="1" customWidth="1"/>
    <col min="5" max="5" width="11.125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2105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25">
      <c r="A3" t="s">
        <v>2094</v>
      </c>
      <c r="B3">
        <f>COUNTIFS(Crowdfunding!$G:$G,"=successful",Crowdfunding!$D:$D,"&gt;=1000", Crowdfunding!$D:$D,"&lt;5000")</f>
        <v>191</v>
      </c>
      <c r="C3">
        <f>COUNTIFS(Crowdfunding!$G:$G,"=Failed",Crowdfunding!$D:$D,"&gt;=1000", Crowdfunding!$D:$D,"&lt;5000")</f>
        <v>38</v>
      </c>
      <c r="D3">
        <f>COUNTIFS(Crowdfunding!$G:$G,"=Canceled",Crowdfunding!$D:$D,"&gt;=1000", Crowdfunding!$D:$D,"&lt;5000")</f>
        <v>2</v>
      </c>
      <c r="E3">
        <f t="shared" ref="E3:E13" si="0">B3+C3+D3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25">
      <c r="A4" t="s">
        <v>2095</v>
      </c>
      <c r="B4">
        <f>COUNTIFS(Crowdfunding!$G:$G,"=successful",Crowdfunding!$D:$D,"&gt;=5000", Crowdfunding!$D:$D,"&lt;10000")</f>
        <v>164</v>
      </c>
      <c r="C4">
        <f>COUNTIFS(Crowdfunding!$G:$G,"=Failed",Crowdfunding!$D:$D,"&gt;=5000", Crowdfunding!$D:$D,"&lt;10000")</f>
        <v>126</v>
      </c>
      <c r="D4">
        <f>COUNTIFS(Crowdfunding!$G:$G,"=Canceled",Crowdfunding!$D:$D,"&gt;=5000", Crowdfunding!$D:$D,"&lt;10000")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5">
      <c r="A5" t="s">
        <v>2096</v>
      </c>
      <c r="B5">
        <f>COUNTIFS(Crowdfunding!$G:$G,"=successful",Crowdfunding!$D:$D,"&gt;=10000", Crowdfunding!$D:$D,"&lt;15000")</f>
        <v>4</v>
      </c>
      <c r="C5">
        <f>COUNTIFS(Crowdfunding!$G:$G,"=Failed",Crowdfunding!$D:$D,"&gt;=10000", Crowdfunding!$D:$D,"&lt;15000")</f>
        <v>5</v>
      </c>
      <c r="D5">
        <f>COUNTIFS(Crowdfunding!$G:$G,"=Canceled",Crowdfunding!$D:$D,"&gt;=10000", Crowdfunding!$D:$D,"&lt;15000")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5">
      <c r="A6" t="s">
        <v>2097</v>
      </c>
      <c r="B6">
        <f>COUNTIFS(Crowdfunding!$G:$G,"=successful",Crowdfunding!$D:$D,"&gt;=15000", Crowdfunding!$D:$D,"&lt;20000")</f>
        <v>10</v>
      </c>
      <c r="C6">
        <f>COUNTIFS(Crowdfunding!$G:$G,"=Failed",Crowdfunding!$D:$D,"&gt;=15000", Crowdfunding!$D:$D,"&lt;20000")</f>
        <v>0</v>
      </c>
      <c r="D6">
        <f>COUNTIFS(Crowdfunding!$G:$G,"=Canceled",Crowdfunding!$D:$D,"&gt;=15000", Crowdfunding!$D:$D,"&lt;20000")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5">
      <c r="A7" t="s">
        <v>2098</v>
      </c>
      <c r="B7">
        <f>COUNTIFS(Crowdfunding!$G:$G,"=successful",Crowdfunding!$D:$D,"&gt;=20000", Crowdfunding!$D:$D,"&lt;25000")</f>
        <v>7</v>
      </c>
      <c r="C7">
        <f>COUNTIFS(Crowdfunding!$G:$G,"=Failed",Crowdfunding!$D:$D,"&gt;=20000", Crowdfunding!$D:$D,"&lt;25000")</f>
        <v>0</v>
      </c>
      <c r="D7">
        <f>COUNTIFS(Crowdfunding!$G:$G,"=Canceled",Crowdfunding!$D:$D,"&gt;=20000", Crowdfunding!$D:$D,"&lt;25000")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5">
      <c r="A8" t="s">
        <v>2100</v>
      </c>
      <c r="B8">
        <f>COUNTIFS(Crowdfunding!$G:$G,"=successful",Crowdfunding!$D:$D,"&gt;=25000", Crowdfunding!$D:$D,"&lt;30000")</f>
        <v>11</v>
      </c>
      <c r="C8">
        <f>COUNTIFS(Crowdfunding!$G:$G,"=Failed",Crowdfunding!$D:$D,"&gt;=25000", Crowdfunding!$D:$D,"&lt;30000")</f>
        <v>3</v>
      </c>
      <c r="D8">
        <f>COUNTIFS(Crowdfunding!$G:$G,"=Canceled",Crowdfunding!$D:$D,"&gt;=25000", Crowdfunding!$D:$D,"&lt;30000")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5">
      <c r="A9" t="s">
        <v>2099</v>
      </c>
      <c r="B9">
        <f>COUNTIFS(Crowdfunding!$G:$G,"=successful",Crowdfunding!$D:$D,"&gt;=30000", Crowdfunding!$D:$D,"&lt;35000")</f>
        <v>7</v>
      </c>
      <c r="C9">
        <f>COUNTIFS(Crowdfunding!$G:$G,"=Failed",Crowdfunding!$D:$D,"&gt;=30000", Crowdfunding!$D:$D,"&lt;35000")</f>
        <v>0</v>
      </c>
      <c r="D9">
        <f>COUNTIFS(Crowdfunding!$G:$G,"=Canceled",Crowdfunding!$D:$D,"&gt;=30000", Crowdfunding!$D:$D,"&lt;35000")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5">
      <c r="A10" t="s">
        <v>2101</v>
      </c>
      <c r="B10">
        <f>COUNTIFS(Crowdfunding!$G:$G,"=successful",Crowdfunding!$D:$D,"&gt;=35000", Crowdfunding!$D:$D,"&lt;40000")</f>
        <v>8</v>
      </c>
      <c r="C10">
        <f>COUNTIFS(Crowdfunding!$G:$G,"=Failed",Crowdfunding!$D:$D,"&gt;=35000", Crowdfunding!$D:$D,"&lt;40000")</f>
        <v>3</v>
      </c>
      <c r="D10">
        <f>COUNTIFS(Crowdfunding!$G:$G,"=Canceled",Crowdfunding!$D:$D,"&gt;=35000", Crowdfunding!$D:$D,"&lt;40000")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5">
      <c r="A11" t="s">
        <v>2102</v>
      </c>
      <c r="B11">
        <f>COUNTIFS(Crowdfunding!$G:$G,"=successful",Crowdfunding!$D:$D,"&gt;=40000", Crowdfunding!$D:$D,"&lt;45000")</f>
        <v>11</v>
      </c>
      <c r="C11">
        <f>COUNTIFS(Crowdfunding!$G:$G,"=Failed",Crowdfunding!$D:$D,"&gt;=40000", Crowdfunding!$D:$D,"&lt;45000")</f>
        <v>3</v>
      </c>
      <c r="D11">
        <f>COUNTIFS(Crowdfunding!$G:$G,"=Canceled",Crowdfunding!$D:$D,"&gt;=40000", Crowdfunding!$D:$D,"&lt;45000")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5">
      <c r="A12" t="s">
        <v>2104</v>
      </c>
      <c r="B12">
        <f>COUNTIFS(Crowdfunding!$G:$G,"=successful",Crowdfunding!$D:$D,"&gt;=45000", Crowdfunding!$D:$D,"&lt;50000")</f>
        <v>8</v>
      </c>
      <c r="C12">
        <f>COUNTIFS(Crowdfunding!$G:$G,"=Failed",Crowdfunding!$D:$D,"&gt;=45000", Crowdfunding!$D:$D,"&lt;50000")</f>
        <v>3</v>
      </c>
      <c r="D12">
        <f>COUNTIFS(Crowdfunding!$G:$G,"=Canceled",Crowdfunding!$D:$D,"&gt;=45000", Crowdfunding!$D:$D,"&lt;50000")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5">
      <c r="A13" t="s">
        <v>2103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840C-BB4D-47B2-9F51-8BAC6C527759}">
  <dimension ref="A1:M566"/>
  <sheetViews>
    <sheetView workbookViewId="0">
      <selection activeCell="M29" sqref="M29"/>
    </sheetView>
  </sheetViews>
  <sheetFormatPr defaultRowHeight="15.75" x14ac:dyDescent="0.25"/>
  <cols>
    <col min="2" max="2" width="13.5" bestFit="1" customWidth="1"/>
    <col min="5" max="5" width="13.5" bestFit="1" customWidth="1"/>
    <col min="7" max="7" width="9.375" bestFit="1" customWidth="1"/>
    <col min="8" max="8" width="7" bestFit="1" customWidth="1"/>
    <col min="9" max="9" width="11.875" bestFit="1" customWidth="1"/>
    <col min="10" max="11" width="6.125" customWidth="1"/>
    <col min="12" max="12" width="11.875" bestFit="1" customWidth="1"/>
    <col min="13" max="13" width="16.375" bestFit="1" customWidth="1"/>
  </cols>
  <sheetData>
    <row r="1" spans="1:13" x14ac:dyDescent="0.25">
      <c r="A1" s="1" t="s">
        <v>4</v>
      </c>
      <c r="B1" s="1" t="s">
        <v>5</v>
      </c>
      <c r="D1" s="1" t="s">
        <v>4</v>
      </c>
      <c r="E1" s="1" t="s">
        <v>5</v>
      </c>
      <c r="G1" t="s">
        <v>2106</v>
      </c>
      <c r="H1" t="s">
        <v>2107</v>
      </c>
      <c r="I1" t="s">
        <v>2108</v>
      </c>
      <c r="J1" t="s">
        <v>2109</v>
      </c>
      <c r="K1" t="s">
        <v>2112</v>
      </c>
      <c r="L1" t="s">
        <v>2110</v>
      </c>
      <c r="M1" t="s">
        <v>2111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</row>
    <row r="7" spans="1:13" x14ac:dyDescent="0.25">
      <c r="A7" t="s">
        <v>20</v>
      </c>
      <c r="B7">
        <v>98</v>
      </c>
      <c r="D7" t="s">
        <v>14</v>
      </c>
      <c r="E7">
        <v>27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1" priority="9" operator="equal">
      <formula>"canceled"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D1:D1047940">
    <cfRule type="cellIs" dxfId="7" priority="13" operator="equal">
      <formula>"canceled"</formula>
    </cfRule>
    <cfRule type="cellIs" dxfId="6" priority="14" operator="equal">
      <formula>"successful"</formula>
    </cfRule>
    <cfRule type="cellIs" dxfId="5" priority="15" operator="equal">
      <formula>"failed"</formula>
    </cfRule>
    <cfRule type="cellIs" dxfId="4" priority="16" operator="equal">
      <formula>"live"</formula>
    </cfRule>
  </conditionalFormatting>
  <conditionalFormatting sqref="G2:G3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Based on Launch Date Outcomes</vt:lpstr>
      <vt:lpstr>Success, Failed, Canceled Stats</vt:lpstr>
      <vt:lpstr>Outcome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shawn shojaei</cp:lastModifiedBy>
  <dcterms:created xsi:type="dcterms:W3CDTF">2021-09-29T18:52:28Z</dcterms:created>
  <dcterms:modified xsi:type="dcterms:W3CDTF">2023-08-06T01:31:26Z</dcterms:modified>
</cp:coreProperties>
</file>