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8FB0AB5-814D-42E6-A3F0-6A888ACEF902}" xr6:coauthVersionLast="47" xr6:coauthVersionMax="47" xr10:uidLastSave="{00000000-0000-0000-0000-000000000000}"/>
  <bookViews>
    <workbookView xWindow="20370" yWindow="-120" windowWidth="29040" windowHeight="15840" activeTab="10" xr2:uid="{00000000-000D-0000-FFFF-FFFF00000000}"/>
  </bookViews>
  <sheets>
    <sheet name="Лист1" sheetId="5" r:id="rId1"/>
    <sheet name="задание 1" sheetId="3" r:id="rId2"/>
    <sheet name="Задание 2 " sheetId="1" r:id="rId3"/>
    <sheet name="Прайс лист" sheetId="2" r:id="rId4"/>
    <sheet name="Задание 3" sheetId="4" r:id="rId5"/>
    <sheet name="задание 4" sheetId="6" r:id="rId6"/>
    <sheet name="задание 5" sheetId="8" r:id="rId7"/>
    <sheet name="задание 6" sheetId="9" r:id="rId8"/>
    <sheet name="Задание 7" sheetId="10" r:id="rId9"/>
    <sheet name="Задание 8" sheetId="11" r:id="rId10"/>
    <sheet name="Задание 9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IntlFixup" hidden="1">TRUE</definedName>
    <definedName name="_5_лет">'[1]нормы амортизации'!$C$6:$C$16</definedName>
    <definedName name="_xlnm._FilterDatabase" localSheetId="4" hidden="1">'Задание 3'!$A$1:$E$57</definedName>
    <definedName name="AccessDatabase" hidden="1">"C:\My Documents\MAUI MALL1.mdb"</definedName>
    <definedName name="ACwvu.CapersView." localSheetId="4" hidden="1">[2]MASTER!#REF!</definedName>
    <definedName name="ACwvu.CapersView." localSheetId="5" hidden="1">[2]MASTER!#REF!</definedName>
    <definedName name="ACwvu.CapersView." localSheetId="6" hidden="1">[2]MASTER!#REF!</definedName>
    <definedName name="ACwvu.CapersView." localSheetId="7" hidden="1">[2]MASTER!#REF!</definedName>
    <definedName name="ACwvu.CapersView." localSheetId="8" hidden="1">[2]MASTER!#REF!</definedName>
    <definedName name="ACwvu.CapersView." localSheetId="10" hidden="1">[2]MASTER!#REF!</definedName>
    <definedName name="ACwvu.CapersView." hidden="1">[2]MASTER!#REF!</definedName>
    <definedName name="ACwvu.Japan_Capers_Ed_Pub." localSheetId="7" hidden="1">'[3]THREE VARIABLES'!$N$1:$V$165</definedName>
    <definedName name="ACwvu.Japan_Capers_Ed_Pub." hidden="1">'[4]THREE VARIABLES'!$N$1:$V$165</definedName>
    <definedName name="ACwvu.KJP_CC." localSheetId="7" hidden="1">'[3]THREE VARIABLES'!$N$4:$U$165</definedName>
    <definedName name="ACwvu.KJP_CC." hidden="1">'[4]THREE VARIABLES'!$N$4:$U$165</definedName>
    <definedName name="anscount" hidden="1">1</definedName>
    <definedName name="Cwvu.CapersView." localSheetId="4" hidden="1">[2]MASTER!#REF!</definedName>
    <definedName name="Cwvu.CapersView." localSheetId="5" hidden="1">[2]MASTER!#REF!</definedName>
    <definedName name="Cwvu.CapersView." localSheetId="6" hidden="1">[2]MASTER!#REF!</definedName>
    <definedName name="Cwvu.CapersView." localSheetId="7" hidden="1">[2]MASTER!#REF!</definedName>
    <definedName name="Cwvu.CapersView." localSheetId="8" hidden="1">[2]MASTER!#REF!</definedName>
    <definedName name="Cwvu.CapersView." localSheetId="10" hidden="1">[2]MASTER!#REF!</definedName>
    <definedName name="Cwvu.CapersView." hidden="1">[2]MASTER!#REF!</definedName>
    <definedName name="Cwvu.Japan_Capers_Ed_Pub." localSheetId="4" hidden="1">[2]MASTER!#REF!</definedName>
    <definedName name="Cwvu.Japan_Capers_Ed_Pub." localSheetId="5" hidden="1">[2]MASTER!#REF!</definedName>
    <definedName name="Cwvu.Japan_Capers_Ed_Pub." localSheetId="6" hidden="1">[2]MASTER!#REF!</definedName>
    <definedName name="Cwvu.Japan_Capers_Ed_Pub." localSheetId="7" hidden="1">[2]MASTER!#REF!</definedName>
    <definedName name="Cwvu.Japan_Capers_Ed_Pub." localSheetId="8" hidden="1">[2]MASTER!#REF!</definedName>
    <definedName name="Cwvu.Japan_Capers_Ed_Pub." hidden="1">[2]MASTER!#REF!</definedName>
    <definedName name="Cwvu.KJP_CC." localSheetId="4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5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6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7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8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localSheetId="10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Dates">OFFSET([5]Dynamic!$A$2,0,0,COUNTA([5]Dynamic!$A:$A)-1,1)</definedName>
    <definedName name="ee" hidden="1">{"FirstQ",#N/A,FALSE,"Budget2000";"SecondQ",#N/A,FALSE,"Budget2000";"Summary",#N/A,FALSE,"Budget2000"}</definedName>
    <definedName name="HTML_CodePage" hidden="1">1252</definedName>
    <definedName name="HTML_Control" localSheetId="4" hidden="1">{"'PRODUCTIONCOST SHEET'!$B$3:$G$48"}</definedName>
    <definedName name="HTML_Control" localSheetId="5" hidden="1">{"'PRODUCTIONCOST SHEET'!$B$3:$G$48"}</definedName>
    <definedName name="HTML_Control" localSheetId="6" hidden="1">{"'PRODUCTIONCOST SHEET'!$B$3:$G$48"}</definedName>
    <definedName name="HTML_Control" localSheetId="7" hidden="1">{"'PRODUCTIONCOST SHEET'!$B$3:$G$48"}</definedName>
    <definedName name="HTML_Control" localSheetId="8" hidden="1">{"'PRODUCTIONCOST SHEET'!$B$3:$G$48"}</definedName>
    <definedName name="HTML_Control" localSheetId="1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wvu.CapersView." localSheetId="7" hidden="1">'[3]THREE VARIABLES'!$A$1:$M$65536</definedName>
    <definedName name="Rwvu.CapersView." hidden="1">'[4]THREE VARIABLES'!$A$1:$M$65536</definedName>
    <definedName name="Rwvu.Japan_Capers_Ed_Pub." localSheetId="7" hidden="1">'[3]THREE VARIABLES'!$A$1:$M$65536</definedName>
    <definedName name="Rwvu.Japan_Capers_Ed_Pub." hidden="1">'[4]THREE VARIABLES'!$A$1:$M$65536</definedName>
    <definedName name="Rwvu.KJP_CC." localSheetId="7" hidden="1">'[3]THREE VARIABLES'!$A$1:$M$65536</definedName>
    <definedName name="Rwvu.KJP_CC." hidden="1">'[4]THREE VARIABLES'!$A$1:$M$65536</definedName>
    <definedName name="Sales">OFFSET([5]Dynamic!$B$2,0,0,COUNTA([5]Dynamic!$B:$B)-1,1)</definedName>
    <definedName name="Swvu.CapersView." localSheetId="4" hidden="1">[2]MASTER!#REF!</definedName>
    <definedName name="Swvu.CapersView." localSheetId="5" hidden="1">[2]MASTER!#REF!</definedName>
    <definedName name="Swvu.CapersView." localSheetId="6" hidden="1">[2]MASTER!#REF!</definedName>
    <definedName name="Swvu.CapersView." localSheetId="7" hidden="1">[2]MASTER!#REF!</definedName>
    <definedName name="Swvu.CapersView." localSheetId="8" hidden="1">[2]MASTER!#REF!</definedName>
    <definedName name="Swvu.CapersView." localSheetId="10" hidden="1">[2]MASTER!#REF!</definedName>
    <definedName name="Swvu.CapersView." hidden="1">[2]MASTER!#REF!</definedName>
    <definedName name="Swvu.Japan_Capers_Ed_Pub." localSheetId="7" hidden="1">'[3]THREE VARIABLES'!$N$1:$V$165</definedName>
    <definedName name="Swvu.Japan_Capers_Ed_Pub." hidden="1">'[4]THREE VARIABLES'!$N$1:$V$165</definedName>
    <definedName name="Swvu.KJP_CC." localSheetId="7" hidden="1">'[3]THREE VARIABLES'!$N$4:$U$165</definedName>
    <definedName name="Swvu.KJP_CC." hidden="1">'[4]THREE VARIABLES'!$N$4:$U$165</definedName>
    <definedName name="TaxDepTable">#REF!</definedName>
    <definedName name="wrn.AllData." hidden="1">{"FirstQ",#N/A,FALSE,"Budget2000";"SecondQ",#N/A,FALSE,"Budget2000";"Summary",#N/A,FALSE,"Budget2000"}</definedName>
    <definedName name="wrn.CapersPlotter." localSheetId="4" hidden="1">{#N/A,#N/A,FALSE,"DI 2 YEAR MASTER SCHEDULE"}</definedName>
    <definedName name="wrn.CapersPlotter." localSheetId="5" hidden="1">{#N/A,#N/A,FALSE,"DI 2 YEAR MASTER SCHEDULE"}</definedName>
    <definedName name="wrn.CapersPlotter." localSheetId="6" hidden="1">{#N/A,#N/A,FALSE,"DI 2 YEAR MASTER SCHEDULE"}</definedName>
    <definedName name="wrn.CapersPlotter." localSheetId="7" hidden="1">{#N/A,#N/A,FALSE,"DI 2 YEAR MASTER SCHEDULE"}</definedName>
    <definedName name="wrn.CapersPlotter." localSheetId="8" hidden="1">{#N/A,#N/A,FALSE,"DI 2 YEAR MASTER SCHEDULE"}</definedName>
    <definedName name="wrn.CapersPlotter." localSheetId="10" hidden="1">{#N/A,#N/A,FALSE,"DI 2 YEAR MASTER SCHEDULE"}</definedName>
    <definedName name="wrn.CapersPlotter." hidden="1">{#N/A,#N/A,FALSE,"DI 2 YEAR MASTER SCHEDULE"}</definedName>
    <definedName name="wrn.Edutainment._.Priority._.List." localSheetId="4" hidden="1">{#N/A,#N/A,FALSE,"DI 2 YEAR MASTER SCHEDULE"}</definedName>
    <definedName name="wrn.Edutainment._.Priority._.List." localSheetId="5" hidden="1">{#N/A,#N/A,FALSE,"DI 2 YEAR MASTER SCHEDULE"}</definedName>
    <definedName name="wrn.Edutainment._.Priority._.List." localSheetId="6" hidden="1">{#N/A,#N/A,FALSE,"DI 2 YEAR MASTER SCHEDULE"}</definedName>
    <definedName name="wrn.Edutainment._.Priority._.List." localSheetId="7" hidden="1">{#N/A,#N/A,FALSE,"DI 2 YEAR MASTER SCHEDULE"}</definedName>
    <definedName name="wrn.Edutainment._.Priority._.List." localSheetId="8" hidden="1">{#N/A,#N/A,FALSE,"DI 2 YEAR MASTER SCHEDULE"}</definedName>
    <definedName name="wrn.Edutainment._.Priority._.List." localSheetId="10" hidden="1">{#N/A,#N/A,FALSE,"DI 2 YEAR MASTER SCHEDULE"}</definedName>
    <definedName name="wrn.Edutainment._.Priority._.List." hidden="1">{#N/A,#N/A,FALSE,"DI 2 YEAR MASTER SCHEDULE"}</definedName>
    <definedName name="wrn.FirstHalf." hidden="1">{"FirstQ",#N/A,FALSE,"Budget2000";"SecondQ",#N/A,FALSE,"Budget2000"}</definedName>
    <definedName name="wrn.Japan_Capers_Ed._.Pub." localSheetId="4" hidden="1">{"Japan_Capers_Ed_Pub",#N/A,FALSE,"DI 2 YEAR MASTER SCHEDULE"}</definedName>
    <definedName name="wrn.Japan_Capers_Ed._.Pub." localSheetId="5" hidden="1">{"Japan_Capers_Ed_Pub",#N/A,FALSE,"DI 2 YEAR MASTER SCHEDULE"}</definedName>
    <definedName name="wrn.Japan_Capers_Ed._.Pub." localSheetId="6" hidden="1">{"Japan_Capers_Ed_Pub",#N/A,FALSE,"DI 2 YEAR MASTER SCHEDULE"}</definedName>
    <definedName name="wrn.Japan_Capers_Ed._.Pub." localSheetId="7" hidden="1">{"Japan_Capers_Ed_Pub",#N/A,FALSE,"DI 2 YEAR MASTER SCHEDULE"}</definedName>
    <definedName name="wrn.Japan_Capers_Ed._.Pub." localSheetId="8" hidden="1">{"Japan_Capers_Ed_Pub",#N/A,FALSE,"DI 2 YEAR MASTER SCHEDULE"}</definedName>
    <definedName name="wrn.Japan_Capers_Ed._.Pub." localSheetId="1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4" hidden="1">{#N/A,#N/A,FALSE,"DI 2 YEAR MASTER SCHEDULE"}</definedName>
    <definedName name="wrn.Priority._.list." localSheetId="5" hidden="1">{#N/A,#N/A,FALSE,"DI 2 YEAR MASTER SCHEDULE"}</definedName>
    <definedName name="wrn.Priority._.list." localSheetId="6" hidden="1">{#N/A,#N/A,FALSE,"DI 2 YEAR MASTER SCHEDULE"}</definedName>
    <definedName name="wrn.Priority._.list." localSheetId="7" hidden="1">{#N/A,#N/A,FALSE,"DI 2 YEAR MASTER SCHEDULE"}</definedName>
    <definedName name="wrn.Priority._.list." localSheetId="8" hidden="1">{#N/A,#N/A,FALSE,"DI 2 YEAR MASTER SCHEDULE"}</definedName>
    <definedName name="wrn.Priority._.list." localSheetId="10" hidden="1">{#N/A,#N/A,FALSE,"DI 2 YEAR MASTER SCHEDULE"}</definedName>
    <definedName name="wrn.Priority._.list." hidden="1">{#N/A,#N/A,FALSE,"DI 2 YEAR MASTER SCHEDULE"}</definedName>
    <definedName name="wrn.Prjcted._.Mnthly._.Qtys." localSheetId="4" hidden="1">{#N/A,#N/A,FALSE,"PRJCTED MNTHLY QTY's"}</definedName>
    <definedName name="wrn.Prjcted._.Mnthly._.Qtys." localSheetId="5" hidden="1">{#N/A,#N/A,FALSE,"PRJCTED MNTHLY QTY's"}</definedName>
    <definedName name="wrn.Prjcted._.Mnthly._.Qtys." localSheetId="6" hidden="1">{#N/A,#N/A,FALSE,"PRJCTED MNTHLY QTY's"}</definedName>
    <definedName name="wrn.Prjcted._.Mnthly._.Qtys." localSheetId="7" hidden="1">{#N/A,#N/A,FALSE,"PRJCTED MNTHLY QTY's"}</definedName>
    <definedName name="wrn.Prjcted._.Mnthly._.Qtys." localSheetId="8" hidden="1">{#N/A,#N/A,FALSE,"PRJCTED MNTHLY QTY's"}</definedName>
    <definedName name="wrn.Prjcted._.Mnthly._.Qtys." localSheetId="10" hidden="1">{#N/A,#N/A,FALSE,"PRJCTED MNTHLY QTY's"}</definedName>
    <definedName name="wrn.Prjcted._.Mnthly._.Qtys." hidden="1">{#N/A,#N/A,FALSE,"PRJCTED MNTHLY QTY's"}</definedName>
    <definedName name="wrn.Prjcted._.Qtrly._.Dollars." localSheetId="4" hidden="1">{#N/A,#N/A,FALSE,"PRJCTED QTRLY $'s"}</definedName>
    <definedName name="wrn.Prjcted._.Qtrly._.Dollars." localSheetId="5" hidden="1">{#N/A,#N/A,FALSE,"PRJCTED QTRLY $'s"}</definedName>
    <definedName name="wrn.Prjcted._.Qtrly._.Dollars." localSheetId="6" hidden="1">{#N/A,#N/A,FALSE,"PRJCTED QTRLY $'s"}</definedName>
    <definedName name="wrn.Prjcted._.Qtrly._.Dollars." localSheetId="7" hidden="1">{#N/A,#N/A,FALSE,"PRJCTED QTRLY $'s"}</definedName>
    <definedName name="wrn.Prjcted._.Qtrly._.Dollars." localSheetId="8" hidden="1">{#N/A,#N/A,FALSE,"PRJCTED QTRLY $'s"}</definedName>
    <definedName name="wrn.Prjcted._.Qtrly._.Dollars." localSheetId="10" hidden="1">{#N/A,#N/A,FALSE,"PRJCTED QTRLY $'s"}</definedName>
    <definedName name="wrn.Prjcted._.Qtrly._.Dollars." hidden="1">{#N/A,#N/A,FALSE,"PRJCTED QTRLY $'s"}</definedName>
    <definedName name="wrn.Prjcted._.Qtrly._.Qtys." localSheetId="4" hidden="1">{#N/A,#N/A,FALSE,"PRJCTED QTRLY QTY's"}</definedName>
    <definedName name="wrn.Prjcted._.Qtrly._.Qtys." localSheetId="5" hidden="1">{#N/A,#N/A,FALSE,"PRJCTED QTRLY QTY's"}</definedName>
    <definedName name="wrn.Prjcted._.Qtrly._.Qtys." localSheetId="6" hidden="1">{#N/A,#N/A,FALSE,"PRJCTED QTRLY QTY's"}</definedName>
    <definedName name="wrn.Prjcted._.Qtrly._.Qtys." localSheetId="7" hidden="1">{#N/A,#N/A,FALSE,"PRJCTED QTRLY QTY's"}</definedName>
    <definedName name="wrn.Prjcted._.Qtrly._.Qtys." localSheetId="8" hidden="1">{#N/A,#N/A,FALSE,"PRJCTED QTRLY QTY's"}</definedName>
    <definedName name="wrn.Prjcted._.Qtrly._.Qtys." localSheetId="10" hidden="1">{#N/A,#N/A,FALSE,"PRJCTED QTRLY QTY's"}</definedName>
    <definedName name="wrn.Prjcted._.Qtrly._.Qtys." hidden="1">{#N/A,#N/A,FALSE,"PRJCTED QTRLY QTY's"}</definedName>
    <definedName name="wrn.QUARTERLY._.VIEW." localSheetId="4" hidden="1">{"QUARTERLY VIEW",#N/A,FALSE,"YEAR TOTAL"}</definedName>
    <definedName name="wrn.QUARTERLY._.VIEW." localSheetId="5" hidden="1">{"QUARTERLY VIEW",#N/A,FALSE,"YEAR TOTAL"}</definedName>
    <definedName name="wrn.QUARTERLY._.VIEW." localSheetId="6" hidden="1">{"QUARTERLY VIEW",#N/A,FALSE,"YEAR TOTAL"}</definedName>
    <definedName name="wrn.QUARTERLY._.VIEW." localSheetId="7" hidden="1">{"QUARTERLY VIEW",#N/A,FALSE,"YEAR TOTAL"}</definedName>
    <definedName name="wrn.QUARTERLY._.VIEW." localSheetId="8" hidden="1">{"QUARTERLY VIEW",#N/A,FALSE,"YEAR TOTAL"}</definedName>
    <definedName name="wrn.QUARTERLY._.VIEW." localSheetId="10" hidden="1">{"QUARTERLY VIEW",#N/A,FALSE,"YEAR TOTAL"}</definedName>
    <definedName name="wrn.QUARTERLY._.VIEW." hidden="1">{"QUARTERLY VIEW",#N/A,FALSE,"YEAR TOTAL"}</definedName>
    <definedName name="wrn.YEAR._.VIEW." localSheetId="4" hidden="1">{#N/A,#N/A,FALSE,"YEAR TOTAL"}</definedName>
    <definedName name="wrn.YEAR._.VIEW." localSheetId="5" hidden="1">{#N/A,#N/A,FALSE,"YEAR TOTAL"}</definedName>
    <definedName name="wrn.YEAR._.VIEW." localSheetId="6" hidden="1">{#N/A,#N/A,FALSE,"YEAR TOTAL"}</definedName>
    <definedName name="wrn.YEAR._.VIEW." localSheetId="7" hidden="1">{#N/A,#N/A,FALSE,"YEAR TOTAL"}</definedName>
    <definedName name="wrn.YEAR._.VIEW." localSheetId="8" hidden="1">{#N/A,#N/A,FALSE,"YEAR TOTAL"}</definedName>
    <definedName name="wrn.YEAR._.VIEW." localSheetId="10" hidden="1">{#N/A,#N/A,FALSE,"YEAR TOTAL"}</definedName>
    <definedName name="wrn.YEAR._.VIEW." hidden="1">{#N/A,#N/A,FALSE,"YEAR TOTAL"}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localSheetId="8" hidden="1">{"программа",#N/A,TRUE,"lessons";"продажа оргтехники",#N/A,TRUE,"образец"}</definedName>
    <definedName name="wrn.отчет._.по._.курсу." localSheetId="1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8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1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8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1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8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1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9A428CE1_B4D9_11D0_A8AA_0000C071AEE7_.wvu.Cols" hidden="1">[2]MASTER!$A$1:$Q$65536,[2]MASTER!$Y$1:$Z$65536</definedName>
    <definedName name="Z_9A428CE1_B4D9_11D0_A8AA_0000C071AEE7_.wvu.PrintArea" localSheetId="7" hidden="1">'[3]THREE VARIABLES'!$N$4:$S$5</definedName>
    <definedName name="Z_9A428CE1_B4D9_11D0_A8AA_0000C071AEE7_.wvu.PrintArea" hidden="1">'[4]THREE VARIABLES'!$N$4:$S$5</definedName>
    <definedName name="Z_9A428CE1_B4D9_11D0_A8AA_0000C071AEE7_.wvu.Rows" localSheetId="4" hidden="1">[2]MASTER!#REF!,[2]MASTER!#REF!,[2]MASTER!#REF!,[2]MASTER!#REF!,[2]MASTER!#REF!,[2]MASTER!#REF!,[2]MASTER!#REF!,[2]MASTER!$A$98:$IV$272</definedName>
    <definedName name="Z_9A428CE1_B4D9_11D0_A8AA_0000C071AEE7_.wvu.Rows" localSheetId="5" hidden="1">[2]MASTER!#REF!,[2]MASTER!#REF!,[2]MASTER!#REF!,[2]MASTER!#REF!,[2]MASTER!#REF!,[2]MASTER!#REF!,[2]MASTER!#REF!,[2]MASTER!$A$98:$IV$272</definedName>
    <definedName name="Z_9A428CE1_B4D9_11D0_A8AA_0000C071AEE7_.wvu.Rows" localSheetId="6" hidden="1">[2]MASTER!#REF!,[2]MASTER!#REF!,[2]MASTER!#REF!,[2]MASTER!#REF!,[2]MASTER!#REF!,[2]MASTER!#REF!,[2]MASTER!#REF!,[2]MASTER!$A$98:$IV$272</definedName>
    <definedName name="Z_9A428CE1_B4D9_11D0_A8AA_0000C071AEE7_.wvu.Rows" localSheetId="7" hidden="1">[2]MASTER!#REF!,[2]MASTER!#REF!,[2]MASTER!#REF!,[2]MASTER!#REF!,[2]MASTER!#REF!,[2]MASTER!#REF!,[2]MASTER!#REF!,[2]MASTER!$A$98:$IV$272</definedName>
    <definedName name="Z_9A428CE1_B4D9_11D0_A8AA_0000C071AEE7_.wvu.Rows" localSheetId="8" hidden="1">[2]MASTER!#REF!,[2]MASTER!#REF!,[2]MASTER!#REF!,[2]MASTER!#REF!,[2]MASTER!#REF!,[2]MASTER!#REF!,[2]MASTER!#REF!,[2]MASTER!$A$98:$IV$272</definedName>
    <definedName name="Z_9A428CE1_B4D9_11D0_A8AA_0000C071AEE7_.wvu.Rows" localSheetId="10" hidden="1">[2]MASTER!#REF!,[2]MASTER!#REF!,[2]MASTER!#REF!,[2]MASTER!#REF!,[2]MASTER!#REF!,[2]MASTER!#REF!,[2]MASTER!#REF!,[2]MASTER!$A$98:$IV$272</definedName>
    <definedName name="Z_9A428CE1_B4D9_11D0_A8AA_0000C071AEE7_.wvu.Rows" hidden="1">[2]MASTER!#REF!,[2]MASTER!#REF!,[2]MASTER!#REF!,[2]MASTER!#REF!,[2]MASTER!#REF!,[2]MASTER!#REF!,[2]MASTER!#REF!,[2]MASTER!$A$98:$IV$272</definedName>
    <definedName name="а" localSheetId="5" hidden="1">'[4]THREE VARIABLES'!$N$1:$V$165</definedName>
    <definedName name="а" localSheetId="10" hidden="1">'[4]THREE VARIABLES'!$N$1:$V$165</definedName>
    <definedName name="а" hidden="1">'[3]THREE VARIABLES'!$N$1:$V$165</definedName>
    <definedName name="Аморт_здания__31_5_год">'[1]нормы амортизации'!$F$6:$F$16</definedName>
    <definedName name="бонусы" localSheetId="4">{0,0;300000,0.05;500000,0.1;700000,0.15}</definedName>
    <definedName name="бонусы" localSheetId="5">{0,0;300000,0.05;500000,0.1;700000,0.15}</definedName>
    <definedName name="бонусы" localSheetId="6">{0,0;300000,0.05;500000,0.1;700000,0.15}</definedName>
    <definedName name="бонусы" localSheetId="7">{0,0;300000,0.05;500000,0.1;700000,0.15}</definedName>
    <definedName name="бонусы" localSheetId="8">{0,0;300000,0.05;500000,0.1;700000,0.15}</definedName>
    <definedName name="бонусы" localSheetId="10">{0,0;300000,0.05;500000,0.1;700000,0.15}</definedName>
    <definedName name="бонусы">{0,0;300000,0.05;500000,0.1;700000,0.15}</definedName>
    <definedName name="вв" localSheetId="4" hidden="1">{"программа",#N/A,TRUE,"lessons";"продажа оргтехники",#N/A,TRUE,"образец"}</definedName>
    <definedName name="вв" localSheetId="5" hidden="1">{"программа",#N/A,TRUE,"lessons";"продажа оргтехники",#N/A,TRUE,"образец"}</definedName>
    <definedName name="вв" localSheetId="6" hidden="1">{"программа",#N/A,TRUE,"lessons";"продажа оргтехники",#N/A,TRUE,"образец"}</definedName>
    <definedName name="вв" localSheetId="7" hidden="1">{"программа",#N/A,TRUE,"lessons";"продажа оргтехники",#N/A,TRUE,"образец"}</definedName>
    <definedName name="вв" localSheetId="8" hidden="1">{"программа",#N/A,TRUE,"lessons";"продажа оргтехники",#N/A,TRUE,"образец"}</definedName>
    <definedName name="вв" localSheetId="1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ыручка">[6]Отчет!$C$6</definedName>
    <definedName name="Города" localSheetId="4">{"Москва",2;"Питер",1.5;"Самара",0.8}</definedName>
    <definedName name="Города" localSheetId="5">{"Москва",2;"Питер",1.5;"Самара",0.8}</definedName>
    <definedName name="Города" localSheetId="6">{"Москва",2;"Питер",1.5;"Самара",0.8}</definedName>
    <definedName name="Города" localSheetId="7">{"Москва",2;"Питер",1.5;"Самара",0.8}</definedName>
    <definedName name="Города" localSheetId="8">{"Москва",2;"Питер",1.5;"Самара",0.8}</definedName>
    <definedName name="Города" localSheetId="10">{"Москва",2;"Питер",1.5;"Самара",0.8}</definedName>
    <definedName name="Города">{"Москва",2;"Питер",1.5;"Самара",0.8}</definedName>
    <definedName name="Данные">[7]Вклад!$D$2:$F$8</definedName>
    <definedName name="дата_продажи">'[8] статистические 1'!$D$2:$D$69</definedName>
    <definedName name="Дирекции">#REF!</definedName>
    <definedName name="длительность">'[1]нормы амортизации'!$A$6:$A$16</definedName>
    <definedName name="е" localSheetId="4" hidden="1">{"программа",#N/A,TRUE,"lessons";"продажа оргтехники",#N/A,TRUE,"образец"}</definedName>
    <definedName name="е" localSheetId="5" hidden="1">{"программа",#N/A,TRUE,"lessons";"продажа оргтехники",#N/A,TRUE,"образец"}</definedName>
    <definedName name="е" localSheetId="6" hidden="1">{"программа",#N/A,TRUE,"lessons";"продажа оргтехники",#N/A,TRUE,"образец"}</definedName>
    <definedName name="е" localSheetId="7" hidden="1">{"программа",#N/A,TRUE,"lessons";"продажа оргтехники",#N/A,TRUE,"образец"}</definedName>
    <definedName name="е" localSheetId="8" hidden="1">{"программа",#N/A,TRUE,"lessons";"продажа оргтехники",#N/A,TRUE,"образец"}</definedName>
    <definedName name="е" localSheetId="10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жж" hidden="1">[2]MASTER!#REF!</definedName>
    <definedName name="з" localSheetId="1" hidden="1">{"программа",#N/A,TRUE,"lessons";"продажа оргтехники",#N/A,TRUE,"образец"}</definedName>
    <definedName name="з" localSheetId="4" hidden="1">{"программа",#N/A,TRUE,"lessons";"продажа оргтехники",#N/A,TRUE,"образец"}</definedName>
    <definedName name="з" localSheetId="5" hidden="1">{"программа",#N/A,TRUE,"lessons";"продажа оргтехники",#N/A,TRUE,"образец"}</definedName>
    <definedName name="з" localSheetId="6" hidden="1">{"программа",#N/A,TRUE,"lessons";"продажа оргтехники",#N/A,TRUE,"образец"}</definedName>
    <definedName name="з" localSheetId="7" hidden="1">{"программа",#N/A,TRUE,"lessons";"продажа оргтехники",#N/A,TRUE,"образец"}</definedName>
    <definedName name="з" localSheetId="8" hidden="1">{"программа",#N/A,TRUE,"lessons";"продажа оргтехники",#N/A,TRUE,"образец"}</definedName>
    <definedName name="з" localSheetId="1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затраты_на_ед">[6]Отчет!$C$4</definedName>
    <definedName name="Имена">OFFSET([9]Лист1!$I$2,0,0,COUNTA([9]Лист1!$I$2:$I$10)-COUNTBLANK([9]Лист1!H$2:H$10))</definedName>
    <definedName name="ке" localSheetId="1" hidden="1">{"программа",#N/A,TRUE,"lessons";"продажа оргтехники",#N/A,TRUE,"образец"}</definedName>
    <definedName name="ке" localSheetId="4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localSheetId="6" hidden="1">{"программа",#N/A,TRUE,"lessons";"продажа оргтехники",#N/A,TRUE,"образец"}</definedName>
    <definedName name="ке" localSheetId="7" hidden="1">{"программа",#N/A,TRUE,"lessons";"продажа оргтехники",#N/A,TRUE,"образец"}</definedName>
    <definedName name="ке" localSheetId="8" hidden="1">{"программа",#N/A,TRUE,"lessons";"продажа оргтехники",#N/A,TRUE,"образец"}</definedName>
    <definedName name="ке" localSheetId="1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клиенты" localSheetId="7">#REF!</definedName>
    <definedName name="клиенты" localSheetId="8">#REF!</definedName>
    <definedName name="клиенты">#REF!</definedName>
    <definedName name="Модели">'[10]Данные для списков'!$C$2:$C$6</definedName>
    <definedName name="МРД">#REF!</definedName>
    <definedName name="Наименование">'[8] статистические 1'!$B$2:$B$69</definedName>
    <definedName name="наименования">OFFSET([11]Мыло!$A$6,MATCH([11]Мыло!XFD1,[11]Мыло!$A$7:$A$97,0),1,COUNTIF([11]Мыло!$A$7:$A$97,[11]Мыло!XFD1),1)</definedName>
    <definedName name="Объем_партии__кг">'[8] статистические 1'!$C$2:$C$69</definedName>
    <definedName name="Отделы">#REF!</definedName>
    <definedName name="Переменные_затраты">[6]Отчет!$C$7</definedName>
    <definedName name="План">'[12]Подбор параметра'!$F$2</definedName>
    <definedName name="Показатель" localSheetId="5">[13]ИСТОЧНИК!$B$1:$C$1</definedName>
    <definedName name="Показатель">[14]ИСТОЧНИК!$B$1:$C$1</definedName>
    <definedName name="Постоянные_затраты">[6]Отчет!$C$5</definedName>
    <definedName name="Прайс">'[15]еслиошибка+впр '!$H$3:$I$19</definedName>
    <definedName name="ПремПроцент">'[12]Подбор параметра'!$E$2</definedName>
    <definedName name="СЗД">#REF!</definedName>
    <definedName name="СписокНаименований" localSheetId="5">[13]ИСТОЧНИК!$A$1:$A$32</definedName>
    <definedName name="СписокНаименований">[14]ИСТОЧНИК!$A$1:$A$32</definedName>
    <definedName name="спрос">[6]Отчет!$C$3</definedName>
    <definedName name="таблица">'Задание 9'!$A$1:$E$24</definedName>
    <definedName name="ТабПодст">'Прайс лист'!$B$1:$C$29</definedName>
    <definedName name="ТОвары">'[10]Данные для списков'!$A:$A</definedName>
    <definedName name="х" localSheetId="4" hidden="1">{"программа",#N/A,TRUE,"lessons";"продажа оргтехники",#N/A,TRUE,"образец"}</definedName>
    <definedName name="х" localSheetId="5" hidden="1">{"программа",#N/A,TRUE,"lessons";"продажа оргтехники",#N/A,TRUE,"образец"}</definedName>
    <definedName name="х" localSheetId="6" hidden="1">{"программа",#N/A,TRUE,"lessons";"продажа оргтехники",#N/A,TRUE,"образец"}</definedName>
    <definedName name="х" localSheetId="7" hidden="1">{"программа",#N/A,TRUE,"lessons";"продажа оргтехники",#N/A,TRUE,"образец"}</definedName>
    <definedName name="х" localSheetId="8" hidden="1">{"программа",#N/A,TRUE,"lessons";"продажа оргтехники",#N/A,TRUE,"образец"}</definedName>
    <definedName name="х" localSheetId="1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цена" localSheetId="5">[6]Отчет!$C$2</definedName>
    <definedName name="цена">[15]заказ!$C$5:$C$9</definedName>
    <definedName name="шапка">[16]Упражнение!$A$1:$J$1</definedName>
    <definedName name="ы" localSheetId="5" hidden="1">[2]MASTER!#REF!</definedName>
    <definedName name="ы" hidden="1">[2]MASTER!#REF!</definedName>
    <definedName name="ЮД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3" i="12"/>
  <c r="C8" i="10"/>
  <c r="C9" i="10"/>
  <c r="C10" i="10"/>
  <c r="C11" i="10"/>
  <c r="C12" i="10"/>
  <c r="C13" i="10"/>
  <c r="C14" i="10"/>
  <c r="E49" i="6"/>
  <c r="C7" i="10"/>
  <c r="B8" i="10"/>
  <c r="B9" i="10"/>
  <c r="B10" i="10"/>
  <c r="B11" i="10"/>
  <c r="B12" i="10"/>
  <c r="B13" i="10"/>
  <c r="B14" i="10"/>
  <c r="B7" i="10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G8" i="11"/>
  <c r="C4" i="6"/>
  <c r="E4" i="6" s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16" i="6"/>
  <c r="E16" i="6" s="1"/>
  <c r="C17" i="6"/>
  <c r="E17" i="6" s="1"/>
  <c r="C18" i="6"/>
  <c r="E18" i="6" s="1"/>
  <c r="C19" i="6"/>
  <c r="E19" i="6" s="1"/>
  <c r="C20" i="6"/>
  <c r="E20" i="6" s="1"/>
  <c r="C21" i="6"/>
  <c r="E21" i="6" s="1"/>
  <c r="C22" i="6"/>
  <c r="E22" i="6" s="1"/>
  <c r="C23" i="6"/>
  <c r="E23" i="6" s="1"/>
  <c r="C24" i="6"/>
  <c r="E24" i="6" s="1"/>
  <c r="C25" i="6"/>
  <c r="E25" i="6" s="1"/>
  <c r="C26" i="6"/>
  <c r="E26" i="6" s="1"/>
  <c r="C27" i="6"/>
  <c r="E27" i="6" s="1"/>
  <c r="C28" i="6"/>
  <c r="E28" i="6" s="1"/>
  <c r="C29" i="6"/>
  <c r="E29" i="6" s="1"/>
  <c r="C30" i="6"/>
  <c r="E30" i="6" s="1"/>
  <c r="C31" i="6"/>
  <c r="E31" i="6" s="1"/>
  <c r="C32" i="6"/>
  <c r="E32" i="6" s="1"/>
  <c r="C33" i="6"/>
  <c r="E33" i="6" s="1"/>
  <c r="C34" i="6"/>
  <c r="E34" i="6" s="1"/>
  <c r="C35" i="6"/>
  <c r="E35" i="6" s="1"/>
  <c r="C36" i="6"/>
  <c r="E36" i="6" s="1"/>
  <c r="C37" i="6"/>
  <c r="E37" i="6" s="1"/>
  <c r="C38" i="6"/>
  <c r="E38" i="6" s="1"/>
  <c r="C39" i="6"/>
  <c r="E39" i="6" s="1"/>
  <c r="C40" i="6"/>
  <c r="E40" i="6" s="1"/>
  <c r="C41" i="6"/>
  <c r="E41" i="6" s="1"/>
  <c r="C42" i="6"/>
  <c r="E42" i="6" s="1"/>
  <c r="C43" i="6"/>
  <c r="E43" i="6" s="1"/>
  <c r="C44" i="6"/>
  <c r="E44" i="6" s="1"/>
  <c r="C45" i="6"/>
  <c r="E45" i="6" s="1"/>
  <c r="C47" i="6"/>
  <c r="E47" i="6" s="1"/>
  <c r="C48" i="6"/>
  <c r="E48" i="6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7" i="6"/>
  <c r="F48" i="6"/>
  <c r="F3" i="6"/>
  <c r="C3" i="6"/>
  <c r="E3" i="6" s="1"/>
  <c r="I2" i="4"/>
  <c r="J2" i="4"/>
  <c r="K2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H3" i="4"/>
  <c r="H4" i="4"/>
  <c r="H5" i="4"/>
  <c r="H6" i="4"/>
  <c r="H7" i="4"/>
  <c r="H8" i="4"/>
  <c r="H9" i="4"/>
  <c r="H2" i="4"/>
  <c r="D2" i="1"/>
  <c r="E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E100" i="1" s="1"/>
  <c r="E6" i="1"/>
  <c r="E14" i="1"/>
  <c r="E18" i="1"/>
  <c r="E22" i="1"/>
  <c r="E30" i="1"/>
  <c r="E38" i="1"/>
  <c r="E42" i="1"/>
  <c r="E46" i="1"/>
  <c r="E50" i="1"/>
  <c r="E58" i="1"/>
  <c r="E62" i="1"/>
  <c r="E66" i="1"/>
  <c r="E70" i="1"/>
  <c r="E78" i="1"/>
  <c r="E82" i="1"/>
  <c r="E86" i="1"/>
  <c r="E90" i="1"/>
  <c r="E94" i="1"/>
  <c r="E98" i="1"/>
  <c r="E10" i="1"/>
  <c r="E34" i="1"/>
  <c r="E54" i="1"/>
  <c r="E74" i="1"/>
  <c r="E26" i="1"/>
  <c r="E5" i="1"/>
  <c r="E9" i="1"/>
  <c r="E21" i="1"/>
  <c r="E25" i="1"/>
  <c r="E37" i="1"/>
  <c r="E41" i="1"/>
  <c r="E53" i="1"/>
  <c r="E57" i="1"/>
  <c r="E69" i="1"/>
  <c r="E73" i="1"/>
  <c r="E85" i="1"/>
  <c r="E89" i="1"/>
  <c r="E3" i="1"/>
  <c r="E4" i="1"/>
  <c r="E7" i="1"/>
  <c r="E8" i="1"/>
  <c r="E11" i="1"/>
  <c r="E12" i="1"/>
  <c r="E13" i="1"/>
  <c r="E15" i="1"/>
  <c r="E16" i="1"/>
  <c r="E17" i="1"/>
  <c r="E19" i="1"/>
  <c r="E20" i="1"/>
  <c r="E23" i="1"/>
  <c r="E24" i="1"/>
  <c r="E27" i="1"/>
  <c r="E28" i="1"/>
  <c r="E29" i="1"/>
  <c r="E31" i="1"/>
  <c r="E32" i="1"/>
  <c r="E33" i="1"/>
  <c r="E35" i="1"/>
  <c r="E36" i="1"/>
  <c r="E39" i="1"/>
  <c r="E40" i="1"/>
  <c r="E43" i="1"/>
  <c r="E44" i="1"/>
  <c r="E45" i="1"/>
  <c r="E47" i="1"/>
  <c r="E48" i="1"/>
  <c r="E49" i="1"/>
  <c r="E51" i="1"/>
  <c r="E52" i="1"/>
  <c r="E55" i="1"/>
  <c r="E56" i="1"/>
  <c r="E59" i="1"/>
  <c r="E60" i="1"/>
  <c r="E61" i="1"/>
  <c r="E63" i="1"/>
  <c r="E64" i="1"/>
  <c r="E65" i="1"/>
  <c r="E67" i="1"/>
  <c r="E68" i="1"/>
  <c r="E71" i="1"/>
  <c r="E72" i="1"/>
  <c r="E75" i="1"/>
  <c r="E76" i="1"/>
  <c r="E77" i="1"/>
  <c r="E79" i="1"/>
  <c r="E80" i="1"/>
  <c r="E81" i="1"/>
  <c r="E83" i="1"/>
  <c r="E84" i="1"/>
  <c r="E87" i="1"/>
  <c r="E88" i="1"/>
  <c r="E91" i="1"/>
  <c r="E92" i="1"/>
  <c r="E93" i="1"/>
  <c r="E95" i="1"/>
  <c r="E96" i="1"/>
  <c r="E97" i="1"/>
  <c r="E99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F4" i="9"/>
  <c r="G2" i="9"/>
  <c r="G4" i="9" s="1"/>
  <c r="G3" i="9" l="1"/>
  <c r="C18" i="5"/>
  <c r="B18" i="5"/>
  <c r="C19" i="5" l="1"/>
  <c r="H2" i="1" l="1"/>
  <c r="H12" i="3"/>
  <c r="C46" i="6"/>
  <c r="E46" i="6" s="1"/>
  <c r="F46" i="6"/>
</calcChain>
</file>

<file path=xl/sharedStrings.xml><?xml version="1.0" encoding="utf-8"?>
<sst xmlns="http://schemas.openxmlformats.org/spreadsheetml/2006/main" count="923" uniqueCount="548">
  <si>
    <t>TBC</t>
  </si>
  <si>
    <t>курс:</t>
  </si>
  <si>
    <t>Data program</t>
  </si>
  <si>
    <t>дата:</t>
  </si>
  <si>
    <t>Home Work 1/Домашняя работа 1</t>
  </si>
  <si>
    <t>Фамилия:</t>
  </si>
  <si>
    <t>Имя:</t>
  </si>
  <si>
    <t>Номер задания</t>
  </si>
  <si>
    <t>Макс балл</t>
  </si>
  <si>
    <t>Набранный балл</t>
  </si>
  <si>
    <t>Примечание</t>
  </si>
  <si>
    <t xml:space="preserve"> </t>
  </si>
  <si>
    <t>итого</t>
  </si>
  <si>
    <t>Сумма</t>
  </si>
  <si>
    <t>№</t>
  </si>
  <si>
    <t>Фамилия Имя Отчество</t>
  </si>
  <si>
    <t>Должность</t>
  </si>
  <si>
    <t>Оклад, сум</t>
  </si>
  <si>
    <t>Оклад</t>
  </si>
  <si>
    <t>Абдуллаева Анна Амировна</t>
  </si>
  <si>
    <t>менеджер</t>
  </si>
  <si>
    <t>аналитик</t>
  </si>
  <si>
    <t>Ангелочкин Антон Алексеевич</t>
  </si>
  <si>
    <t>торговый агент</t>
  </si>
  <si>
    <t>бухгалтер</t>
  </si>
  <si>
    <t>Бекзодов Бекзод Бекзодович</t>
  </si>
  <si>
    <t>ген. директор</t>
  </si>
  <si>
    <t>Везунчикова Вера Васильевна</t>
  </si>
  <si>
    <t>гл. бухгалтер</t>
  </si>
  <si>
    <t>Дильбарова Дильбар Дильбаровна</t>
  </si>
  <si>
    <t>зам.начальника</t>
  </si>
  <si>
    <t>Добрейший Даниил Дмитриевич</t>
  </si>
  <si>
    <t>Зайнуддинов Зайнуддин Зайнуддинович</t>
  </si>
  <si>
    <t>начальник</t>
  </si>
  <si>
    <t>Замечательная Захро Захаровна</t>
  </si>
  <si>
    <t>Красавцев Константин Кириллович</t>
  </si>
  <si>
    <t>фин. директор</t>
  </si>
  <si>
    <t>Любимов Леонид Леонидович</t>
  </si>
  <si>
    <t>Мирный Максим Михайлович</t>
  </si>
  <si>
    <t>Сумма окладов, сум.</t>
  </si>
  <si>
    <t>Муродова Мадина Максадовна</t>
  </si>
  <si>
    <t>Неунывающая Наргиза Николаевна</t>
  </si>
  <si>
    <t>Олимов Олим Осипович</t>
  </si>
  <si>
    <t>Оптимистова Ольга Олеговна</t>
  </si>
  <si>
    <t>Праздникова Полина Павловна</t>
  </si>
  <si>
    <t>Пулатов Пулатжон Пулатович</t>
  </si>
  <si>
    <t>Рашидов Рашид Рашидович</t>
  </si>
  <si>
    <t>Самирова Самира Самировна</t>
  </si>
  <si>
    <t>Счастливцев Станислав Семенович</t>
  </si>
  <si>
    <t>Толерантная Таисия Тихоновна</t>
  </si>
  <si>
    <t>Улыбочкина Ульяна Устиновна</t>
  </si>
  <si>
    <t>Юлдашева Юлия Юлдашевна</t>
  </si>
  <si>
    <t>Артикул</t>
  </si>
  <si>
    <t>Количество</t>
  </si>
  <si>
    <t>Описание</t>
  </si>
  <si>
    <t>Цена</t>
  </si>
  <si>
    <t>Выручка</t>
  </si>
  <si>
    <t>W25-6</t>
  </si>
  <si>
    <t>Общая сумма выручки</t>
  </si>
  <si>
    <t xml:space="preserve"> CR 50-4</t>
  </si>
  <si>
    <t xml:space="preserve">CR 50-4 </t>
  </si>
  <si>
    <t>BR26-3</t>
  </si>
  <si>
    <t>CR50-6</t>
  </si>
  <si>
    <t>ER46-14</t>
  </si>
  <si>
    <t>RG78-25</t>
  </si>
  <si>
    <t xml:space="preserve">BR15-3  </t>
  </si>
  <si>
    <t>Cross50-5</t>
  </si>
  <si>
    <t>CR50-2</t>
  </si>
  <si>
    <t>ER41-4</t>
  </si>
  <si>
    <t xml:space="preserve"> RG75-3</t>
  </si>
  <si>
    <t xml:space="preserve">RG75-3   </t>
  </si>
  <si>
    <t>CR 50-4</t>
  </si>
  <si>
    <t>RG75-3</t>
  </si>
  <si>
    <t>BG33-17</t>
  </si>
  <si>
    <t>ER46-28</t>
  </si>
  <si>
    <t>BR15-3</t>
  </si>
  <si>
    <t>CR50-1</t>
  </si>
  <si>
    <t>BG33-3</t>
  </si>
  <si>
    <t>BG33-8</t>
  </si>
  <si>
    <t>ER46-22</t>
  </si>
  <si>
    <t>ER46-29</t>
  </si>
  <si>
    <t>ф</t>
  </si>
  <si>
    <t>ER46-7</t>
  </si>
  <si>
    <t>CR50-3</t>
  </si>
  <si>
    <t xml:space="preserve"> CR50-1</t>
  </si>
  <si>
    <t xml:space="preserve">BG33-8
</t>
  </si>
  <si>
    <t xml:space="preserve">CR50-3
</t>
  </si>
  <si>
    <t xml:space="preserve"> BG33-3</t>
  </si>
  <si>
    <t xml:space="preserve"> ER46-22   </t>
  </si>
  <si>
    <t xml:space="preserve"> ER46-28</t>
  </si>
  <si>
    <t xml:space="preserve"> W25-6   </t>
  </si>
  <si>
    <t xml:space="preserve">ER41-4  </t>
  </si>
  <si>
    <t xml:space="preserve">RG75-3
</t>
  </si>
  <si>
    <t xml:space="preserve">  ER46-14</t>
  </si>
  <si>
    <t xml:space="preserve">ER46-22   </t>
  </si>
  <si>
    <t xml:space="preserve">ER46-22    </t>
  </si>
  <si>
    <t xml:space="preserve">CR50-1   </t>
  </si>
  <si>
    <t xml:space="preserve">W25-6   </t>
  </si>
  <si>
    <t xml:space="preserve"> ER46-22</t>
  </si>
  <si>
    <t xml:space="preserve">BG33-3    </t>
  </si>
  <si>
    <t xml:space="preserve">14K Gold Bangle Bracelet with Vine Design </t>
  </si>
  <si>
    <t xml:space="preserve">14K Gold Cross with Onyx </t>
  </si>
  <si>
    <t xml:space="preserve">14K Gold Ray Of Light Onyx Men's Ring (Men's Rings) </t>
  </si>
  <si>
    <t xml:space="preserve">14K Gold Ballerina Ring w/ Blue &amp; White CZs (Women's Rings, CZ Rings) </t>
  </si>
  <si>
    <t xml:space="preserve">18K Italian Gold Women's Watch </t>
  </si>
  <si>
    <t xml:space="preserve">18K Italian Gold Men's Bracelet </t>
  </si>
  <si>
    <t xml:space="preserve">14K Gold Onyx Men's Bracelet </t>
  </si>
  <si>
    <t xml:space="preserve">14K Gold Bangle Bracelet with Star Design </t>
  </si>
  <si>
    <t xml:space="preserve">14K Gold Onyx Cross </t>
  </si>
  <si>
    <t xml:space="preserve">14K Gold Onyx Cross with White Cubic Zirconia Stones </t>
  </si>
  <si>
    <t xml:space="preserve">14K Gold Swiss Cut Earrings </t>
  </si>
  <si>
    <t xml:space="preserve">14K Gold Fish Hoop Earrings </t>
  </si>
  <si>
    <t xml:space="preserve">14K Gold Hollow Earrings </t>
  </si>
  <si>
    <t xml:space="preserve">14K Gold Hoop Earrings </t>
  </si>
  <si>
    <t xml:space="preserve">14K Gold Earrings </t>
  </si>
  <si>
    <t>ER 46-33</t>
  </si>
  <si>
    <t>ER49-20</t>
  </si>
  <si>
    <t xml:space="preserve">14K Gold Hoop/Tube Earrings </t>
  </si>
  <si>
    <t>ER49-21</t>
  </si>
  <si>
    <t>ER49-22</t>
  </si>
  <si>
    <t xml:space="preserve">14K Gold Tube/Hoop Earrings </t>
  </si>
  <si>
    <t>ER80-63</t>
  </si>
  <si>
    <t xml:space="preserve">14K Gold Ruby Colored Cubic Zirconia Earrings </t>
  </si>
  <si>
    <t>ER89-47</t>
  </si>
  <si>
    <t xml:space="preserve">14K Gold Two-Tone Rose Earrings </t>
  </si>
  <si>
    <t>P411A</t>
  </si>
  <si>
    <t xml:space="preserve">14K Gold Lion Pendant </t>
  </si>
  <si>
    <t>P330</t>
  </si>
  <si>
    <t xml:space="preserve">14K Gold Eagle Pendant </t>
  </si>
  <si>
    <t>Получатель</t>
  </si>
  <si>
    <t>Индекс</t>
  </si>
  <si>
    <t>Страна</t>
  </si>
  <si>
    <t>Город</t>
  </si>
  <si>
    <t>Адрес</t>
  </si>
  <si>
    <t>Around the Horn</t>
  </si>
  <si>
    <t>CO7 6JX</t>
  </si>
  <si>
    <t>Великобритания</t>
  </si>
  <si>
    <t>Колчестер</t>
  </si>
  <si>
    <t>Brook Farm</t>
  </si>
  <si>
    <t>Chop-suey Chinese</t>
  </si>
  <si>
    <t>Berglunds snabbkop</t>
  </si>
  <si>
    <t>S-958 22</t>
  </si>
  <si>
    <t>Швеция</t>
  </si>
  <si>
    <t>Лулео</t>
  </si>
  <si>
    <t>Berguvsvagen  8</t>
  </si>
  <si>
    <t>Antonio Moreno Taqueria</t>
  </si>
  <si>
    <t>Blauer See Delikatessen</t>
  </si>
  <si>
    <t>111111</t>
  </si>
  <si>
    <t>Россия</t>
  </si>
  <si>
    <t>Москва</t>
  </si>
  <si>
    <t>Тверская 13</t>
  </si>
  <si>
    <t>Ernst Handel</t>
  </si>
  <si>
    <t>Blondel pere et fils</t>
  </si>
  <si>
    <t>67000</t>
  </si>
  <si>
    <t>Франция</t>
  </si>
  <si>
    <t>Страсбург</t>
  </si>
  <si>
    <t>24, place Kleber</t>
  </si>
  <si>
    <t>Pericles Comidas clasicas</t>
  </si>
  <si>
    <t>Bon app'</t>
  </si>
  <si>
    <t>13008</t>
  </si>
  <si>
    <t>Марсель</t>
  </si>
  <si>
    <t>12, rue des Bouchers</t>
  </si>
  <si>
    <t>Rattlesnake Canyon Grocery</t>
  </si>
  <si>
    <t>Bottom-Dollar Markets</t>
  </si>
  <si>
    <t>T2F 8M4</t>
  </si>
  <si>
    <t>Канада</t>
  </si>
  <si>
    <t>Тсавассен</t>
  </si>
  <si>
    <t>23 Tsawassen Blvd.</t>
  </si>
  <si>
    <t>Simons bistro</t>
  </si>
  <si>
    <t>B's Beverages</t>
  </si>
  <si>
    <t>EC2 5NT</t>
  </si>
  <si>
    <t>Лондон</t>
  </si>
  <si>
    <t>Fauntleroy Circus</t>
  </si>
  <si>
    <t>Vaffeljernet</t>
  </si>
  <si>
    <t>3012</t>
  </si>
  <si>
    <t>Швейцария</t>
  </si>
  <si>
    <t>Берн</t>
  </si>
  <si>
    <t>Hauptstr. 31</t>
  </si>
  <si>
    <t>Vinette bistro</t>
  </si>
  <si>
    <t>Die Wandernde Kuh</t>
  </si>
  <si>
    <t>70563</t>
  </si>
  <si>
    <t>Германия</t>
  </si>
  <si>
    <t>Штутгарт</t>
  </si>
  <si>
    <t>Adenauerallee 900</t>
  </si>
  <si>
    <t>Eastern Connection</t>
  </si>
  <si>
    <t>WX3 6FW</t>
  </si>
  <si>
    <t>35 King George</t>
  </si>
  <si>
    <t>ОТВЕТ по задаче</t>
  </si>
  <si>
    <t>8010</t>
  </si>
  <si>
    <t>Австрия</t>
  </si>
  <si>
    <t>Грасс</t>
  </si>
  <si>
    <t>Kirchgasse 6</t>
  </si>
  <si>
    <t>Familia Arquibaldo</t>
  </si>
  <si>
    <t>05442-030</t>
  </si>
  <si>
    <t>Бразилия</t>
  </si>
  <si>
    <t>Сан-Пауло</t>
  </si>
  <si>
    <t>Rua Oros, 92</t>
  </si>
  <si>
    <t>Folk och fa HB</t>
  </si>
  <si>
    <t>S-844 67</t>
  </si>
  <si>
    <t>Брекке</t>
  </si>
  <si>
    <t>Lkergatan 24</t>
  </si>
  <si>
    <t>Franchi S.p.A.</t>
  </si>
  <si>
    <t>10100</t>
  </si>
  <si>
    <t>Италия</t>
  </si>
  <si>
    <t>Турин</t>
  </si>
  <si>
    <t>Via Monte Bianco 34</t>
  </si>
  <si>
    <t>Frankenversand</t>
  </si>
  <si>
    <t>80805</t>
  </si>
  <si>
    <t>Мюнхен</t>
  </si>
  <si>
    <t>Berliner Platz 43</t>
  </si>
  <si>
    <t/>
  </si>
  <si>
    <t>Galeria del gastrуnomo</t>
  </si>
  <si>
    <t>8022</t>
  </si>
  <si>
    <t>Испания</t>
  </si>
  <si>
    <t>Барселона</t>
  </si>
  <si>
    <t>Rambla de Cataluna, 23</t>
  </si>
  <si>
    <t>Gourmet Lanchonetes</t>
  </si>
  <si>
    <t>04876-786</t>
  </si>
  <si>
    <t>Кампинас</t>
  </si>
  <si>
    <t>Av. Brasil, 442</t>
  </si>
  <si>
    <t>1734</t>
  </si>
  <si>
    <t>Дания</t>
  </si>
  <si>
    <t>Копенгаген</t>
  </si>
  <si>
    <t>Vinbaeltet 34</t>
  </si>
  <si>
    <t>Hanari Carnes</t>
  </si>
  <si>
    <t>05454-876</t>
  </si>
  <si>
    <t>Рио-де-Жанейро</t>
  </si>
  <si>
    <t>Rua do Paco, 67</t>
  </si>
  <si>
    <t>8200</t>
  </si>
  <si>
    <t>Орхус</t>
  </si>
  <si>
    <t>Smagsloget 45</t>
  </si>
  <si>
    <t>Island Trading</t>
  </si>
  <si>
    <t>PO31 7PJ</t>
  </si>
  <si>
    <t>Cowes</t>
  </si>
  <si>
    <t>Garden House</t>
  </si>
  <si>
    <t>51100</t>
  </si>
  <si>
    <t>Реймс</t>
  </si>
  <si>
    <t>59 rue de l'Abbaye</t>
  </si>
  <si>
    <t>Koniglich Essen</t>
  </si>
  <si>
    <t>14776</t>
  </si>
  <si>
    <t>Бранденбург</t>
  </si>
  <si>
    <t>Maubelstr. 90</t>
  </si>
  <si>
    <t>La maison d'Asie</t>
  </si>
  <si>
    <t>31000</t>
  </si>
  <si>
    <t>Тулуза</t>
  </si>
  <si>
    <t>1 rue Alsace-Lorraine</t>
  </si>
  <si>
    <t>Lazy K Kountry Store</t>
  </si>
  <si>
    <t>99362</t>
  </si>
  <si>
    <t>США</t>
  </si>
  <si>
    <t>Уолла-Уолла</t>
  </si>
  <si>
    <t>12 Orchestra Terrace</t>
  </si>
  <si>
    <t>Lehmanns Marktstand</t>
  </si>
  <si>
    <t>60528</t>
  </si>
  <si>
    <t>Франкфурт</t>
  </si>
  <si>
    <t>Magazinweg 7</t>
  </si>
  <si>
    <t>Let's Stop N Shop</t>
  </si>
  <si>
    <t>94117</t>
  </si>
  <si>
    <t>Сан-Франциско</t>
  </si>
  <si>
    <t>87 Polk St. Suite 5</t>
  </si>
  <si>
    <t>LINO-Delicateses</t>
  </si>
  <si>
    <t>4980</t>
  </si>
  <si>
    <t>Венесуэлла</t>
  </si>
  <si>
    <t>О-в Маргариты</t>
  </si>
  <si>
    <t>Ave. 5 de Mayo Porlamar</t>
  </si>
  <si>
    <t>Maison Dewey</t>
  </si>
  <si>
    <t>B-1180</t>
  </si>
  <si>
    <t>Бельгия</t>
  </si>
  <si>
    <t>Брюссель</t>
  </si>
  <si>
    <t>Rue Joseph-Bens 532</t>
  </si>
  <si>
    <t>Mere Paillarde</t>
  </si>
  <si>
    <t>H1J 1C3</t>
  </si>
  <si>
    <t>Монреаль</t>
  </si>
  <si>
    <t>43 rue St. Laurent</t>
  </si>
  <si>
    <t>North/South</t>
  </si>
  <si>
    <t>SW7 1RZ</t>
  </si>
  <si>
    <t>South House 300</t>
  </si>
  <si>
    <t>Old World Delicatessen</t>
  </si>
  <si>
    <t>99508</t>
  </si>
  <si>
    <t>Анкоридж</t>
  </si>
  <si>
    <t>2743 Bering St.</t>
  </si>
  <si>
    <t>Ottilies Kaseladen</t>
  </si>
  <si>
    <t>50739</t>
  </si>
  <si>
    <t>Кельн</t>
  </si>
  <si>
    <t>Mehrheimerstr. 369</t>
  </si>
  <si>
    <t>Piccolo und mehr</t>
  </si>
  <si>
    <t>5020</t>
  </si>
  <si>
    <t>Зальцбург</t>
  </si>
  <si>
    <t>Geislweg 14</t>
  </si>
  <si>
    <t>Princesa Isabel Vinhos</t>
  </si>
  <si>
    <t>1756</t>
  </si>
  <si>
    <t>Португалия</t>
  </si>
  <si>
    <t>Лиссабон</t>
  </si>
  <si>
    <t>Estrada da saude n. 58</t>
  </si>
  <si>
    <t>Que Delicia</t>
  </si>
  <si>
    <t>02389-673</t>
  </si>
  <si>
    <t>Rua da Panificadora, 12</t>
  </si>
  <si>
    <t>QUICK-Stop</t>
  </si>
  <si>
    <t>01307</t>
  </si>
  <si>
    <t>Кюневальд</t>
  </si>
  <si>
    <t>Taucherstrasse 10</t>
  </si>
  <si>
    <t>Reggiani Caseifici</t>
  </si>
  <si>
    <t>42100</t>
  </si>
  <si>
    <t>Реджио-Эмилио</t>
  </si>
  <si>
    <t>Strada Provinciale 124</t>
  </si>
  <si>
    <t>Ricardo Adocicados</t>
  </si>
  <si>
    <t>02389-890</t>
  </si>
  <si>
    <t>Av. Copacabana, 267</t>
  </si>
  <si>
    <t>Richter Supermarkt</t>
  </si>
  <si>
    <t>1204</t>
  </si>
  <si>
    <t>Женева</t>
  </si>
  <si>
    <t>Starenweg 5</t>
  </si>
  <si>
    <t>Santu Gourmet</t>
  </si>
  <si>
    <t>4110</t>
  </si>
  <si>
    <t>Норвегия</t>
  </si>
  <si>
    <t>Ставерен</t>
  </si>
  <si>
    <t>Erling Skakkes gate 78</t>
  </si>
  <si>
    <t>Save-a-lot Markets</t>
  </si>
  <si>
    <t>83720</t>
  </si>
  <si>
    <t>Буа</t>
  </si>
  <si>
    <t>187 Suffolk Ln.</t>
  </si>
  <si>
    <t>Seven Seas Imports</t>
  </si>
  <si>
    <t>OX15 4NB</t>
  </si>
  <si>
    <t>90 Wadhurst Rd.</t>
  </si>
  <si>
    <t>Specialites du monde</t>
  </si>
  <si>
    <t>75016</t>
  </si>
  <si>
    <t>Париж</t>
  </si>
  <si>
    <t>25, rue Lauriston</t>
  </si>
  <si>
    <t>Split Rail Beer &amp; Ale</t>
  </si>
  <si>
    <t>82520</t>
  </si>
  <si>
    <t>Лендер</t>
  </si>
  <si>
    <t>P.O. Box 555</t>
  </si>
  <si>
    <t>The Big Cheese</t>
  </si>
  <si>
    <t>97201</t>
  </si>
  <si>
    <t>Портленд</t>
  </si>
  <si>
    <t>89 Jefferson Way</t>
  </si>
  <si>
    <t>The Cracker Box</t>
  </si>
  <si>
    <t>59801</t>
  </si>
  <si>
    <t>Бут</t>
  </si>
  <si>
    <t>55 Grizzly Peak Rd.</t>
  </si>
  <si>
    <t>Toms Spezialitaten</t>
  </si>
  <si>
    <t>44087</t>
  </si>
  <si>
    <t>Мюнстер</t>
  </si>
  <si>
    <t>Luisenstr. 48</t>
  </si>
  <si>
    <t>Tortuga Restaurante</t>
  </si>
  <si>
    <t>05033</t>
  </si>
  <si>
    <t>Мексика</t>
  </si>
  <si>
    <t>Мехико</t>
  </si>
  <si>
    <t>Avda. Azteca 123</t>
  </si>
  <si>
    <t>Tradiero Hipermercados</t>
  </si>
  <si>
    <t>05634-030</t>
  </si>
  <si>
    <t>Av. Ines de Castro, 414</t>
  </si>
  <si>
    <t>Victuailles en stock</t>
  </si>
  <si>
    <t>69004</t>
  </si>
  <si>
    <t>Лион</t>
  </si>
  <si>
    <t>2, rue du Commerce</t>
  </si>
  <si>
    <t>Wartian Herkku</t>
  </si>
  <si>
    <t>90110</t>
  </si>
  <si>
    <t>Финляндия</t>
  </si>
  <si>
    <t>Оулу</t>
  </si>
  <si>
    <t>Torikatu 38</t>
  </si>
  <si>
    <t>Wellington Importadora</t>
  </si>
  <si>
    <t>08737-363</t>
  </si>
  <si>
    <t>Ресенде</t>
  </si>
  <si>
    <t>Rua do Mercado, 12</t>
  </si>
  <si>
    <t>White Clover Markets</t>
  </si>
  <si>
    <t>98124</t>
  </si>
  <si>
    <t>Сиэтл</t>
  </si>
  <si>
    <t>1029 - 12th Ave. S.</t>
  </si>
  <si>
    <t>Wilman Kala</t>
  </si>
  <si>
    <t>21240</t>
  </si>
  <si>
    <t>Хельсинки</t>
  </si>
  <si>
    <t>Keskuskatu 45</t>
  </si>
  <si>
    <t>Wolski  Zajazd</t>
  </si>
  <si>
    <t>01-012</t>
  </si>
  <si>
    <t>Польша</t>
  </si>
  <si>
    <t>Варшава</t>
  </si>
  <si>
    <t>ul. Filtrowa 68</t>
  </si>
  <si>
    <t>Заказ 2023</t>
  </si>
  <si>
    <t>Дата</t>
  </si>
  <si>
    <t>Наименование</t>
  </si>
  <si>
    <t>Стоимость</t>
  </si>
  <si>
    <t>Склад</t>
  </si>
  <si>
    <t>Прайс</t>
  </si>
  <si>
    <t>Цена, сум</t>
  </si>
  <si>
    <t>Грибкосепт</t>
  </si>
  <si>
    <t>Ф001</t>
  </si>
  <si>
    <t>911 Бадяга гель д/тела 100мл</t>
  </si>
  <si>
    <t>Сабельник</t>
  </si>
  <si>
    <t>Ф002</t>
  </si>
  <si>
    <t>911 Венолгон гель для ног 100мл</t>
  </si>
  <si>
    <t>Заживин</t>
  </si>
  <si>
    <t>Ф003</t>
  </si>
  <si>
    <t>911 Гель-бальзам Чага для суставов 100мл</t>
  </si>
  <si>
    <t>Чага</t>
  </si>
  <si>
    <t>Ф004</t>
  </si>
  <si>
    <t>911 Грибкосепт гель д/рук и ног туба 100 мл</t>
  </si>
  <si>
    <t>Угрисепт</t>
  </si>
  <si>
    <t>Ф005</t>
  </si>
  <si>
    <t>911 Заживин гель-бальзам для ступней 100мл</t>
  </si>
  <si>
    <t>Окопник</t>
  </si>
  <si>
    <t>Ф006</t>
  </si>
  <si>
    <t>911 Окопник гель-бальзам для тела от боли в суставах и мышцах 100мл</t>
  </si>
  <si>
    <t>Венолгон</t>
  </si>
  <si>
    <t>Ф007</t>
  </si>
  <si>
    <t>911 Сабельник бальзам для суставов 100мл</t>
  </si>
  <si>
    <t>Ф008</t>
  </si>
  <si>
    <t>911 Травмалгон гель для тела 100мл</t>
  </si>
  <si>
    <t>Ф009</t>
  </si>
  <si>
    <t>911 Угрисепт гель для лица 100мл</t>
  </si>
  <si>
    <t>Бадяга</t>
  </si>
  <si>
    <t>Травмавгон</t>
  </si>
  <si>
    <t>Ф.И.О.</t>
  </si>
  <si>
    <t>Отдел</t>
  </si>
  <si>
    <t>Класс доступа</t>
  </si>
  <si>
    <t>Премия, сум</t>
  </si>
  <si>
    <t>ОТД</t>
  </si>
  <si>
    <t>отдел</t>
  </si>
  <si>
    <t>Коэффициент</t>
  </si>
  <si>
    <t>Везунчиков Виктор Васильевич</t>
  </si>
  <si>
    <t>ОНК</t>
  </si>
  <si>
    <t>А</t>
  </si>
  <si>
    <t>Веселый Василий Викторович</t>
  </si>
  <si>
    <t>Б</t>
  </si>
  <si>
    <t>РМО</t>
  </si>
  <si>
    <t>ТКБ</t>
  </si>
  <si>
    <t>В</t>
  </si>
  <si>
    <t>Добрецов Денис Давидович</t>
  </si>
  <si>
    <t>ОКЧ</t>
  </si>
  <si>
    <t>Г</t>
  </si>
  <si>
    <t>Душечкин Дмитрий Данилович</t>
  </si>
  <si>
    <t>Замечательная Зинаида Захаровна</t>
  </si>
  <si>
    <t>ОМА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</si>
  <si>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</si>
  <si>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</si>
  <si>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</si>
  <si>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</si>
  <si>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</si>
  <si>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</si>
  <si>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</si>
  <si>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</si>
  <si>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</si>
  <si>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Удальцов Устин Устинович</t>
  </si>
  <si>
    <t>Хороших Харитон Харитонович</t>
  </si>
  <si>
    <t>№ этапа</t>
  </si>
  <si>
    <t>Срок выполнения</t>
  </si>
  <si>
    <t>Исполнитель</t>
  </si>
  <si>
    <t>Название этапа</t>
  </si>
  <si>
    <t>Миронов</t>
  </si>
  <si>
    <t>Организационное собрание</t>
  </si>
  <si>
    <t>Текущая дата</t>
  </si>
  <si>
    <t>Папанов</t>
  </si>
  <si>
    <t>Разработка концепции</t>
  </si>
  <si>
    <t>Мы сейчас на этапе</t>
  </si>
  <si>
    <t>Вицин</t>
  </si>
  <si>
    <t>Создание ТЗ</t>
  </si>
  <si>
    <t>Моргунов</t>
  </si>
  <si>
    <t>Поиск исполнителей</t>
  </si>
  <si>
    <t>Никулин</t>
  </si>
  <si>
    <t>Оплата</t>
  </si>
  <si>
    <t>Демьяненко</t>
  </si>
  <si>
    <t>Контроль результатов</t>
  </si>
  <si>
    <t>код заказа</t>
  </si>
  <si>
    <t>код клиента</t>
  </si>
  <si>
    <t xml:space="preserve">EMST </t>
  </si>
  <si>
    <t xml:space="preserve">RANCHO </t>
  </si>
  <si>
    <t xml:space="preserve">TOMS </t>
  </si>
  <si>
    <t xml:space="preserve">SUPREMES </t>
  </si>
  <si>
    <t xml:space="preserve">HANARI </t>
  </si>
  <si>
    <t xml:space="preserve">VICTUAILES </t>
  </si>
  <si>
    <t xml:space="preserve">RICHTER </t>
  </si>
  <si>
    <t xml:space="preserve">WARTIAN </t>
  </si>
  <si>
    <t xml:space="preserve">WELLINGTON </t>
  </si>
  <si>
    <t xml:space="preserve">HILARION </t>
  </si>
  <si>
    <t xml:space="preserve">CHOP </t>
  </si>
  <si>
    <t xml:space="preserve">CENTRO </t>
  </si>
  <si>
    <t xml:space="preserve">RATTLESNAKE </t>
  </si>
  <si>
    <t xml:space="preserve">OTTILES </t>
  </si>
  <si>
    <t xml:space="preserve">QUE </t>
  </si>
  <si>
    <t xml:space="preserve">GROSELLE </t>
  </si>
  <si>
    <t>FRANKEN</t>
  </si>
  <si>
    <t xml:space="preserve">WHITE </t>
  </si>
  <si>
    <t xml:space="preserve">MAGAZZINI </t>
  </si>
  <si>
    <t xml:space="preserve">BLONDEL </t>
  </si>
  <si>
    <t xml:space="preserve">QUICK </t>
  </si>
  <si>
    <t>код сотрудника</t>
  </si>
  <si>
    <t>VSL</t>
  </si>
  <si>
    <t>ALS</t>
  </si>
  <si>
    <t>DAR</t>
  </si>
  <si>
    <t>NIK</t>
  </si>
  <si>
    <t>KAT</t>
  </si>
  <si>
    <t>PTR</t>
  </si>
  <si>
    <t>ALX</t>
  </si>
  <si>
    <t>HEL</t>
  </si>
  <si>
    <t>MAR</t>
  </si>
  <si>
    <t>доставка</t>
  </si>
  <si>
    <t>Код Заказа</t>
  </si>
  <si>
    <t>Код Клиента</t>
  </si>
  <si>
    <t>Доставка</t>
  </si>
  <si>
    <t>Клиент</t>
  </si>
  <si>
    <t>Абдуллаева Анна</t>
  </si>
  <si>
    <t>Веселый Влад</t>
  </si>
  <si>
    <t>Булкин Борис</t>
  </si>
  <si>
    <t>Фамилия</t>
  </si>
  <si>
    <t>Петров</t>
  </si>
  <si>
    <t>Давыдов Давид</t>
  </si>
  <si>
    <t>Сергеев Стас</t>
  </si>
  <si>
    <t>Бекзодов Бекзод</t>
  </si>
  <si>
    <t>Везунчикова Вера</t>
  </si>
  <si>
    <t>Последняя покупка на</t>
  </si>
  <si>
    <t>Абдуллаева</t>
  </si>
  <si>
    <t>Мишина Мария</t>
  </si>
  <si>
    <t>Веселый</t>
  </si>
  <si>
    <t>Петров Павел</t>
  </si>
  <si>
    <t>Булкин</t>
  </si>
  <si>
    <t>Давыдов</t>
  </si>
  <si>
    <t>Сергеев</t>
  </si>
  <si>
    <t>Бекзодов</t>
  </si>
  <si>
    <t>Везунчикова</t>
  </si>
  <si>
    <t>Мишина</t>
  </si>
  <si>
    <t>Код Сотрудника</t>
  </si>
  <si>
    <t>Стоимость Доставки</t>
  </si>
  <si>
    <t>WARTH</t>
  </si>
  <si>
    <t>TOMSP</t>
  </si>
  <si>
    <t>HANAR</t>
  </si>
  <si>
    <t>VICTE</t>
  </si>
  <si>
    <t>SUPRD</t>
  </si>
  <si>
    <t>Supremes delices</t>
  </si>
  <si>
    <t>не найдено</t>
  </si>
  <si>
    <t>CHOPS</t>
  </si>
  <si>
    <t>RICSU</t>
  </si>
  <si>
    <t>WELLI</t>
  </si>
  <si>
    <t>HILAA</t>
  </si>
  <si>
    <t>HILARION-Abastos</t>
  </si>
  <si>
    <t>ERNSH</t>
  </si>
  <si>
    <t>CENTC</t>
  </si>
  <si>
    <t>Centro comercial Moctezuma</t>
  </si>
  <si>
    <t>OTTIK</t>
  </si>
  <si>
    <t>QUEDE</t>
  </si>
  <si>
    <t>RATTC</t>
  </si>
  <si>
    <t>FRANK</t>
  </si>
  <si>
    <t>GROSR</t>
  </si>
  <si>
    <t>GROSELLA-Restaurante</t>
  </si>
  <si>
    <t>IVN</t>
  </si>
  <si>
    <t>RANCH</t>
  </si>
  <si>
    <t>Rancho grande</t>
  </si>
  <si>
    <t>Холмуминов</t>
  </si>
  <si>
    <t>Шахбоз</t>
  </si>
  <si>
    <t>Общая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</si>
</sst>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#,##0_ ;[Red]\-#,##0\ "/>
    <numFmt numFmtId="167" formatCode="_-* #,##0.00\ &quot;р.&quot;_-;\-* #,##0.00\ &quot;р.&quot;_-;_-* &quot;-&quot;??\ &quot;р.&quot;_-;_-@_-"/>
    <numFmt numFmtId="168" formatCode="[$$-80A]#,##0.00;\-[$$-80A]#,##0.00"/>
  </numFmts>
  <fonts count="37">
    <font>
      <sz val="11"/>
      <color theme="1"/>
      <name val="Calibri"/>
      <family val="2"/>
      <charset val="204"/>
      <scheme val="minor"/>
    </font>
    <font>
      <b/>
      <sz val="11"/>
      <color indexed="56"/>
      <name val="Axel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1"/>
      <color theme="0"/>
      <name val="Axel"/>
      <family val="2"/>
    </font>
    <font>
      <b/>
      <sz val="10"/>
      <color theme="1"/>
      <name val="Arial"/>
      <family val="2"/>
      <charset val="204"/>
    </font>
    <font>
      <sz val="10"/>
      <name val="Arial Cyr"/>
      <charset val="204"/>
    </font>
    <font>
      <sz val="11"/>
      <name val="Arial Cyr"/>
      <charset val="204"/>
    </font>
    <font>
      <sz val="10"/>
      <name val="MS Sans Serif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color theme="2" tint="-9.9978637043366805E-2"/>
      <name val="Arial"/>
      <family val="2"/>
      <charset val="204"/>
    </font>
    <font>
      <sz val="11"/>
      <color theme="4" tint="0.59999389629810485"/>
      <name val="Arial Cyr"/>
      <charset val="204"/>
    </font>
    <font>
      <sz val="10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3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 Cyr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1"/>
      <color theme="5" tint="-0.249977111117893"/>
      <name val="Calibri"/>
      <family val="2"/>
      <charset val="204"/>
      <scheme val="minor"/>
    </font>
    <font>
      <sz val="16"/>
      <color theme="5" tint="0.59999389629810485"/>
      <name val="Calibri"/>
      <family val="2"/>
      <charset val="204"/>
      <scheme val="minor"/>
    </font>
    <font>
      <sz val="11"/>
      <color rgb="FF0070C0"/>
      <name val="Arial Cyr"/>
      <charset val="204"/>
    </font>
    <font>
      <sz val="11"/>
      <color rgb="FF0070C0"/>
      <name val="Arial"/>
      <family val="2"/>
      <charset val="204"/>
    </font>
    <font>
      <sz val="11"/>
      <color theme="0" tint="-0.34998626667073579"/>
      <name val="Arial Cyr"/>
      <charset val="204"/>
    </font>
    <font>
      <sz val="11"/>
      <color rgb="FFFF000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39997558519241921"/>
        <bgColor theme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indexed="64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indexed="64"/>
      </top>
      <bottom/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0" fontId="8" fillId="0" borderId="0"/>
    <xf numFmtId="0" fontId="10" fillId="0" borderId="0"/>
    <xf numFmtId="0" fontId="16" fillId="0" borderId="0"/>
    <xf numFmtId="9" fontId="5" fillId="0" borderId="0" applyFont="0" applyFill="0" applyBorder="0" applyAlignment="0" applyProtection="0"/>
    <xf numFmtId="0" fontId="20" fillId="10" borderId="0" applyNumberFormat="0" applyBorder="0" applyAlignment="0" applyProtection="0"/>
    <xf numFmtId="0" fontId="23" fillId="11" borderId="0" applyNumberFormat="0" applyBorder="0" applyAlignment="0" applyProtection="0"/>
    <xf numFmtId="166" fontId="19" fillId="9" borderId="16" applyAlignment="0" applyProtection="0"/>
    <xf numFmtId="0" fontId="25" fillId="0" borderId="0"/>
    <xf numFmtId="0" fontId="26" fillId="0" borderId="21" applyNumberFormat="0" applyFill="0" applyAlignment="0" applyProtection="0"/>
    <xf numFmtId="167" fontId="5" fillId="0" borderId="0" applyFont="0" applyFill="0" applyBorder="0" applyAlignment="0" applyProtection="0"/>
    <xf numFmtId="0" fontId="5" fillId="0" borderId="0"/>
    <xf numFmtId="0" fontId="2" fillId="0" borderId="0"/>
  </cellStyleXfs>
  <cellXfs count="110">
    <xf numFmtId="0" fontId="0" fillId="0" borderId="0" xfId="0"/>
    <xf numFmtId="0" fontId="2" fillId="0" borderId="0" xfId="2"/>
    <xf numFmtId="0" fontId="1" fillId="3" borderId="0" xfId="1" applyFill="1" applyBorder="1"/>
    <xf numFmtId="0" fontId="1" fillId="4" borderId="0" xfId="1" applyFill="1"/>
    <xf numFmtId="0" fontId="2" fillId="5" borderId="0" xfId="2" applyFill="1"/>
    <xf numFmtId="0" fontId="4" fillId="5" borderId="0" xfId="2" applyFont="1" applyFill="1"/>
    <xf numFmtId="164" fontId="2" fillId="0" borderId="0" xfId="3" applyFont="1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164" fontId="2" fillId="0" borderId="4" xfId="3" applyFont="1" applyFill="1" applyBorder="1"/>
    <xf numFmtId="0" fontId="7" fillId="0" borderId="4" xfId="2" applyFont="1" applyBorder="1"/>
    <xf numFmtId="0" fontId="3" fillId="0" borderId="4" xfId="2" applyFont="1" applyBorder="1" applyAlignment="1">
      <alignment horizontal="center"/>
    </xf>
    <xf numFmtId="0" fontId="2" fillId="0" borderId="0" xfId="2" quotePrefix="1"/>
    <xf numFmtId="0" fontId="9" fillId="0" borderId="0" xfId="4" applyFont="1"/>
    <xf numFmtId="0" fontId="9" fillId="0" borderId="0" xfId="4" applyFont="1" applyAlignment="1">
      <alignment horizontal="center"/>
    </xf>
    <xf numFmtId="49" fontId="11" fillId="0" borderId="6" xfId="5" applyNumberFormat="1" applyFont="1" applyBorder="1"/>
    <xf numFmtId="49" fontId="11" fillId="0" borderId="6" xfId="5" applyNumberFormat="1" applyFont="1" applyBorder="1" applyAlignment="1">
      <alignment horizontal="center"/>
    </xf>
    <xf numFmtId="49" fontId="11" fillId="0" borderId="6" xfId="5" applyNumberFormat="1" applyFont="1" applyBorder="1" applyAlignment="1">
      <alignment horizontal="left"/>
    </xf>
    <xf numFmtId="49" fontId="11" fillId="0" borderId="7" xfId="5" applyNumberFormat="1" applyFont="1" applyBorder="1"/>
    <xf numFmtId="0" fontId="12" fillId="6" borderId="6" xfId="5" applyFont="1" applyFill="1" applyBorder="1" applyAlignment="1">
      <alignment horizontal="center" vertical="center" wrapText="1"/>
    </xf>
    <xf numFmtId="0" fontId="13" fillId="0" borderId="0" xfId="2" applyFont="1"/>
    <xf numFmtId="164" fontId="14" fillId="0" borderId="0" xfId="3" applyFont="1"/>
    <xf numFmtId="165" fontId="11" fillId="0" borderId="5" xfId="3" applyNumberFormat="1" applyFont="1" applyBorder="1"/>
    <xf numFmtId="165" fontId="11" fillId="0" borderId="6" xfId="3" applyNumberFormat="1" applyFont="1" applyBorder="1" applyAlignment="1">
      <alignment horizontal="right"/>
    </xf>
    <xf numFmtId="165" fontId="9" fillId="0" borderId="0" xfId="3" applyNumberFormat="1" applyFont="1"/>
    <xf numFmtId="0" fontId="9" fillId="0" borderId="4" xfId="4" applyFont="1" applyBorder="1"/>
    <xf numFmtId="165" fontId="9" fillId="7" borderId="4" xfId="3" applyNumberFormat="1" applyFont="1" applyFill="1" applyBorder="1"/>
    <xf numFmtId="3" fontId="15" fillId="0" borderId="0" xfId="4" applyNumberFormat="1" applyFont="1"/>
    <xf numFmtId="3" fontId="9" fillId="0" borderId="0" xfId="4" applyNumberFormat="1" applyFont="1"/>
    <xf numFmtId="0" fontId="17" fillId="0" borderId="0" xfId="6" applyFont="1"/>
    <xf numFmtId="49" fontId="17" fillId="0" borderId="0" xfId="6" applyNumberFormat="1" applyFont="1"/>
    <xf numFmtId="0" fontId="17" fillId="0" borderId="0" xfId="6" applyFont="1" applyAlignment="1">
      <alignment horizontal="left" wrapText="1"/>
    </xf>
    <xf numFmtId="49" fontId="17" fillId="0" borderId="0" xfId="6" applyNumberFormat="1" applyFont="1" applyAlignment="1">
      <alignment horizontal="left" wrapText="1"/>
    </xf>
    <xf numFmtId="0" fontId="11" fillId="0" borderId="6" xfId="5" applyFont="1" applyBorder="1"/>
    <xf numFmtId="0" fontId="8" fillId="0" borderId="0" xfId="4"/>
    <xf numFmtId="0" fontId="17" fillId="0" borderId="8" xfId="6" applyFont="1" applyBorder="1"/>
    <xf numFmtId="0" fontId="18" fillId="0" borderId="0" xfId="6" applyFont="1"/>
    <xf numFmtId="0" fontId="11" fillId="0" borderId="9" xfId="5" applyFont="1" applyBorder="1"/>
    <xf numFmtId="0" fontId="12" fillId="8" borderId="9" xfId="5" applyFont="1" applyFill="1" applyBorder="1" applyAlignment="1">
      <alignment horizontal="center" vertical="center" wrapText="1"/>
    </xf>
    <xf numFmtId="14" fontId="0" fillId="0" borderId="0" xfId="0" applyNumberFormat="1"/>
    <xf numFmtId="0" fontId="21" fillId="0" borderId="0" xfId="0" applyFont="1"/>
    <xf numFmtId="0" fontId="21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right"/>
    </xf>
    <xf numFmtId="9" fontId="0" fillId="0" borderId="12" xfId="7" applyFont="1" applyBorder="1"/>
    <xf numFmtId="0" fontId="22" fillId="0" borderId="0" xfId="0" applyFont="1"/>
    <xf numFmtId="0" fontId="0" fillId="0" borderId="0" xfId="0" applyAlignment="1">
      <alignment horizontal="center"/>
    </xf>
    <xf numFmtId="0" fontId="24" fillId="11" borderId="1" xfId="9" applyFont="1" applyBorder="1"/>
    <xf numFmtId="0" fontId="24" fillId="11" borderId="13" xfId="9" applyFont="1" applyBorder="1"/>
    <xf numFmtId="0" fontId="24" fillId="11" borderId="14" xfId="9" applyFont="1" applyBorder="1"/>
    <xf numFmtId="0" fontId="20" fillId="10" borderId="15" xfId="8" applyBorder="1" applyAlignment="1">
      <alignment horizontal="center"/>
    </xf>
    <xf numFmtId="0" fontId="20" fillId="10" borderId="15" xfId="8" applyBorder="1"/>
    <xf numFmtId="14" fontId="19" fillId="9" borderId="17" xfId="10" applyNumberFormat="1" applyBorder="1"/>
    <xf numFmtId="1" fontId="19" fillId="9" borderId="17" xfId="10" applyNumberFormat="1" applyBorder="1"/>
    <xf numFmtId="164" fontId="0" fillId="0" borderId="0" xfId="3" applyFont="1"/>
    <xf numFmtId="14" fontId="19" fillId="9" borderId="19" xfId="10" applyNumberFormat="1" applyBorder="1"/>
    <xf numFmtId="1" fontId="19" fillId="9" borderId="19" xfId="10" applyNumberFormat="1" applyBorder="1"/>
    <xf numFmtId="14" fontId="19" fillId="9" borderId="20" xfId="10" applyNumberFormat="1" applyBorder="1"/>
    <xf numFmtId="1" fontId="19" fillId="9" borderId="20" xfId="10" applyNumberFormat="1" applyBorder="1"/>
    <xf numFmtId="0" fontId="8" fillId="0" borderId="0" xfId="4" applyAlignment="1">
      <alignment wrapText="1"/>
    </xf>
    <xf numFmtId="0" fontId="29" fillId="0" borderId="22" xfId="4" applyFont="1" applyBorder="1" applyAlignment="1">
      <alignment horizontal="center"/>
    </xf>
    <xf numFmtId="3" fontId="29" fillId="0" borderId="22" xfId="4" applyNumberFormat="1" applyFont="1" applyBorder="1"/>
    <xf numFmtId="0" fontId="29" fillId="0" borderId="22" xfId="4" applyFont="1" applyBorder="1"/>
    <xf numFmtId="0" fontId="30" fillId="12" borderId="22" xfId="4" applyFont="1" applyFill="1" applyBorder="1" applyAlignment="1">
      <alignment horizontal="center" vertical="center" wrapText="1"/>
    </xf>
    <xf numFmtId="0" fontId="30" fillId="12" borderId="22" xfId="4" applyFont="1" applyFill="1" applyBorder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27" fillId="13" borderId="23" xfId="0" applyFont="1" applyFill="1" applyBorder="1" applyAlignment="1">
      <alignment horizontal="center" vertical="center" wrapText="1"/>
    </xf>
    <xf numFmtId="0" fontId="0" fillId="14" borderId="24" xfId="0" applyFill="1" applyBorder="1"/>
    <xf numFmtId="14" fontId="0" fillId="14" borderId="25" xfId="13" applyNumberFormat="1" applyFont="1" applyFill="1" applyBorder="1"/>
    <xf numFmtId="0" fontId="0" fillId="14" borderId="25" xfId="0" applyFill="1" applyBorder="1"/>
    <xf numFmtId="0" fontId="0" fillId="15" borderId="26" xfId="0" applyFill="1" applyBorder="1"/>
    <xf numFmtId="14" fontId="0" fillId="15" borderId="27" xfId="13" applyNumberFormat="1" applyFont="1" applyFill="1" applyBorder="1"/>
    <xf numFmtId="0" fontId="0" fillId="15" borderId="27" xfId="0" applyFill="1" applyBorder="1"/>
    <xf numFmtId="167" fontId="0" fillId="16" borderId="0" xfId="13" applyFont="1" applyFill="1"/>
    <xf numFmtId="0" fontId="0" fillId="14" borderId="26" xfId="0" applyFill="1" applyBorder="1"/>
    <xf numFmtId="14" fontId="0" fillId="14" borderId="27" xfId="13" applyNumberFormat="1" applyFont="1" applyFill="1" applyBorder="1"/>
    <xf numFmtId="0" fontId="0" fillId="14" borderId="27" xfId="0" applyFill="1" applyBorder="1"/>
    <xf numFmtId="0" fontId="31" fillId="15" borderId="4" xfId="0" applyFont="1" applyFill="1" applyBorder="1"/>
    <xf numFmtId="0" fontId="31" fillId="15" borderId="4" xfId="0" applyFont="1" applyFill="1" applyBorder="1" applyAlignment="1">
      <alignment horizontal="left" vertical="top"/>
    </xf>
    <xf numFmtId="0" fontId="31" fillId="0" borderId="4" xfId="0" applyFont="1" applyBorder="1"/>
    <xf numFmtId="0" fontId="0" fillId="0" borderId="4" xfId="0" applyBorder="1" applyAlignment="1">
      <alignment horizontal="center"/>
    </xf>
    <xf numFmtId="0" fontId="32" fillId="0" borderId="0" xfId="0" applyFont="1"/>
    <xf numFmtId="0" fontId="26" fillId="0" borderId="21" xfId="12"/>
    <xf numFmtId="0" fontId="5" fillId="0" borderId="0" xfId="14"/>
    <xf numFmtId="3" fontId="5" fillId="0" borderId="0" xfId="14" applyNumberFormat="1"/>
    <xf numFmtId="0" fontId="5" fillId="0" borderId="0" xfId="14" applyAlignment="1">
      <alignment horizontal="right"/>
    </xf>
    <xf numFmtId="14" fontId="5" fillId="0" borderId="0" xfId="14" applyNumberFormat="1"/>
    <xf numFmtId="1" fontId="19" fillId="9" borderId="29" xfId="10" applyNumberFormat="1" applyBorder="1"/>
    <xf numFmtId="0" fontId="24" fillId="11" borderId="28" xfId="9" applyFont="1" applyBorder="1"/>
    <xf numFmtId="0" fontId="11" fillId="0" borderId="0" xfId="15" applyFont="1"/>
    <xf numFmtId="0" fontId="11" fillId="0" borderId="6" xfId="5" applyFont="1" applyBorder="1" applyAlignment="1">
      <alignment horizontal="left"/>
    </xf>
    <xf numFmtId="168" fontId="11" fillId="0" borderId="6" xfId="5" applyNumberFormat="1" applyFont="1" applyBorder="1"/>
    <xf numFmtId="0" fontId="33" fillId="0" borderId="0" xfId="4" applyFont="1"/>
    <xf numFmtId="0" fontId="34" fillId="0" borderId="0" xfId="4" applyFont="1"/>
    <xf numFmtId="0" fontId="35" fillId="0" borderId="0" xfId="4" applyFont="1"/>
    <xf numFmtId="0" fontId="12" fillId="0" borderId="0" xfId="4" applyFont="1"/>
    <xf numFmtId="0" fontId="11" fillId="0" borderId="6" xfId="5" quotePrefix="1" applyFont="1" applyBorder="1" applyAlignment="1">
      <alignment horizontal="center"/>
    </xf>
    <xf numFmtId="49" fontId="11" fillId="0" borderId="6" xfId="5" quotePrefix="1" applyNumberFormat="1" applyFont="1" applyBorder="1" applyAlignment="1">
      <alignment horizontal="center"/>
    </xf>
    <xf numFmtId="0" fontId="11" fillId="0" borderId="6" xfId="5" quotePrefix="1" applyFont="1" applyBorder="1"/>
    <xf numFmtId="3" fontId="28" fillId="0" borderId="22" xfId="4" applyNumberFormat="1" applyFont="1" applyBorder="1"/>
    <xf numFmtId="4" fontId="19" fillId="9" borderId="17" xfId="10" applyNumberFormat="1" applyBorder="1"/>
    <xf numFmtId="4" fontId="19" fillId="9" borderId="18" xfId="10" applyNumberFormat="1" applyBorder="1"/>
    <xf numFmtId="3" fontId="5" fillId="0" borderId="4" xfId="14" applyNumberFormat="1" applyBorder="1"/>
    <xf numFmtId="0" fontId="36" fillId="0" borderId="0" xfId="0" applyFont="1"/>
    <xf numFmtId="4" fontId="36" fillId="0" borderId="0" xfId="0" applyNumberFormat="1" applyFont="1"/>
    <xf numFmtId="0" fontId="22" fillId="0" borderId="0" xfId="0" applyFont="1" applyAlignment="1">
      <alignment horizontal="center"/>
    </xf>
    <xf numFmtId="0" fontId="0" fillId="0" borderId="10" xfId="0" applyBorder="1" applyAlignment="1">
      <alignment horizontal="center"/>
    </xf>
  </cellXfs>
  <cellStyles count="16">
    <cellStyle name="Денежный 2" xfId="13" xr:uid="{6CBA17EB-07A7-4E42-9A3A-A461A04E2E5B}"/>
    <cellStyle name="Заголовок 2" xfId="12" builtinId="17"/>
    <cellStyle name="Заголовок 4 2" xfId="1" xr:uid="{00000000-0005-0000-0000-000000000000}"/>
    <cellStyle name="Нейтральный 2" xfId="9" xr:uid="{C4302AED-F29C-443B-B8A8-E8E9011CF498}"/>
    <cellStyle name="Обычный" xfId="0" builtinId="0"/>
    <cellStyle name="Обычный 2" xfId="2" xr:uid="{00000000-0005-0000-0000-000002000000}"/>
    <cellStyle name="Обычный 2 2" xfId="4" xr:uid="{C8A3348E-1BF9-40EA-8AB3-F723437CC70E}"/>
    <cellStyle name="Обычный 2 2 2" xfId="14" xr:uid="{BC75B8AB-7293-4DF8-8600-591948DF42B7}"/>
    <cellStyle name="Обычный 2 4" xfId="15" xr:uid="{D5778CA3-FCC0-401F-970D-48F0A7CB724B}"/>
    <cellStyle name="Обычный 3 4" xfId="11" xr:uid="{8FE8FAAB-56BA-4F5D-9298-586018F943D7}"/>
    <cellStyle name="Обычный_DHL" xfId="5" xr:uid="{04A5FF72-FD01-4E4A-982B-5AB2E38B2962}"/>
    <cellStyle name="Обычный_Пример09 (заказы)" xfId="6" xr:uid="{8D973994-3E4C-4A6D-AF1D-90B1EF626AC5}"/>
    <cellStyle name="Плохой" xfId="8" builtinId="27"/>
    <cellStyle name="Процентный" xfId="7" builtinId="5"/>
    <cellStyle name="Финансовый" xfId="3" builtinId="3"/>
    <cellStyle name="Хороший 2" xfId="10" xr:uid="{0099F440-2A52-4A66-9B59-1E08B1B1C57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14</xdr:row>
      <xdr:rowOff>28575</xdr:rowOff>
    </xdr:from>
    <xdr:to>
      <xdr:col>10</xdr:col>
      <xdr:colOff>419100</xdr:colOff>
      <xdr:row>22</xdr:row>
      <xdr:rowOff>47624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116F3ED5-1D5E-4E13-89B0-7FC7B63298CE}"/>
            </a:ext>
          </a:extLst>
        </xdr:cNvPr>
        <xdr:cNvSpPr/>
      </xdr:nvSpPr>
      <xdr:spPr>
        <a:xfrm>
          <a:off x="2747009" y="2588895"/>
          <a:ext cx="3920491" cy="1482089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значение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Оклада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D2:D24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каждого сотрудника в зависимости от его должности по данным таблицы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F1:H10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используя функцию ВПР. 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результат вычислений по значению ячейки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Н12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285750</xdr:colOff>
      <xdr:row>10</xdr:row>
      <xdr:rowOff>85725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34875" y="191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5</xdr:col>
      <xdr:colOff>617855</xdr:colOff>
      <xdr:row>3</xdr:row>
      <xdr:rowOff>634</xdr:rowOff>
    </xdr:from>
    <xdr:to>
      <xdr:col>11</xdr:col>
      <xdr:colOff>281940</xdr:colOff>
      <xdr:row>11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32215" y="511174"/>
          <a:ext cx="5051425" cy="14928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/>
            <a:t>Дополните данную таблицу</a:t>
          </a:r>
          <a:r>
            <a:rPr lang="ru-RU" sz="1600" baseline="0"/>
            <a:t> данными о ценах и описании товара с листа  Прайс лист используя функции, которые были изучены в лекции. Скройте </a:t>
          </a:r>
          <a:r>
            <a:rPr lang="en-US" sz="1600" baseline="0"/>
            <a:t>#</a:t>
          </a:r>
          <a:r>
            <a:rPr lang="ru-RU" sz="1600" baseline="0"/>
            <a:t>НД.</a:t>
          </a:r>
          <a:br>
            <a:rPr lang="ru-RU" sz="1600" baseline="0"/>
          </a:br>
          <a:r>
            <a:rPr lang="ru-RU" sz="1600" baseline="0"/>
            <a:t>Подсчитайте выручку в столбце </a:t>
          </a:r>
          <a:r>
            <a:rPr lang="en-US" sz="1600" baseline="0"/>
            <a:t>E </a:t>
          </a:r>
          <a:br>
            <a:rPr lang="ru-RU" sz="1600" baseline="0"/>
          </a:br>
          <a:r>
            <a:rPr lang="ru-RU" sz="1600" baseline="0"/>
            <a:t>Выручка = цена*количество</a:t>
          </a:r>
          <a:endParaRPr lang="ru-RU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9</xdr:row>
      <xdr:rowOff>3810</xdr:rowOff>
    </xdr:from>
    <xdr:to>
      <xdr:col>4</xdr:col>
      <xdr:colOff>1038224</xdr:colOff>
      <xdr:row>16</xdr:row>
      <xdr:rowOff>32385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9FBDE761-2074-445A-ABC3-2A9B74FDFDB2}"/>
            </a:ext>
          </a:extLst>
        </xdr:cNvPr>
        <xdr:cNvSpPr/>
      </xdr:nvSpPr>
      <xdr:spPr>
        <a:xfrm>
          <a:off x="914399" y="1520190"/>
          <a:ext cx="4939665" cy="1202055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пределить для указанных получателей (ячейки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G2:G9</a:t>
          </a:r>
          <a:r>
            <a:rPr lang="en-US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значения данных: Индекс, Страна, Город и Адрес, используя функцию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СТОЛБЕЦ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крыть сообщение #Н/Д, возвращаемое функцией.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74783</xdr:colOff>
      <xdr:row>13</xdr:row>
      <xdr:rowOff>16603</xdr:rowOff>
    </xdr:from>
    <xdr:to>
      <xdr:col>10</xdr:col>
      <xdr:colOff>2971800</xdr:colOff>
      <xdr:row>15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EC914-1CE4-482A-B1DB-A6436EBA93C5}"/>
            </a:ext>
          </a:extLst>
        </xdr:cNvPr>
        <xdr:cNvSpPr txBox="1"/>
      </xdr:nvSpPr>
      <xdr:spPr>
        <a:xfrm>
          <a:off x="5951708" y="2369278"/>
          <a:ext cx="4725817" cy="497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1) Подтяните цену и номер склада из Прайс в таблицу Заказ 2023.</a:t>
          </a:r>
        </a:p>
        <a:p>
          <a:r>
            <a:rPr lang="ru-RU" sz="1100" baseline="0"/>
            <a:t>2) Определите общую стоимость всех заказов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7</xdr:row>
      <xdr:rowOff>57150</xdr:rowOff>
    </xdr:from>
    <xdr:to>
      <xdr:col>13</xdr:col>
      <xdr:colOff>38100</xdr:colOff>
      <xdr:row>20</xdr:row>
      <xdr:rowOff>123825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249E44E2-B797-47EE-986B-728DFF827095}"/>
            </a:ext>
          </a:extLst>
        </xdr:cNvPr>
        <xdr:cNvSpPr/>
      </xdr:nvSpPr>
      <xdr:spPr>
        <a:xfrm>
          <a:off x="4592956" y="1337310"/>
          <a:ext cx="3568064" cy="244411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E2:E24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определить класс доступа сотрудника в зависимости от отдела, в котором он работает. Данные по классу доступа указаны в таблице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H2:J6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случае, если отдел в таблице не указан, то считать класс доступа -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корректировать результат расчета премии сотрудников 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F2:F24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как произведение коэффициента и оклада. Коэффициенты каждого отдела для расчета премий указаны в таблице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H2:J6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отсутствии числового значения коэффициента и отдела в таблице, вывести нулевое значение.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107157</xdr:colOff>
      <xdr:row>8</xdr:row>
      <xdr:rowOff>119063</xdr:rowOff>
    </xdr:from>
    <xdr:to>
      <xdr:col>10</xdr:col>
      <xdr:colOff>821531</xdr:colOff>
      <xdr:row>16</xdr:row>
      <xdr:rowOff>59531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738B466-FE86-43F8-924A-4D832DC341A4}"/>
            </a:ext>
          </a:extLst>
        </xdr:cNvPr>
        <xdr:cNvSpPr/>
      </xdr:nvSpPr>
      <xdr:spPr>
        <a:xfrm>
          <a:off x="6233637" y="1582103"/>
          <a:ext cx="3289934" cy="1487328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ru-RU" sz="1100"/>
            <a:t>Задание</a:t>
          </a:r>
        </a:p>
        <a:p>
          <a:pPr algn="l"/>
          <a:endParaRPr lang="ru-RU" sz="1100"/>
        </a:p>
        <a:p>
          <a:pPr algn="l"/>
          <a:r>
            <a:rPr lang="ru-RU" sz="1100"/>
            <a:t>Использовав</a:t>
          </a:r>
          <a:r>
            <a:rPr lang="ru-RU" sz="1100" baseline="0"/>
            <a:t> функцию ПРОСМОТРХ заполнить таблицу ниже "Код Клиента" и "Доставка"</a:t>
          </a:r>
          <a:endParaRPr lang="ru-RU" sz="1100"/>
        </a:p>
      </xdr:txBody>
    </xdr:sp>
    <xdr:clientData/>
  </xdr:twoCellAnchor>
  <xdr:twoCellAnchor>
    <xdr:from>
      <xdr:col>7</xdr:col>
      <xdr:colOff>119063</xdr:colOff>
      <xdr:row>17</xdr:row>
      <xdr:rowOff>166687</xdr:rowOff>
    </xdr:from>
    <xdr:to>
      <xdr:col>10</xdr:col>
      <xdr:colOff>833437</xdr:colOff>
      <xdr:row>25</xdr:row>
      <xdr:rowOff>178593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2B55BCEC-1851-4679-A4B1-37CA1ABE366F}"/>
            </a:ext>
          </a:extLst>
        </xdr:cNvPr>
        <xdr:cNvSpPr/>
      </xdr:nvSpPr>
      <xdr:spPr>
        <a:xfrm>
          <a:off x="6245543" y="3359467"/>
          <a:ext cx="3289934" cy="147494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ru-RU" sz="1100"/>
            <a:t>Задание</a:t>
          </a:r>
        </a:p>
        <a:p>
          <a:pPr algn="l"/>
          <a:endParaRPr lang="ru-RU" sz="1100"/>
        </a:p>
        <a:p>
          <a:pPr algn="l"/>
          <a:r>
            <a:rPr lang="ru-RU" sz="1100"/>
            <a:t>Если имеется</a:t>
          </a:r>
          <a:r>
            <a:rPr lang="ru-RU" sz="1100" baseline="0"/>
            <a:t> ошибка Н/Д - использовав функцию ЕСЛИОШИБКА  вместо Н/Д вписать "НЕТ ДАННЫХ"</a:t>
          </a:r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104775</xdr:rowOff>
    </xdr:from>
    <xdr:to>
      <xdr:col>15</xdr:col>
      <xdr:colOff>104775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4B4A89-A91D-40BD-8516-281CDBDB904F}"/>
            </a:ext>
          </a:extLst>
        </xdr:cNvPr>
        <xdr:cNvSpPr txBox="1"/>
      </xdr:nvSpPr>
      <xdr:spPr>
        <a:xfrm>
          <a:off x="5172075" y="333375"/>
          <a:ext cx="4450080" cy="78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Найдите</a:t>
          </a:r>
          <a:r>
            <a:rPr lang="ru-RU" sz="1400" baseline="0"/>
            <a:t> на какую сумму была сделана последняя покупка. </a:t>
          </a:r>
          <a:endParaRPr lang="ru-RU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756284</xdr:colOff>
      <xdr:row>10</xdr:row>
      <xdr:rowOff>30481</xdr:rowOff>
    </xdr:from>
    <xdr:to>
      <xdr:col>12</xdr:col>
      <xdr:colOff>493394</xdr:colOff>
      <xdr:row>17</xdr:row>
      <xdr:rowOff>137161</xdr:rowOff>
    </xdr:to>
    <xdr:sp macro="" textlink="">
      <xdr:nvSpPr>
        <xdr:cNvPr id="2" name="Загнутый угол 2">
          <a:extLst>
            <a:ext uri="{FF2B5EF4-FFF2-40B4-BE49-F238E27FC236}">
              <a16:creationId xmlns:a16="http://schemas.microsoft.com/office/drawing/2014/main" id="{5EF4DA5F-39C3-4EBC-B7D4-55FB5106F6A9}"/>
            </a:ext>
          </a:extLst>
        </xdr:cNvPr>
        <xdr:cNvSpPr/>
      </xdr:nvSpPr>
      <xdr:spPr>
        <a:xfrm>
          <a:off x="6349364" y="1943101"/>
          <a:ext cx="5368290" cy="131826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ячейках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Н3: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H8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Доставки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значениям Кода Заказа в  ячейках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G3:G8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данным таблицы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Е24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Сравнить результат с ответами 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I3:I8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72;&#1085;&#1072;&#1083;&#1080;&#1079;%20&#1076;&#1072;&#1085;&#1085;&#1099;&#1093;/&#1076;&#1074;&#1080;&#1078;%20&#1076;&#1077;&#1085;%20&#1089;&#1088;&#1077;&#1076;&#1089;&#1090;&#1074;%20(&#1055;&#1086;&#1076;&#1073;&#1086;&#1088;%20&#1087;&#1072;&#1088;&#1072;&#1084;&#1077;&#1090;&#1088;&#1072;)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15208.31939/6%20&#1055;&#1088;&#1086;&#1074;&#1077;&#1088;&#1082;&#1072;%20&#1076;&#1072;&#1085;&#1085;&#1099;&#109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lo/OneDrive/&#1055;&#1088;&#1086;&#1077;&#1082;&#1090;&#1099;/&#1050;&#1085;&#1080;&#1075;&#1072;%20&#1052;&#1060;/&#1060;&#1052;%2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%202.0%202023\1%20&#1040;&#1085;&#1072;&#1083;&#1080;&#1079;%20&#1063;&#1058;&#1054;-&#1045;&#1057;&#1051;&#1048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85;&#1086;&#1091;&#1090;\&#1059;&#1088;&#1086;&#1074;&#1077;&#1085;&#1100;%203\Excel-&#1059;&#1088;&#1086;&#1074;&#1077;&#1085;&#1100;%203\&#1052;&#1072;&#1090;&#1077;&#1088;&#1080;&#1072;&#1083;&#1099;%20&#1082;%20&#1091;&#1088;&#1086;&#1082;&#1072;&#1084;l%203\01%20&#1060;&#1091;&#1085;&#1082;&#1094;&#1080;&#1080;%20&#1057;&#1089;&#1099;&#1083;&#1082;&#1080;%20&#1080;%20&#1052;&#1072;&#1089;&#1089;&#1080;&#1074;&#109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9;&#1088;&#1086;&#1074;&#1077;&#1085;&#1100;%203\Excel-&#1059;&#1088;&#1086;&#1074;&#1077;&#1085;&#1100;%203\&#1052;&#1072;&#1090;&#1077;&#1088;&#1080;&#1072;&#1083;&#1099;%20&#1082;%20&#1091;&#1088;&#1086;&#1082;&#1072;&#1084;l%203\01%20&#1060;&#1091;&#1085;&#1082;&#1094;&#1080;&#1080;%20&#1057;&#1089;&#1099;&#1083;&#1082;&#1080;%20&#1080;%20&#1052;&#1072;&#1089;&#1089;&#1080;&#1074;&#1099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1087;&#1088;&#1080;&#1084;&#1077;&#1088;&#1099;%20&#1101;&#1082;&#1089;&#1077;&#1083;&#1100;\&#1077;&#1089;&#1083;&#1080;%20&#1079;&#1072;&#1082;&#1072;&#107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53;&#1072;&#1076;&#1077;&#1078;&#1076;&#1072;\Desktop\excel%20&#1088;&#1072;&#1089;&#1096;&#1080;&#1088;\&#1047;&#1072;&#1085;&#1103;&#1090;&#1080;&#1077;%202\2%20&#1042;&#1099;&#1095;&#1080;&#1089;&#1083;&#1077;&#1085;&#1080;&#1103;\6%20&#1055;&#1054;&#1048;&#1057;&#1055;&#1054;&#1047;%20&#1080;%20&#1048;&#1053;&#1044;&#1045;&#1050;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Local/Temp/_tc/Lynda.com.Excel.2010.Charts.in.Depth/Exercise%20Files/Ch_02_Chart_Build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Excel%20&#1090;&#1088;&#1077;&#1085;&#1080;&#1085;&#1075;/&#1082;&#1091;&#1088;&#1089;%20&#1074;%20UJC/&#1089;&#1090;&#1072;&#1088;&#1099;&#1077;/9.%20&#1044;&#1080;&#1089;&#1087;&#1077;&#1090;&#1095;&#1077;&#1088;%20&#1089;&#1094;&#1077;&#1085;&#1072;&#1088;&#1080;&#1077;&#1074;%20&#1080;%20&#1087;&#1086;&#1080;&#1089;&#1082;%20&#1088;&#1077;&#1096;&#1077;&#1085;&#1080;&#1081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53;&#1072;&#1076;&#1077;&#1078;&#1076;&#1072;\Desktop\excel%20&#1088;&#1072;&#1089;&#1096;&#1080;&#1088;\&#1047;&#1072;&#1085;&#1103;&#1090;&#1080;&#1077;%202\2%20&#1042;&#1099;&#1095;&#1080;&#1089;&#1083;&#1077;&#1085;&#1080;&#1103;\4%20&#1042;&#1055;&#1056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60;&#1086;&#1088;&#1084;&#1091;&#1083;&#1099;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0.553/&#1042;&#1099;&#1087;&#1072;&#1076;&#1072;&#1102;&#1097;&#1080;&#1081;%20&#1089;&#1087;&#1080;&#1089;&#1086;&#1082;%20&#1089;%20&#1091;&#1076;&#1072;&#1083;&#1077;&#1085;&#1080;&#1077;&#1084;%20&#1080;&#1089;&#1087;&#1086;&#1083;&#1100;&#1079;&#1086;&#1074;&#1072;&#1085;&#1085;&#1099;&#1093;%20&#1101;&#1083;&#1077;&#1084;&#1077;&#1085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ы амортизации"/>
      <sheetName val="Ден потоки_для нас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лое"/>
      <sheetName val="Действительное"/>
      <sheetName val="Дата"/>
      <sheetName val="Время"/>
      <sheetName val="Длина текста"/>
      <sheetName val="С использованием формул"/>
      <sheetName val="Списки"/>
      <sheetName val="Поиск неверных данных"/>
      <sheetName val="Данные для списк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x и Min по условию"/>
      <sheetName val="Поставщик"/>
      <sheetName val="Топ5"/>
      <sheetName val="Мыло"/>
      <sheetName val="Автосалон"/>
      <sheetName val="Тарифы"/>
      <sheetName val="Клиенты"/>
      <sheetName val="ВПР без табл"/>
      <sheetName val="Нюансы ВПР"/>
      <sheetName val="Последний ВПР"/>
      <sheetName val="Сделки"/>
      <sheetName val="МультиВПР"/>
      <sheetName val="Сортировка"/>
      <sheetName val="Насос"/>
      <sheetName val="Тележка"/>
      <sheetName val="Уникальные"/>
      <sheetName val="Транспонирование"/>
      <sheetName val="Ресайз"/>
      <sheetName val="Нумерац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бор параметра"/>
      <sheetName val="Подбор параметра 2"/>
      <sheetName val="Диспетчер сценариев"/>
      <sheetName val="Диспетчер сценариев 2"/>
      <sheetName val="ИСТОЧНИК"/>
      <sheetName val="Диспетчер сценариев 3"/>
      <sheetName val="Таблица данных(1 пер)"/>
      <sheetName val="Таблица данных(2 пер)"/>
      <sheetName val="Поиск решений"/>
      <sheetName val="Спрос в аптеке"/>
      <sheetName val="автоматизация обновления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1"/>
      <sheetName val="ЗАДАНИЕ2"/>
      <sheetName val="ЗАДАНИЕ3"/>
      <sheetName val="ЗАДАНИЕ4"/>
      <sheetName val="ЗАДАНИЕ5"/>
      <sheetName val="ЗАДАНИЕ6"/>
      <sheetName val="ЗАДАНИЕ7"/>
      <sheetName val="ЗАДАНИЕ8"/>
      <sheetName val="ЗАДАНИЕ9"/>
      <sheetName val="ЗАДАНИЕ10"/>
      <sheetName val="ВЛАДИВОСТОК"/>
      <sheetName val="МОСКВА"/>
      <sheetName val="МУРМАНСК"/>
      <sheetName val="СОЧИ"/>
      <sheetName val="ЗАДАНИЕ11"/>
      <sheetName val="ЗАДАНИЕ12"/>
      <sheetName val="ДЛЯ ПЕЧАТИ"/>
      <sheetName val="ЗАДАНИЕ13"/>
      <sheetName val="ИСТОЧНИК"/>
      <sheetName val="ЗАДАНИЕ14"/>
      <sheetName val="ЗАДАНИЕ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1"/>
      <sheetName val="ЗАДАНИЕ2"/>
      <sheetName val="ЗАДАНИЕ3"/>
      <sheetName val="ЗАДАНИЕ4"/>
      <sheetName val="ЗАДАНИЕ5"/>
      <sheetName val="ЗАДАНИЕ9"/>
      <sheetName val="ЗАДАНИЕ10"/>
      <sheetName val="ВЛАДИВОСТОК"/>
      <sheetName val="МОСКВА"/>
      <sheetName val="МУРМАНСК"/>
      <sheetName val="СОЧИ"/>
      <sheetName val="ЗАДАНИЕ11"/>
      <sheetName val="ЗАДАНИЕ12"/>
      <sheetName val="ДЛЯ ПЕЧАТИ"/>
      <sheetName val="ЗАДАНИЕ13"/>
      <sheetName val="ИСТОЧНИК"/>
      <sheetName val="ЗАДАНИЕ14"/>
      <sheetName val="ЗАДАНИЕ15"/>
      <sheetName val="ЗАДАНИЕ6"/>
      <sheetName val="ЗАДАНИЕ7"/>
      <sheetName val="ЗАДАНИЕ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А"/>
      <sheetName val="заказ"/>
      <sheetName val="срзначесли"/>
      <sheetName val="скорость"/>
      <sheetName val="еслиошибка+впр "/>
      <sheetName val="еслиошибка"/>
      <sheetName val="про ошибки"/>
      <sheetName val="просто задание"/>
      <sheetName val=" и - не"/>
      <sheetName val="не доде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ИСКПОЗ"/>
      <sheetName val="ИНДЕКС"/>
      <sheetName val="Клиенты"/>
      <sheetName val="Упражнение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ЕСЛИ1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ChartData"/>
      <sheetName val="Line Chart"/>
      <sheetName val="Race Results"/>
      <sheetName val="SalesResults"/>
      <sheetName val="SalesResults (2)"/>
      <sheetName val="Column-Lin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спетчер сценариев"/>
      <sheetName val="Отчет"/>
      <sheetName val="Спрос в аптеке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ы"/>
      <sheetName val="Вклад"/>
      <sheetName val="СПИСОК СОТРУДНИКОВ"/>
      <sheetName val="Лист1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округление"/>
      <sheetName val="матсумма"/>
      <sheetName val=" статистические 1"/>
      <sheetName val="статистические"/>
      <sheetName val="массивы-ВПР"/>
      <sheetName val="массивы-ВПР2"/>
      <sheetName val="если"/>
      <sheetName val="если 2"/>
      <sheetName val="курс"/>
      <sheetName val="если 3"/>
      <sheetName val="если 4"/>
      <sheetName val="если 5"/>
      <sheetName val="если 6"/>
      <sheetName val="если в если 7"/>
      <sheetName val="если 8 скорость"/>
      <sheetName val="текстовые 1"/>
      <sheetName val="текстовые 2"/>
      <sheetName val="текстовые 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F31-6528-4A7F-921D-F95B19ECCAC8}">
  <dimension ref="A1:F19"/>
  <sheetViews>
    <sheetView workbookViewId="0">
      <selection activeCell="D6" sqref="D6"/>
    </sheetView>
  </sheetViews>
  <sheetFormatPr defaultRowHeight="15"/>
  <cols>
    <col min="1" max="1" width="9.5703125" bestFit="1" customWidth="1"/>
    <col min="2" max="2" width="31.42578125" bestFit="1" customWidth="1"/>
    <col min="3" max="3" width="15.85546875" bestFit="1" customWidth="1"/>
    <col min="4" max="4" width="70.7109375" customWidth="1"/>
  </cols>
  <sheetData>
    <row r="1" spans="1:6" ht="18.75">
      <c r="A1" s="108" t="s">
        <v>0</v>
      </c>
      <c r="B1" s="108"/>
      <c r="C1" s="108"/>
      <c r="D1" s="48"/>
      <c r="E1" s="48"/>
      <c r="F1" s="48"/>
    </row>
    <row r="2" spans="1:6">
      <c r="A2" t="s">
        <v>1</v>
      </c>
      <c r="B2" t="s">
        <v>2</v>
      </c>
    </row>
    <row r="3" spans="1:6">
      <c r="A3" t="s">
        <v>3</v>
      </c>
      <c r="B3" s="40">
        <v>45369</v>
      </c>
    </row>
    <row r="4" spans="1:6">
      <c r="B4" s="41" t="s">
        <v>4</v>
      </c>
    </row>
    <row r="5" spans="1:6">
      <c r="A5" t="s">
        <v>5</v>
      </c>
      <c r="B5" s="109" t="s">
        <v>545</v>
      </c>
      <c r="C5" s="109"/>
    </row>
    <row r="6" spans="1:6">
      <c r="A6" t="s">
        <v>6</v>
      </c>
      <c r="B6" s="109" t="s">
        <v>546</v>
      </c>
      <c r="C6" s="109"/>
    </row>
    <row r="8" spans="1:6" ht="30">
      <c r="A8" s="42" t="s">
        <v>7</v>
      </c>
      <c r="B8" s="43" t="s">
        <v>8</v>
      </c>
      <c r="C8" s="43" t="s">
        <v>9</v>
      </c>
      <c r="D8" s="43" t="s">
        <v>10</v>
      </c>
    </row>
    <row r="9" spans="1:6">
      <c r="A9" s="44">
        <v>1</v>
      </c>
      <c r="B9" s="45">
        <v>10</v>
      </c>
      <c r="C9" s="45"/>
      <c r="D9" s="45"/>
    </row>
    <row r="10" spans="1:6">
      <c r="A10" s="44">
        <v>2</v>
      </c>
      <c r="B10" s="45">
        <v>10</v>
      </c>
      <c r="C10" s="45"/>
      <c r="D10" s="45"/>
    </row>
    <row r="11" spans="1:6">
      <c r="A11" s="44">
        <v>3</v>
      </c>
      <c r="B11" s="45">
        <v>10</v>
      </c>
      <c r="C11" s="45"/>
      <c r="D11" s="45"/>
    </row>
    <row r="12" spans="1:6">
      <c r="A12" s="44">
        <v>4</v>
      </c>
      <c r="B12" s="45">
        <v>12</v>
      </c>
      <c r="C12" s="45"/>
      <c r="D12" s="45"/>
      <c r="F12" t="s">
        <v>11</v>
      </c>
    </row>
    <row r="13" spans="1:6">
      <c r="A13" s="44">
        <v>5</v>
      </c>
      <c r="B13" s="45">
        <v>13</v>
      </c>
      <c r="C13" s="45"/>
      <c r="D13" s="45"/>
    </row>
    <row r="14" spans="1:6">
      <c r="A14" s="44">
        <v>6</v>
      </c>
      <c r="B14" s="45">
        <v>10</v>
      </c>
      <c r="C14" s="45"/>
      <c r="D14" s="45"/>
    </row>
    <row r="15" spans="1:6">
      <c r="A15" s="44">
        <v>7</v>
      </c>
      <c r="B15" s="45">
        <v>10</v>
      </c>
      <c r="C15" s="45"/>
      <c r="D15" s="45"/>
    </row>
    <row r="16" spans="1:6">
      <c r="A16" s="44">
        <v>8</v>
      </c>
      <c r="B16" s="45">
        <v>10</v>
      </c>
      <c r="C16" s="45"/>
      <c r="D16" s="45"/>
    </row>
    <row r="17" spans="1:4">
      <c r="A17" s="44">
        <v>9</v>
      </c>
      <c r="B17" s="45">
        <v>15</v>
      </c>
      <c r="C17" s="45"/>
      <c r="D17" s="45"/>
    </row>
    <row r="18" spans="1:4" ht="15.75" thickBot="1">
      <c r="A18" s="46" t="s">
        <v>12</v>
      </c>
      <c r="B18" s="45">
        <f>SUM(B9:B17)</f>
        <v>100</v>
      </c>
      <c r="C18" s="45">
        <f>SUM(C9:C17)</f>
        <v>0</v>
      </c>
    </row>
    <row r="19" spans="1:4" ht="15.75" thickBot="1">
      <c r="B19" t="s">
        <v>13</v>
      </c>
      <c r="C19" s="47">
        <f>C18/B18</f>
        <v>0</v>
      </c>
    </row>
  </sheetData>
  <mergeCells count="3">
    <mergeCell ref="A1:C1"/>
    <mergeCell ref="B5:C5"/>
    <mergeCell ref="B6:C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17CD-8B6F-4A4D-9FC6-712A46DD9CE9}">
  <dimension ref="A1:P33"/>
  <sheetViews>
    <sheetView workbookViewId="0">
      <selection activeCell="G8" sqref="G8"/>
    </sheetView>
  </sheetViews>
  <sheetFormatPr defaultColWidth="9.140625" defaultRowHeight="15"/>
  <cols>
    <col min="1" max="2" width="18.28515625" style="86" customWidth="1"/>
    <col min="3" max="3" width="14.5703125" style="86" customWidth="1"/>
    <col min="4" max="6" width="9.140625" style="86"/>
    <col min="7" max="7" width="13.140625" style="86" customWidth="1"/>
    <col min="8" max="15" width="9.140625" style="86"/>
    <col min="16" max="16" width="0" style="86" hidden="1" customWidth="1"/>
    <col min="17" max="16384" width="9.140625" style="86"/>
  </cols>
  <sheetData>
    <row r="1" spans="1:16" ht="18" thickBot="1">
      <c r="A1" s="85" t="s">
        <v>498</v>
      </c>
      <c r="B1" s="85" t="s">
        <v>378</v>
      </c>
      <c r="C1" s="85" t="s">
        <v>380</v>
      </c>
    </row>
    <row r="2" spans="1:16" ht="15.75" thickTop="1">
      <c r="A2" s="86" t="s">
        <v>499</v>
      </c>
      <c r="B2" s="89">
        <v>45352</v>
      </c>
      <c r="C2" s="87">
        <v>962000</v>
      </c>
    </row>
    <row r="3" spans="1:16">
      <c r="A3" s="86" t="s">
        <v>500</v>
      </c>
      <c r="B3" s="89">
        <v>45352</v>
      </c>
      <c r="C3" s="87">
        <v>939600</v>
      </c>
    </row>
    <row r="4" spans="1:16">
      <c r="A4" s="86" t="s">
        <v>501</v>
      </c>
      <c r="B4" s="89">
        <v>45353</v>
      </c>
      <c r="C4" s="87">
        <v>397500</v>
      </c>
      <c r="F4" s="86" t="s">
        <v>502</v>
      </c>
      <c r="G4" s="86" t="s">
        <v>503</v>
      </c>
    </row>
    <row r="5" spans="1:16">
      <c r="A5" s="86" t="s">
        <v>504</v>
      </c>
      <c r="B5" s="89">
        <v>45353</v>
      </c>
      <c r="C5" s="87">
        <v>2941300</v>
      </c>
    </row>
    <row r="6" spans="1:16">
      <c r="A6" s="86" t="s">
        <v>505</v>
      </c>
      <c r="B6" s="89">
        <v>45354</v>
      </c>
      <c r="C6" s="87">
        <v>507100</v>
      </c>
    </row>
    <row r="7" spans="1:16">
      <c r="A7" s="86" t="s">
        <v>506</v>
      </c>
      <c r="B7" s="89">
        <v>45355</v>
      </c>
      <c r="C7" s="87">
        <v>1558100</v>
      </c>
    </row>
    <row r="8" spans="1:16">
      <c r="A8" s="86" t="s">
        <v>507</v>
      </c>
      <c r="B8" s="89">
        <v>45355</v>
      </c>
      <c r="C8" s="87">
        <v>700800</v>
      </c>
      <c r="F8" s="88" t="s">
        <v>508</v>
      </c>
      <c r="G8" s="105">
        <f>_xlfn.XLOOKUP("*"&amp;G4&amp;"*",$A:$A,$C:$C,"Нет",2,-1)</f>
        <v>2224200</v>
      </c>
      <c r="P8" s="86" t="s">
        <v>509</v>
      </c>
    </row>
    <row r="9" spans="1:16">
      <c r="A9" s="86" t="s">
        <v>510</v>
      </c>
      <c r="B9" s="89">
        <v>45355</v>
      </c>
      <c r="C9" s="87">
        <v>408600</v>
      </c>
      <c r="P9" s="86" t="s">
        <v>511</v>
      </c>
    </row>
    <row r="10" spans="1:16">
      <c r="A10" s="86" t="s">
        <v>512</v>
      </c>
      <c r="B10" s="89">
        <v>45356</v>
      </c>
      <c r="C10" s="87">
        <v>809200</v>
      </c>
      <c r="P10" s="86" t="s">
        <v>513</v>
      </c>
    </row>
    <row r="11" spans="1:16">
      <c r="A11" s="86" t="s">
        <v>504</v>
      </c>
      <c r="B11" s="89">
        <v>45357</v>
      </c>
      <c r="C11" s="87">
        <v>722500</v>
      </c>
      <c r="P11" s="86" t="s">
        <v>514</v>
      </c>
    </row>
    <row r="12" spans="1:16">
      <c r="A12" s="86" t="s">
        <v>500</v>
      </c>
      <c r="B12" s="89">
        <v>45357</v>
      </c>
      <c r="C12" s="87">
        <v>1730400</v>
      </c>
      <c r="P12" s="86" t="s">
        <v>515</v>
      </c>
    </row>
    <row r="13" spans="1:16">
      <c r="A13" s="86" t="s">
        <v>507</v>
      </c>
      <c r="B13" s="89">
        <v>45357</v>
      </c>
      <c r="C13" s="87">
        <v>234200</v>
      </c>
      <c r="P13" s="86" t="s">
        <v>516</v>
      </c>
    </row>
    <row r="14" spans="1:16">
      <c r="A14" s="86" t="s">
        <v>501</v>
      </c>
      <c r="B14" s="89">
        <v>45357</v>
      </c>
      <c r="C14" s="87">
        <v>632200</v>
      </c>
      <c r="P14" s="86" t="s">
        <v>517</v>
      </c>
    </row>
    <row r="15" spans="1:16">
      <c r="A15" s="86" t="s">
        <v>501</v>
      </c>
      <c r="B15" s="89">
        <v>45357</v>
      </c>
      <c r="C15" s="87">
        <v>1030200</v>
      </c>
      <c r="P15" s="86" t="s">
        <v>518</v>
      </c>
    </row>
    <row r="16" spans="1:16">
      <c r="A16" s="86" t="s">
        <v>506</v>
      </c>
      <c r="B16" s="89">
        <v>45357</v>
      </c>
      <c r="C16" s="87">
        <v>1428200</v>
      </c>
      <c r="P16" s="86" t="s">
        <v>503</v>
      </c>
    </row>
    <row r="17" spans="1:16">
      <c r="A17" s="86" t="s">
        <v>510</v>
      </c>
      <c r="B17" s="89">
        <v>45358</v>
      </c>
      <c r="C17" s="87">
        <v>574600</v>
      </c>
      <c r="P17"/>
    </row>
    <row r="18" spans="1:16">
      <c r="A18" s="86" t="s">
        <v>506</v>
      </c>
      <c r="B18" s="89">
        <v>45358</v>
      </c>
      <c r="C18" s="87">
        <v>67100</v>
      </c>
      <c r="P18"/>
    </row>
    <row r="19" spans="1:16">
      <c r="A19" s="86" t="s">
        <v>499</v>
      </c>
      <c r="B19" s="89">
        <v>45358</v>
      </c>
      <c r="C19" s="87">
        <v>433200</v>
      </c>
      <c r="P19"/>
    </row>
    <row r="20" spans="1:16">
      <c r="A20" s="86" t="s">
        <v>500</v>
      </c>
      <c r="B20" s="89">
        <v>45358</v>
      </c>
      <c r="C20" s="87">
        <v>831200</v>
      </c>
      <c r="P20"/>
    </row>
    <row r="21" spans="1:16">
      <c r="A21" s="86" t="s">
        <v>504</v>
      </c>
      <c r="B21" s="89">
        <v>45358</v>
      </c>
      <c r="C21" s="87">
        <v>1229200</v>
      </c>
      <c r="P21"/>
    </row>
    <row r="22" spans="1:16">
      <c r="A22" s="86" t="s">
        <v>507</v>
      </c>
      <c r="B22" s="89">
        <v>45358</v>
      </c>
      <c r="C22" s="87">
        <v>1627200</v>
      </c>
      <c r="P22"/>
    </row>
    <row r="23" spans="1:16">
      <c r="A23" s="86" t="s">
        <v>500</v>
      </c>
      <c r="B23" s="89">
        <v>45359</v>
      </c>
      <c r="C23" s="87">
        <v>1826200</v>
      </c>
      <c r="P23"/>
    </row>
    <row r="24" spans="1:16">
      <c r="A24" s="86" t="s">
        <v>499</v>
      </c>
      <c r="B24" s="89">
        <v>45360</v>
      </c>
      <c r="C24" s="87">
        <v>2025200</v>
      </c>
      <c r="P24"/>
    </row>
    <row r="25" spans="1:16">
      <c r="A25" s="86" t="s">
        <v>512</v>
      </c>
      <c r="B25" s="89">
        <v>45361</v>
      </c>
      <c r="C25" s="87">
        <v>2224200</v>
      </c>
      <c r="P25"/>
    </row>
    <row r="26" spans="1:16">
      <c r="A26" s="86" t="s">
        <v>499</v>
      </c>
      <c r="B26" s="89">
        <v>45362</v>
      </c>
      <c r="C26" s="87">
        <v>2423200</v>
      </c>
      <c r="P26"/>
    </row>
    <row r="27" spans="1:16">
      <c r="A27" s="86" t="s">
        <v>510</v>
      </c>
      <c r="B27" s="89">
        <v>45363</v>
      </c>
      <c r="C27" s="87">
        <v>2622200</v>
      </c>
      <c r="P27"/>
    </row>
    <row r="28" spans="1:16">
      <c r="P28"/>
    </row>
    <row r="29" spans="1:16">
      <c r="P29"/>
    </row>
    <row r="30" spans="1:16">
      <c r="P30"/>
    </row>
    <row r="31" spans="1:16">
      <c r="P31"/>
    </row>
    <row r="32" spans="1:16">
      <c r="P32"/>
    </row>
    <row r="33" spans="16:16">
      <c r="P33"/>
    </row>
  </sheetData>
  <sortState xmlns:xlrd2="http://schemas.microsoft.com/office/spreadsheetml/2017/richdata2" ref="A2:C27">
    <sortCondition ref="B4:B27"/>
  </sortState>
  <dataValidations count="1">
    <dataValidation type="list" allowBlank="1" showInputMessage="1" showErrorMessage="1" sqref="G4" xr:uid="{6AEA54A9-FA73-4406-A0A4-D095CFE6AF70}">
      <formula1>$P$8:$P$16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E7F4-978F-4D99-B58F-CABE187E4CD6}">
  <sheetPr>
    <tabColor rgb="FF7030A0"/>
  </sheetPr>
  <dimension ref="A1:K34"/>
  <sheetViews>
    <sheetView showGridLines="0" tabSelected="1" workbookViewId="0">
      <selection activeCell="K6" sqref="K6"/>
    </sheetView>
  </sheetViews>
  <sheetFormatPr defaultColWidth="9.140625" defaultRowHeight="14.25"/>
  <cols>
    <col min="1" max="1" width="10" style="92" customWidth="1"/>
    <col min="2" max="2" width="15.42578125" style="92" customWidth="1"/>
    <col min="3" max="3" width="29" style="92" bestFit="1" customWidth="1"/>
    <col min="4" max="4" width="13.7109375" style="92" customWidth="1"/>
    <col min="5" max="5" width="10.140625" style="92" customWidth="1"/>
    <col min="6" max="6" width="3.28515625" style="92" customWidth="1"/>
    <col min="7" max="7" width="19.42578125" style="92" customWidth="1"/>
    <col min="8" max="8" width="22.85546875" style="92" bestFit="1" customWidth="1"/>
    <col min="9" max="9" width="10.140625" style="92" customWidth="1"/>
    <col min="10" max="10" width="9.140625" style="92"/>
    <col min="11" max="11" width="11.42578125" style="92" customWidth="1"/>
    <col min="12" max="16384" width="9.140625" style="92"/>
  </cols>
  <sheetData>
    <row r="1" spans="1:11" ht="30">
      <c r="A1" s="20" t="s">
        <v>496</v>
      </c>
      <c r="B1" s="20" t="s">
        <v>519</v>
      </c>
      <c r="C1" s="20" t="s">
        <v>129</v>
      </c>
      <c r="D1" s="20" t="s">
        <v>520</v>
      </c>
      <c r="E1" s="20" t="s">
        <v>495</v>
      </c>
    </row>
    <row r="2" spans="1:11" ht="15">
      <c r="A2" s="16" t="s">
        <v>521</v>
      </c>
      <c r="B2" s="93" t="s">
        <v>490</v>
      </c>
      <c r="C2" s="34" t="s">
        <v>355</v>
      </c>
      <c r="D2" s="94">
        <v>32.380000000000003</v>
      </c>
      <c r="E2" s="101">
        <v>10248</v>
      </c>
      <c r="F2" s="14"/>
      <c r="G2" s="20" t="s">
        <v>495</v>
      </c>
      <c r="H2" s="20" t="s">
        <v>520</v>
      </c>
      <c r="I2" s="14"/>
      <c r="J2" s="14"/>
      <c r="K2" s="14"/>
    </row>
    <row r="3" spans="1:11">
      <c r="A3" s="16" t="s">
        <v>522</v>
      </c>
      <c r="B3" s="93" t="s">
        <v>485</v>
      </c>
      <c r="C3" s="34" t="s">
        <v>339</v>
      </c>
      <c r="D3" s="94">
        <v>11.61</v>
      </c>
      <c r="E3" s="101">
        <v>10249</v>
      </c>
      <c r="F3" s="14"/>
      <c r="G3" s="99">
        <v>10250</v>
      </c>
      <c r="H3" s="34">
        <f>_xlfn.XLOOKUP(G3,$E:$E,$D:$D,"не найдено")</f>
        <v>65.83</v>
      </c>
      <c r="I3" s="95">
        <v>65.83</v>
      </c>
      <c r="J3" s="14"/>
      <c r="K3" s="14"/>
    </row>
    <row r="4" spans="1:11">
      <c r="A4" s="16" t="s">
        <v>523</v>
      </c>
      <c r="B4" s="93" t="s">
        <v>487</v>
      </c>
      <c r="C4" s="34" t="s">
        <v>224</v>
      </c>
      <c r="D4" s="94">
        <v>65.83</v>
      </c>
      <c r="E4" s="101">
        <v>10250</v>
      </c>
      <c r="F4" s="14"/>
      <c r="G4" s="100">
        <v>10255</v>
      </c>
      <c r="H4" s="34">
        <f t="shared" ref="H4:H8" si="0">_xlfn.XLOOKUP(G4,$E:$E,$D:$D,"не найдено")</f>
        <v>148.33000000000001</v>
      </c>
      <c r="I4" s="96">
        <v>148.33000000000001</v>
      </c>
      <c r="J4" s="14"/>
      <c r="K4" s="14"/>
    </row>
    <row r="5" spans="1:11">
      <c r="A5" s="16" t="s">
        <v>524</v>
      </c>
      <c r="B5" s="93" t="s">
        <v>488</v>
      </c>
      <c r="C5" s="34" t="s">
        <v>351</v>
      </c>
      <c r="D5" s="94">
        <v>41.34</v>
      </c>
      <c r="E5" s="101">
        <v>10251</v>
      </c>
      <c r="F5" s="14"/>
      <c r="G5" s="99">
        <v>10258</v>
      </c>
      <c r="H5" s="34">
        <f t="shared" si="0"/>
        <v>140.51</v>
      </c>
      <c r="I5" s="96">
        <v>140.51</v>
      </c>
      <c r="J5" s="14"/>
      <c r="K5" s="14"/>
    </row>
    <row r="6" spans="1:11">
      <c r="A6" s="16" t="s">
        <v>525</v>
      </c>
      <c r="B6" s="93" t="s">
        <v>487</v>
      </c>
      <c r="C6" s="34" t="s">
        <v>526</v>
      </c>
      <c r="D6" s="94">
        <v>51.3</v>
      </c>
      <c r="E6" s="101">
        <v>10252</v>
      </c>
      <c r="F6" s="14"/>
      <c r="G6" s="100">
        <v>10266</v>
      </c>
      <c r="H6" s="34">
        <f t="shared" si="0"/>
        <v>25.73</v>
      </c>
      <c r="I6" s="95">
        <v>25.73</v>
      </c>
      <c r="J6" s="97"/>
      <c r="K6" s="14"/>
    </row>
    <row r="7" spans="1:11">
      <c r="A7" s="16" t="s">
        <v>523</v>
      </c>
      <c r="B7" s="93" t="s">
        <v>488</v>
      </c>
      <c r="C7" s="34" t="s">
        <v>224</v>
      </c>
      <c r="D7" s="94">
        <v>58.17</v>
      </c>
      <c r="E7" s="101">
        <v>10253</v>
      </c>
      <c r="F7" s="14"/>
      <c r="G7" s="99">
        <v>11000</v>
      </c>
      <c r="H7" s="34" t="str">
        <f t="shared" si="0"/>
        <v>не найдено</v>
      </c>
      <c r="I7" s="95" t="s">
        <v>527</v>
      </c>
      <c r="J7" s="97"/>
      <c r="K7" s="14"/>
    </row>
    <row r="8" spans="1:11">
      <c r="A8" s="16" t="s">
        <v>528</v>
      </c>
      <c r="B8" s="93" t="s">
        <v>490</v>
      </c>
      <c r="C8" s="34" t="s">
        <v>139</v>
      </c>
      <c r="D8" s="94">
        <v>22.98</v>
      </c>
      <c r="E8" s="101">
        <v>10254</v>
      </c>
      <c r="F8" s="14"/>
      <c r="G8" s="100">
        <v>11008</v>
      </c>
      <c r="H8" s="34">
        <f t="shared" si="0"/>
        <v>79.459999999999994</v>
      </c>
      <c r="I8" s="95">
        <v>79.459999999999994</v>
      </c>
      <c r="J8" s="14"/>
      <c r="K8" s="14"/>
    </row>
    <row r="9" spans="1:11" ht="12.75" customHeight="1">
      <c r="A9" s="16" t="s">
        <v>529</v>
      </c>
      <c r="B9" s="93" t="s">
        <v>489</v>
      </c>
      <c r="C9" s="34" t="s">
        <v>307</v>
      </c>
      <c r="D9" s="94">
        <v>148.33000000000001</v>
      </c>
      <c r="E9" s="101">
        <v>10255</v>
      </c>
      <c r="F9" s="14"/>
      <c r="J9" s="98"/>
      <c r="K9" s="98"/>
    </row>
    <row r="10" spans="1:11">
      <c r="A10" s="16" t="s">
        <v>530</v>
      </c>
      <c r="B10" s="93" t="s">
        <v>488</v>
      </c>
      <c r="C10" s="34" t="s">
        <v>360</v>
      </c>
      <c r="D10" s="94">
        <v>13.97</v>
      </c>
      <c r="E10" s="101">
        <v>10256</v>
      </c>
      <c r="F10" s="14"/>
      <c r="J10" s="14"/>
      <c r="K10" s="14"/>
    </row>
    <row r="11" spans="1:11">
      <c r="A11" s="16" t="s">
        <v>531</v>
      </c>
      <c r="B11" s="93" t="s">
        <v>487</v>
      </c>
      <c r="C11" s="34" t="s">
        <v>532</v>
      </c>
      <c r="D11" s="94">
        <v>81.91</v>
      </c>
      <c r="E11" s="101">
        <v>10257</v>
      </c>
      <c r="F11" s="14"/>
      <c r="J11" s="14"/>
      <c r="K11" s="14"/>
    </row>
    <row r="12" spans="1:11" ht="12.75" customHeight="1">
      <c r="A12" s="16" t="s">
        <v>533</v>
      </c>
      <c r="B12" s="93" t="s">
        <v>491</v>
      </c>
      <c r="C12" s="34" t="s">
        <v>151</v>
      </c>
      <c r="D12" s="94">
        <v>140.51</v>
      </c>
      <c r="E12" s="101">
        <v>10258</v>
      </c>
      <c r="F12" s="14"/>
      <c r="J12" s="14"/>
      <c r="K12" s="14"/>
    </row>
    <row r="13" spans="1:11">
      <c r="A13" s="16" t="s">
        <v>534</v>
      </c>
      <c r="B13" s="93" t="s">
        <v>487</v>
      </c>
      <c r="C13" s="34" t="s">
        <v>535</v>
      </c>
      <c r="D13" s="94">
        <v>3.25</v>
      </c>
      <c r="E13" s="101">
        <v>10259</v>
      </c>
      <c r="F13" s="14"/>
      <c r="J13" s="14"/>
      <c r="K13" s="14"/>
    </row>
    <row r="14" spans="1:11">
      <c r="A14" s="16" t="s">
        <v>536</v>
      </c>
      <c r="B14" s="93" t="s">
        <v>487</v>
      </c>
      <c r="C14" s="34" t="s">
        <v>280</v>
      </c>
      <c r="D14" s="94">
        <v>55.09</v>
      </c>
      <c r="E14" s="101">
        <v>10260</v>
      </c>
      <c r="F14" s="14"/>
      <c r="I14" s="14"/>
      <c r="J14" s="14"/>
      <c r="K14" s="14"/>
    </row>
    <row r="15" spans="1:11">
      <c r="A15" s="16" t="s">
        <v>537</v>
      </c>
      <c r="B15" s="93" t="s">
        <v>487</v>
      </c>
      <c r="C15" s="34" t="s">
        <v>293</v>
      </c>
      <c r="D15" s="94">
        <v>3.05</v>
      </c>
      <c r="E15" s="101">
        <v>10261</v>
      </c>
      <c r="J15" s="14"/>
    </row>
    <row r="16" spans="1:11">
      <c r="A16" s="16" t="s">
        <v>538</v>
      </c>
      <c r="B16" s="93" t="s">
        <v>492</v>
      </c>
      <c r="C16" s="34" t="s">
        <v>162</v>
      </c>
      <c r="D16" s="94">
        <v>48.29</v>
      </c>
      <c r="E16" s="101">
        <v>10262</v>
      </c>
      <c r="J16" s="14"/>
    </row>
    <row r="17" spans="1:10">
      <c r="A17" s="16" t="s">
        <v>533</v>
      </c>
      <c r="B17" s="93" t="s">
        <v>489</v>
      </c>
      <c r="C17" s="34" t="s">
        <v>151</v>
      </c>
      <c r="D17" s="94">
        <v>146.06</v>
      </c>
      <c r="E17" s="101">
        <v>10263</v>
      </c>
      <c r="J17" s="14"/>
    </row>
    <row r="18" spans="1:10">
      <c r="A18" s="16" t="s">
        <v>521</v>
      </c>
      <c r="B18" s="93" t="s">
        <v>488</v>
      </c>
      <c r="C18" s="34" t="s">
        <v>355</v>
      </c>
      <c r="D18" s="94">
        <v>25.73</v>
      </c>
      <c r="E18" s="101">
        <v>10266</v>
      </c>
      <c r="J18" s="14"/>
    </row>
    <row r="19" spans="1:10">
      <c r="A19" s="16" t="s">
        <v>539</v>
      </c>
      <c r="B19" s="93" t="s">
        <v>487</v>
      </c>
      <c r="C19" s="34" t="s">
        <v>206</v>
      </c>
      <c r="D19" s="94">
        <v>208.58</v>
      </c>
      <c r="E19" s="101">
        <v>10267</v>
      </c>
      <c r="J19" s="14"/>
    </row>
    <row r="20" spans="1:10">
      <c r="A20" s="16" t="s">
        <v>540</v>
      </c>
      <c r="B20" s="93" t="s">
        <v>492</v>
      </c>
      <c r="C20" s="34" t="s">
        <v>541</v>
      </c>
      <c r="D20" s="94">
        <v>66.290000000000006</v>
      </c>
      <c r="E20" s="101">
        <v>10268</v>
      </c>
      <c r="J20" s="14"/>
    </row>
    <row r="21" spans="1:10">
      <c r="A21" s="16" t="s">
        <v>521</v>
      </c>
      <c r="B21" s="93" t="s">
        <v>491</v>
      </c>
      <c r="C21" s="34" t="s">
        <v>355</v>
      </c>
      <c r="D21" s="94">
        <v>136.54</v>
      </c>
      <c r="E21" s="101">
        <v>10270</v>
      </c>
      <c r="J21" s="14"/>
    </row>
    <row r="22" spans="1:10">
      <c r="A22" s="16" t="s">
        <v>538</v>
      </c>
      <c r="B22" s="93" t="s">
        <v>485</v>
      </c>
      <c r="C22" s="34" t="s">
        <v>162</v>
      </c>
      <c r="D22" s="94">
        <v>98.03</v>
      </c>
      <c r="E22" s="101">
        <v>10272</v>
      </c>
      <c r="J22" s="14"/>
    </row>
    <row r="23" spans="1:10">
      <c r="A23" s="16" t="s">
        <v>533</v>
      </c>
      <c r="B23" s="93" t="s">
        <v>542</v>
      </c>
      <c r="C23" s="34" t="s">
        <v>151</v>
      </c>
      <c r="D23" s="94">
        <v>79.459999999999994</v>
      </c>
      <c r="E23" s="101">
        <v>11008</v>
      </c>
      <c r="J23" s="14"/>
    </row>
    <row r="24" spans="1:10">
      <c r="A24" s="16" t="s">
        <v>543</v>
      </c>
      <c r="B24" s="93" t="s">
        <v>485</v>
      </c>
      <c r="C24" s="34" t="s">
        <v>544</v>
      </c>
      <c r="D24" s="94">
        <v>3.17</v>
      </c>
      <c r="E24" s="101">
        <v>11019</v>
      </c>
      <c r="J24" s="14"/>
    </row>
    <row r="25" spans="1:10">
      <c r="J25" s="14"/>
    </row>
    <row r="26" spans="1:10">
      <c r="J26" s="14"/>
    </row>
    <row r="27" spans="1:10">
      <c r="J27" s="14"/>
    </row>
    <row r="28" spans="1:10">
      <c r="J28" s="14"/>
    </row>
    <row r="29" spans="1:10">
      <c r="J29" s="14"/>
    </row>
    <row r="30" spans="1:10">
      <c r="J30" s="14"/>
    </row>
    <row r="31" spans="1:10">
      <c r="J31" s="14"/>
    </row>
    <row r="32" spans="1:10">
      <c r="J32" s="14"/>
    </row>
    <row r="33" spans="10:10">
      <c r="J33" s="14"/>
    </row>
    <row r="34" spans="10:10">
      <c r="J34" s="14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00A8-A2B5-415A-AE6B-BC248704A0FF}">
  <sheetPr>
    <tabColor theme="5"/>
  </sheetPr>
  <dimension ref="A1:I27"/>
  <sheetViews>
    <sheetView showGridLines="0" workbookViewId="0">
      <selection activeCell="D31" sqref="D31"/>
    </sheetView>
  </sheetViews>
  <sheetFormatPr defaultColWidth="9.140625" defaultRowHeight="14.25"/>
  <cols>
    <col min="1" max="1" width="3.28515625" style="15" bestFit="1" customWidth="1"/>
    <col min="2" max="2" width="36.7109375" style="14" bestFit="1" customWidth="1"/>
    <col min="3" max="3" width="16.42578125" style="14" bestFit="1" customWidth="1"/>
    <col min="4" max="4" width="14.140625" style="14" bestFit="1" customWidth="1"/>
    <col min="5" max="5" width="8.7109375" style="14" customWidth="1"/>
    <col min="6" max="6" width="5" style="14" customWidth="1"/>
    <col min="7" max="7" width="23.42578125" style="14" customWidth="1"/>
    <col min="8" max="8" width="17" style="14" customWidth="1"/>
    <col min="9" max="9" width="16.28515625" style="14" customWidth="1"/>
    <col min="10" max="16384" width="9.140625" style="14"/>
  </cols>
  <sheetData>
    <row r="1" spans="1:9" ht="15">
      <c r="A1" s="20" t="s">
        <v>14</v>
      </c>
      <c r="B1" s="20" t="s">
        <v>15</v>
      </c>
      <c r="C1" s="20" t="s">
        <v>16</v>
      </c>
      <c r="D1" s="20" t="s">
        <v>17</v>
      </c>
      <c r="F1" s="20" t="s">
        <v>14</v>
      </c>
      <c r="G1" s="20" t="s">
        <v>16</v>
      </c>
      <c r="H1" s="20" t="s">
        <v>18</v>
      </c>
    </row>
    <row r="2" spans="1:9">
      <c r="A2" s="17">
        <v>1</v>
      </c>
      <c r="B2" s="16" t="s">
        <v>19</v>
      </c>
      <c r="C2" s="19" t="s">
        <v>20</v>
      </c>
      <c r="D2" s="23">
        <f>VLOOKUP(C2,$G$1:$H$10,2,0)</f>
        <v>4000000</v>
      </c>
      <c r="F2" s="17">
        <v>1</v>
      </c>
      <c r="G2" s="18" t="s">
        <v>21</v>
      </c>
      <c r="H2" s="24">
        <v>7000000</v>
      </c>
    </row>
    <row r="3" spans="1:9">
      <c r="A3" s="17">
        <v>2</v>
      </c>
      <c r="B3" s="16" t="s">
        <v>22</v>
      </c>
      <c r="C3" s="16" t="s">
        <v>23</v>
      </c>
      <c r="D3" s="23">
        <f t="shared" ref="D3:D24" si="0">VLOOKUP(C3,$G$1:$H$10,2,0)</f>
        <v>4500000</v>
      </c>
      <c r="F3" s="17">
        <v>2</v>
      </c>
      <c r="G3" s="18" t="s">
        <v>24</v>
      </c>
      <c r="H3" s="24">
        <v>5000000</v>
      </c>
    </row>
    <row r="4" spans="1:9">
      <c r="A4" s="17">
        <v>3</v>
      </c>
      <c r="B4" s="16" t="s">
        <v>25</v>
      </c>
      <c r="C4" s="16" t="s">
        <v>24</v>
      </c>
      <c r="D4" s="23">
        <f t="shared" si="0"/>
        <v>5000000</v>
      </c>
      <c r="F4" s="17">
        <v>3</v>
      </c>
      <c r="G4" s="18" t="s">
        <v>26</v>
      </c>
      <c r="H4" s="24">
        <v>9000000</v>
      </c>
    </row>
    <row r="5" spans="1:9">
      <c r="A5" s="17">
        <v>4</v>
      </c>
      <c r="B5" s="16" t="s">
        <v>27</v>
      </c>
      <c r="C5" s="16" t="s">
        <v>26</v>
      </c>
      <c r="D5" s="23">
        <f t="shared" si="0"/>
        <v>9000000</v>
      </c>
      <c r="F5" s="17">
        <v>4</v>
      </c>
      <c r="G5" s="18" t="s">
        <v>28</v>
      </c>
      <c r="H5" s="24">
        <v>6000000</v>
      </c>
    </row>
    <row r="6" spans="1:9">
      <c r="A6" s="17">
        <v>5</v>
      </c>
      <c r="B6" s="16" t="s">
        <v>29</v>
      </c>
      <c r="C6" s="16" t="s">
        <v>28</v>
      </c>
      <c r="D6" s="23">
        <f t="shared" si="0"/>
        <v>6000000</v>
      </c>
      <c r="F6" s="17">
        <v>5</v>
      </c>
      <c r="G6" s="18" t="s">
        <v>30</v>
      </c>
      <c r="H6" s="24">
        <v>5000000</v>
      </c>
    </row>
    <row r="7" spans="1:9">
      <c r="A7" s="17">
        <v>6</v>
      </c>
      <c r="B7" s="16" t="s">
        <v>31</v>
      </c>
      <c r="C7" s="16" t="s">
        <v>30</v>
      </c>
      <c r="D7" s="23">
        <f t="shared" si="0"/>
        <v>5000000</v>
      </c>
      <c r="F7" s="17">
        <v>6</v>
      </c>
      <c r="G7" s="18" t="s">
        <v>20</v>
      </c>
      <c r="H7" s="24">
        <v>4000000</v>
      </c>
    </row>
    <row r="8" spans="1:9">
      <c r="A8" s="17">
        <v>7</v>
      </c>
      <c r="B8" s="16" t="s">
        <v>32</v>
      </c>
      <c r="C8" s="16" t="s">
        <v>21</v>
      </c>
      <c r="D8" s="23">
        <f t="shared" si="0"/>
        <v>7000000</v>
      </c>
      <c r="F8" s="17">
        <v>7</v>
      </c>
      <c r="G8" s="18" t="s">
        <v>33</v>
      </c>
      <c r="H8" s="24">
        <v>6500000</v>
      </c>
    </row>
    <row r="9" spans="1:9">
      <c r="A9" s="17">
        <v>8</v>
      </c>
      <c r="B9" s="16" t="s">
        <v>34</v>
      </c>
      <c r="C9" s="16" t="s">
        <v>20</v>
      </c>
      <c r="D9" s="23">
        <f t="shared" si="0"/>
        <v>4000000</v>
      </c>
      <c r="F9" s="17">
        <v>8</v>
      </c>
      <c r="G9" s="18" t="s">
        <v>23</v>
      </c>
      <c r="H9" s="24">
        <v>4500000</v>
      </c>
    </row>
    <row r="10" spans="1:9">
      <c r="A10" s="17">
        <v>9</v>
      </c>
      <c r="B10" s="16" t="s">
        <v>35</v>
      </c>
      <c r="C10" s="16" t="s">
        <v>33</v>
      </c>
      <c r="D10" s="23">
        <f t="shared" si="0"/>
        <v>6500000</v>
      </c>
      <c r="F10" s="17">
        <v>9</v>
      </c>
      <c r="G10" s="18" t="s">
        <v>36</v>
      </c>
      <c r="H10" s="24">
        <v>8000000</v>
      </c>
    </row>
    <row r="11" spans="1:9">
      <c r="A11" s="17">
        <v>10</v>
      </c>
      <c r="B11" s="16" t="s">
        <v>37</v>
      </c>
      <c r="C11" s="16" t="s">
        <v>23</v>
      </c>
      <c r="D11" s="23">
        <f t="shared" si="0"/>
        <v>4500000</v>
      </c>
      <c r="H11" s="25"/>
    </row>
    <row r="12" spans="1:9">
      <c r="A12" s="17">
        <v>11</v>
      </c>
      <c r="B12" s="16" t="s">
        <v>38</v>
      </c>
      <c r="C12" s="16" t="s">
        <v>36</v>
      </c>
      <c r="D12" s="23">
        <f t="shared" si="0"/>
        <v>8000000</v>
      </c>
      <c r="G12" s="26" t="s">
        <v>39</v>
      </c>
      <c r="H12" s="27">
        <f>SUM(D2:D24)</f>
        <v>122000000</v>
      </c>
      <c r="I12" s="28">
        <v>122000000</v>
      </c>
    </row>
    <row r="13" spans="1:9">
      <c r="A13" s="17">
        <v>12</v>
      </c>
      <c r="B13" s="16" t="s">
        <v>40</v>
      </c>
      <c r="C13" s="16" t="s">
        <v>23</v>
      </c>
      <c r="D13" s="23">
        <f t="shared" si="0"/>
        <v>4500000</v>
      </c>
    </row>
    <row r="14" spans="1:9">
      <c r="A14" s="17">
        <v>13</v>
      </c>
      <c r="B14" s="16" t="s">
        <v>41</v>
      </c>
      <c r="C14" s="16" t="s">
        <v>21</v>
      </c>
      <c r="D14" s="23">
        <f t="shared" si="0"/>
        <v>7000000</v>
      </c>
    </row>
    <row r="15" spans="1:9">
      <c r="A15" s="17">
        <v>14</v>
      </c>
      <c r="B15" s="16" t="s">
        <v>42</v>
      </c>
      <c r="C15" s="16" t="s">
        <v>33</v>
      </c>
      <c r="D15" s="23">
        <f t="shared" si="0"/>
        <v>6500000</v>
      </c>
    </row>
    <row r="16" spans="1:9">
      <c r="A16" s="17">
        <v>15</v>
      </c>
      <c r="B16" s="16" t="s">
        <v>43</v>
      </c>
      <c r="C16" s="16" t="s">
        <v>30</v>
      </c>
      <c r="D16" s="23">
        <f t="shared" si="0"/>
        <v>5000000</v>
      </c>
    </row>
    <row r="17" spans="1:8">
      <c r="A17" s="17">
        <v>16</v>
      </c>
      <c r="B17" s="16" t="s">
        <v>44</v>
      </c>
      <c r="C17" s="16" t="s">
        <v>20</v>
      </c>
      <c r="D17" s="23">
        <f t="shared" si="0"/>
        <v>4000000</v>
      </c>
    </row>
    <row r="18" spans="1:8">
      <c r="A18" s="17">
        <v>17</v>
      </c>
      <c r="B18" s="16" t="s">
        <v>45</v>
      </c>
      <c r="C18" s="16" t="s">
        <v>23</v>
      </c>
      <c r="D18" s="23">
        <f t="shared" si="0"/>
        <v>4500000</v>
      </c>
    </row>
    <row r="19" spans="1:8">
      <c r="A19" s="17">
        <v>18</v>
      </c>
      <c r="B19" s="16" t="s">
        <v>46</v>
      </c>
      <c r="C19" s="16" t="s">
        <v>23</v>
      </c>
      <c r="D19" s="23">
        <f t="shared" si="0"/>
        <v>4500000</v>
      </c>
    </row>
    <row r="20" spans="1:8">
      <c r="A20" s="17">
        <v>19</v>
      </c>
      <c r="B20" s="16" t="s">
        <v>47</v>
      </c>
      <c r="C20" s="16" t="s">
        <v>30</v>
      </c>
      <c r="D20" s="23">
        <f t="shared" si="0"/>
        <v>5000000</v>
      </c>
    </row>
    <row r="21" spans="1:8">
      <c r="A21" s="17">
        <v>20</v>
      </c>
      <c r="B21" s="16" t="s">
        <v>48</v>
      </c>
      <c r="C21" s="16" t="s">
        <v>24</v>
      </c>
      <c r="D21" s="23">
        <f t="shared" si="0"/>
        <v>5000000</v>
      </c>
    </row>
    <row r="22" spans="1:8">
      <c r="A22" s="17">
        <v>21</v>
      </c>
      <c r="B22" s="16" t="s">
        <v>49</v>
      </c>
      <c r="C22" s="16" t="s">
        <v>20</v>
      </c>
      <c r="D22" s="23">
        <f t="shared" si="0"/>
        <v>4000000</v>
      </c>
    </row>
    <row r="23" spans="1:8">
      <c r="A23" s="17">
        <v>22</v>
      </c>
      <c r="B23" s="16" t="s">
        <v>50</v>
      </c>
      <c r="C23" s="16" t="s">
        <v>23</v>
      </c>
      <c r="D23" s="23">
        <f t="shared" si="0"/>
        <v>4500000</v>
      </c>
    </row>
    <row r="24" spans="1:8">
      <c r="A24" s="17">
        <v>23</v>
      </c>
      <c r="B24" s="16" t="s">
        <v>51</v>
      </c>
      <c r="C24" s="16" t="s">
        <v>20</v>
      </c>
      <c r="D24" s="23">
        <f t="shared" si="0"/>
        <v>4000000</v>
      </c>
    </row>
    <row r="27" spans="1:8">
      <c r="H27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100"/>
  <sheetViews>
    <sheetView zoomScale="80" zoomScaleNormal="80" workbookViewId="0">
      <pane ySplit="1" topLeftCell="A2" activePane="bottomLeft" state="frozen"/>
      <selection activeCell="E30" sqref="E30"/>
      <selection pane="bottomLeft" activeCell="H2" sqref="H2"/>
    </sheetView>
  </sheetViews>
  <sheetFormatPr defaultColWidth="9.140625" defaultRowHeight="12.75"/>
  <cols>
    <col min="1" max="1" width="11.42578125" style="1" customWidth="1"/>
    <col min="2" max="2" width="13.5703125" style="1" bestFit="1" customWidth="1"/>
    <col min="3" max="3" width="73.7109375" style="1" bestFit="1" customWidth="1"/>
    <col min="4" max="4" width="15.140625" style="1" bestFit="1" customWidth="1"/>
    <col min="5" max="5" width="11" style="1" customWidth="1"/>
    <col min="6" max="6" width="9.140625" style="1"/>
    <col min="7" max="7" width="64.7109375" style="1" bestFit="1" customWidth="1"/>
    <col min="8" max="8" width="14.7109375" style="1" customWidth="1"/>
    <col min="9" max="9" width="15.7109375" style="1" customWidth="1"/>
    <col min="10" max="16384" width="9.140625" style="1"/>
  </cols>
  <sheetData>
    <row r="1" spans="1:9" ht="15">
      <c r="A1" s="7" t="s">
        <v>52</v>
      </c>
      <c r="B1" s="8" t="s">
        <v>53</v>
      </c>
      <c r="C1" s="9" t="s">
        <v>54</v>
      </c>
      <c r="D1" s="9" t="s">
        <v>55</v>
      </c>
      <c r="E1" s="9" t="s">
        <v>56</v>
      </c>
    </row>
    <row r="2" spans="1:9">
      <c r="A2" s="12" t="s">
        <v>57</v>
      </c>
      <c r="B2" s="12">
        <v>878</v>
      </c>
      <c r="C2" s="11" t="str">
        <f>VLOOKUP(CLEAN(TRIM(A2)),'Прайс лист'!$A$1:$C$29,3,0)</f>
        <v xml:space="preserve">18K Italian Gold Women's Watch </v>
      </c>
      <c r="D2" s="10">
        <f>IFERROR(VLOOKUP(CLEAN(TRIM(A2)),'Прайс лист'!$A$1:$C$29,2,0), 0)</f>
        <v>79.95</v>
      </c>
      <c r="E2" s="10">
        <f>IFERROR(D2*B2,0)</f>
        <v>70196.100000000006</v>
      </c>
      <c r="G2" s="21" t="s">
        <v>58</v>
      </c>
      <c r="H2" s="6">
        <f>SUM(E:E)</f>
        <v>1666480.3499999992</v>
      </c>
      <c r="I2" s="22">
        <v>1666480.3499999992</v>
      </c>
    </row>
    <row r="3" spans="1:9">
      <c r="A3" s="12" t="s">
        <v>59</v>
      </c>
      <c r="B3" s="12">
        <v>213</v>
      </c>
      <c r="C3" s="11" t="str">
        <f>VLOOKUP(CLEAN(TRIM(A3)),'Прайс лист'!$A$1:$C$29,3,0)</f>
        <v xml:space="preserve">14K Gold Onyx Cross </v>
      </c>
      <c r="D3" s="10">
        <f>IFERROR(VLOOKUP(CLEAN(TRIM(A3)),'Прайс лист'!$A$1:$C$29,2,0), 0)</f>
        <v>12.95</v>
      </c>
      <c r="E3" s="10">
        <f t="shared" ref="E3:E66" si="0">IFERROR(D3*B3,0)</f>
        <v>2758.35</v>
      </c>
    </row>
    <row r="4" spans="1:9">
      <c r="A4" s="12" t="s">
        <v>60</v>
      </c>
      <c r="B4" s="12">
        <v>744</v>
      </c>
      <c r="C4" s="11" t="str">
        <f>VLOOKUP(CLEAN(TRIM(A4)),'Прайс лист'!$A$1:$C$29,3,0)</f>
        <v xml:space="preserve">14K Gold Onyx Cross </v>
      </c>
      <c r="D4" s="10">
        <f>IFERROR(VLOOKUP(CLEAN(TRIM(A4)),'Прайс лист'!$A$1:$C$29,2,0), 0)</f>
        <v>12.95</v>
      </c>
      <c r="E4" s="10">
        <f t="shared" si="0"/>
        <v>9634.7999999999993</v>
      </c>
    </row>
    <row r="5" spans="1:9">
      <c r="A5" s="12" t="s">
        <v>61</v>
      </c>
      <c r="B5" s="12">
        <v>169</v>
      </c>
      <c r="C5" s="11" t="str">
        <f>VLOOKUP(CLEAN(TRIM(A5)),'Прайс лист'!$A$1:$C$29,3,0)</f>
        <v xml:space="preserve">18K Italian Gold Men's Bracelet </v>
      </c>
      <c r="D5" s="10">
        <f>IFERROR(VLOOKUP(CLEAN(TRIM(A5)),'Прайс лист'!$A$1:$C$29,2,0), 0)</f>
        <v>44.95</v>
      </c>
      <c r="E5" s="10">
        <f t="shared" si="0"/>
        <v>7596.55</v>
      </c>
    </row>
    <row r="6" spans="1:9">
      <c r="A6" s="12" t="s">
        <v>62</v>
      </c>
      <c r="B6" s="12">
        <v>822</v>
      </c>
      <c r="C6" s="11" t="str">
        <f>VLOOKUP(CLEAN(TRIM(A6)),'Прайс лист'!$A$1:$C$29,3,0)</f>
        <v xml:space="preserve">14K Gold Onyx Cross with White Cubic Zirconia Stones </v>
      </c>
      <c r="D6" s="10">
        <f>IFERROR(VLOOKUP(CLEAN(TRIM(A6)),'Прайс лист'!$A$1:$C$29,2,0), 0)</f>
        <v>12.95</v>
      </c>
      <c r="E6" s="10">
        <f t="shared" si="0"/>
        <v>10644.9</v>
      </c>
    </row>
    <row r="7" spans="1:9">
      <c r="A7" s="12" t="s">
        <v>63</v>
      </c>
      <c r="B7" s="12">
        <v>740</v>
      </c>
      <c r="C7" s="11" t="str">
        <f>VLOOKUP(CLEAN(TRIM(A7)),'Прайс лист'!$A$1:$C$29,3,0)</f>
        <v xml:space="preserve">14K Gold Fish Hoop Earrings </v>
      </c>
      <c r="D7" s="10">
        <f>IFERROR(VLOOKUP(CLEAN(TRIM(A7)),'Прайс лист'!$A$1:$C$29,2,0), 0)</f>
        <v>19.95</v>
      </c>
      <c r="E7" s="10">
        <f t="shared" si="0"/>
        <v>14763</v>
      </c>
    </row>
    <row r="8" spans="1:9">
      <c r="A8" s="12" t="s">
        <v>64</v>
      </c>
      <c r="B8" s="12">
        <v>638</v>
      </c>
      <c r="C8" s="11" t="str">
        <f>VLOOKUP(CLEAN(TRIM(A8)),'Прайс лист'!$A$1:$C$29,3,0)</f>
        <v xml:space="preserve">14K Gold Ballerina Ring w/ Blue &amp; White CZs (Women's Rings, CZ Rings) </v>
      </c>
      <c r="D8" s="10">
        <f>IFERROR(VLOOKUP(CLEAN(TRIM(A8)),'Прайс лист'!$A$1:$C$29,2,0), 0)</f>
        <v>99.95</v>
      </c>
      <c r="E8" s="10">
        <f t="shared" si="0"/>
        <v>63768.1</v>
      </c>
    </row>
    <row r="9" spans="1:9">
      <c r="A9" s="12" t="s">
        <v>65</v>
      </c>
      <c r="B9" s="12">
        <v>817</v>
      </c>
      <c r="C9" s="11" t="str">
        <f>VLOOKUP(CLEAN(TRIM(A9)),'Прайс лист'!$A$1:$C$29,3,0)</f>
        <v xml:space="preserve">14K Gold Onyx Men's Bracelet </v>
      </c>
      <c r="D9" s="10">
        <f>IFERROR(VLOOKUP(CLEAN(TRIM(A9)),'Прайс лист'!$A$1:$C$29,2,0), 0)</f>
        <v>12.95</v>
      </c>
      <c r="E9" s="10">
        <f t="shared" si="0"/>
        <v>10580.15</v>
      </c>
    </row>
    <row r="10" spans="1:9">
      <c r="A10" s="12" t="s">
        <v>66</v>
      </c>
      <c r="B10" s="12">
        <v>871</v>
      </c>
      <c r="C10" s="11" t="str">
        <f>VLOOKUP(CLEAN(TRIM(A10)),'Прайс лист'!$A$1:$C$29,3,0)</f>
        <v xml:space="preserve">14K Gold Onyx Cross with White Cubic Zirconia Stones </v>
      </c>
      <c r="D10" s="10">
        <f>IFERROR(VLOOKUP(CLEAN(TRIM(A10)),'Прайс лист'!$A$1:$C$29,2,0), 0)</f>
        <v>12.95</v>
      </c>
      <c r="E10" s="10">
        <f t="shared" si="0"/>
        <v>11279.449999999999</v>
      </c>
    </row>
    <row r="11" spans="1:9">
      <c r="A11" s="12" t="s">
        <v>67</v>
      </c>
      <c r="B11" s="12">
        <v>686</v>
      </c>
      <c r="C11" s="11" t="str">
        <f>VLOOKUP(CLEAN(TRIM(A11)),'Прайс лист'!$A$1:$C$29,3,0)</f>
        <v xml:space="preserve">14K Gold Onyx Cross </v>
      </c>
      <c r="D11" s="10">
        <f>IFERROR(VLOOKUP(CLEAN(TRIM(A11)),'Прайс лист'!$A$1:$C$29,2,0), 0)</f>
        <v>12.95</v>
      </c>
      <c r="E11" s="10">
        <f t="shared" si="0"/>
        <v>8883.6999999999989</v>
      </c>
    </row>
    <row r="12" spans="1:9">
      <c r="A12" s="12" t="s">
        <v>61</v>
      </c>
      <c r="B12" s="12">
        <v>541</v>
      </c>
      <c r="C12" s="11" t="str">
        <f>VLOOKUP(CLEAN(TRIM(A12)),'Прайс лист'!$A$1:$C$29,3,0)</f>
        <v xml:space="preserve">18K Italian Gold Men's Bracelet </v>
      </c>
      <c r="D12" s="10">
        <f>IFERROR(VLOOKUP(CLEAN(TRIM(A12)),'Прайс лист'!$A$1:$C$29,2,0), 0)</f>
        <v>44.95</v>
      </c>
      <c r="E12" s="10">
        <f t="shared" si="0"/>
        <v>24317.95</v>
      </c>
    </row>
    <row r="13" spans="1:9">
      <c r="A13" s="12" t="s">
        <v>68</v>
      </c>
      <c r="B13" s="12">
        <v>208</v>
      </c>
      <c r="C13" s="11" t="str">
        <f>VLOOKUP(CLEAN(TRIM(A13)),'Прайс лист'!$A$1:$C$29,3,0)</f>
        <v xml:space="preserve">14K Gold Swiss Cut Earrings </v>
      </c>
      <c r="D13" s="10">
        <f>IFERROR(VLOOKUP(CLEAN(TRIM(A13)),'Прайс лист'!$A$1:$C$29,2,0), 0)</f>
        <v>20.95</v>
      </c>
      <c r="E13" s="10">
        <f t="shared" si="0"/>
        <v>4357.5999999999995</v>
      </c>
    </row>
    <row r="14" spans="1:9">
      <c r="A14" s="12" t="s">
        <v>69</v>
      </c>
      <c r="B14" s="12">
        <v>231</v>
      </c>
      <c r="C14" s="11" t="str">
        <f>VLOOKUP(CLEAN(TRIM(A14)),'Прайс лист'!$A$1:$C$29,3,0)</f>
        <v xml:space="preserve">14K Gold Ray Of Light Onyx Men's Ring (Men's Rings) </v>
      </c>
      <c r="D14" s="10">
        <f>IFERROR(VLOOKUP(CLEAN(TRIM(A14)),'Прайс лист'!$A$1:$C$29,2,0), 0)</f>
        <v>99.95</v>
      </c>
      <c r="E14" s="10">
        <f t="shared" si="0"/>
        <v>23088.45</v>
      </c>
    </row>
    <row r="15" spans="1:9">
      <c r="A15" s="12" t="s">
        <v>70</v>
      </c>
      <c r="B15" s="12">
        <v>304</v>
      </c>
      <c r="C15" s="11" t="str">
        <f>VLOOKUP(CLEAN(TRIM(A15)),'Прайс лист'!$A$1:$C$29,3,0)</f>
        <v xml:space="preserve">14K Gold Ray Of Light Onyx Men's Ring (Men's Rings) </v>
      </c>
      <c r="D15" s="10">
        <f>IFERROR(VLOOKUP(CLEAN(TRIM(A15)),'Прайс лист'!$A$1:$C$29,2,0), 0)</f>
        <v>99.95</v>
      </c>
      <c r="E15" s="10">
        <f t="shared" si="0"/>
        <v>30384.799999999999</v>
      </c>
      <c r="H15" s="13"/>
    </row>
    <row r="16" spans="1:9">
      <c r="A16" s="12" t="s">
        <v>71</v>
      </c>
      <c r="B16" s="12">
        <v>671</v>
      </c>
      <c r="C16" s="11" t="str">
        <f>VLOOKUP(CLEAN(TRIM(A16)),'Прайс лист'!$A$1:$C$29,3,0)</f>
        <v xml:space="preserve">14K Gold Onyx Cross </v>
      </c>
      <c r="D16" s="10">
        <f>IFERROR(VLOOKUP(CLEAN(TRIM(A16)),'Прайс лист'!$A$1:$C$29,2,0), 0)</f>
        <v>12.95</v>
      </c>
      <c r="E16" s="10">
        <f t="shared" si="0"/>
        <v>8689.4499999999989</v>
      </c>
      <c r="H16" s="13"/>
    </row>
    <row r="17" spans="1:8">
      <c r="A17" s="12" t="s">
        <v>61</v>
      </c>
      <c r="B17" s="12">
        <v>849</v>
      </c>
      <c r="C17" s="11" t="str">
        <f>VLOOKUP(CLEAN(TRIM(A17)),'Прайс лист'!$A$1:$C$29,3,0)</f>
        <v xml:space="preserve">18K Italian Gold Men's Bracelet </v>
      </c>
      <c r="D17" s="10">
        <f>IFERROR(VLOOKUP(CLEAN(TRIM(A17)),'Прайс лист'!$A$1:$C$29,2,0), 0)</f>
        <v>44.95</v>
      </c>
      <c r="E17" s="10">
        <f t="shared" si="0"/>
        <v>38162.550000000003</v>
      </c>
      <c r="H17" s="6"/>
    </row>
    <row r="18" spans="1:8">
      <c r="A18" s="12" t="s">
        <v>71</v>
      </c>
      <c r="B18" s="12">
        <v>718</v>
      </c>
      <c r="C18" s="11" t="str">
        <f>VLOOKUP(CLEAN(TRIM(A18)),'Прайс лист'!$A$1:$C$29,3,0)</f>
        <v xml:space="preserve">14K Gold Onyx Cross </v>
      </c>
      <c r="D18" s="10">
        <f>IFERROR(VLOOKUP(CLEAN(TRIM(A18)),'Прайс лист'!$A$1:$C$29,2,0), 0)</f>
        <v>12.95</v>
      </c>
      <c r="E18" s="10">
        <f t="shared" si="0"/>
        <v>9298.1</v>
      </c>
    </row>
    <row r="19" spans="1:8">
      <c r="A19" s="12" t="s">
        <v>72</v>
      </c>
      <c r="B19" s="12">
        <v>899</v>
      </c>
      <c r="C19" s="11" t="str">
        <f>VLOOKUP(CLEAN(TRIM(A19)),'Прайс лист'!$A$1:$C$29,3,0)</f>
        <v xml:space="preserve">14K Gold Ray Of Light Onyx Men's Ring (Men's Rings) </v>
      </c>
      <c r="D19" s="10">
        <f>IFERROR(VLOOKUP(CLEAN(TRIM(A19)),'Прайс лист'!$A$1:$C$29,2,0), 0)</f>
        <v>99.95</v>
      </c>
      <c r="E19" s="10">
        <f t="shared" si="0"/>
        <v>89855.05</v>
      </c>
    </row>
    <row r="20" spans="1:8">
      <c r="A20" s="12" t="s">
        <v>62</v>
      </c>
      <c r="B20" s="12">
        <v>192</v>
      </c>
      <c r="C20" s="11" t="str">
        <f>VLOOKUP(CLEAN(TRIM(A20)),'Прайс лист'!$A$1:$C$29,3,0)</f>
        <v xml:space="preserve">14K Gold Onyx Cross with White Cubic Zirconia Stones </v>
      </c>
      <c r="D20" s="10">
        <f>IFERROR(VLOOKUP(CLEAN(TRIM(A20)),'Прайс лист'!$A$1:$C$29,2,0), 0)</f>
        <v>12.95</v>
      </c>
      <c r="E20" s="10">
        <f t="shared" si="0"/>
        <v>2486.3999999999996</v>
      </c>
    </row>
    <row r="21" spans="1:8">
      <c r="A21" s="12" t="s">
        <v>72</v>
      </c>
      <c r="B21" s="12">
        <v>852</v>
      </c>
      <c r="C21" s="11" t="str">
        <f>VLOOKUP(CLEAN(TRIM(A21)),'Прайс лист'!$A$1:$C$29,3,0)</f>
        <v xml:space="preserve">14K Gold Ray Of Light Onyx Men's Ring (Men's Rings) </v>
      </c>
      <c r="D21" s="10">
        <f>IFERROR(VLOOKUP(CLEAN(TRIM(A21)),'Прайс лист'!$A$1:$C$29,2,0), 0)</f>
        <v>99.95</v>
      </c>
      <c r="E21" s="10">
        <f t="shared" si="0"/>
        <v>85157.400000000009</v>
      </c>
    </row>
    <row r="22" spans="1:8">
      <c r="A22" s="12" t="s">
        <v>66</v>
      </c>
      <c r="B22" s="12">
        <v>379</v>
      </c>
      <c r="C22" s="11" t="str">
        <f>VLOOKUP(CLEAN(TRIM(A22)),'Прайс лист'!$A$1:$C$29,3,0)</f>
        <v xml:space="preserve">14K Gold Onyx Cross with White Cubic Zirconia Stones </v>
      </c>
      <c r="D22" s="10">
        <f>IFERROR(VLOOKUP(CLEAN(TRIM(A22)),'Прайс лист'!$A$1:$C$29,2,0), 0)</f>
        <v>12.95</v>
      </c>
      <c r="E22" s="10">
        <f t="shared" si="0"/>
        <v>4908.05</v>
      </c>
    </row>
    <row r="23" spans="1:8">
      <c r="A23" s="12" t="s">
        <v>71</v>
      </c>
      <c r="B23" s="12">
        <v>802</v>
      </c>
      <c r="C23" s="11" t="str">
        <f>VLOOKUP(CLEAN(TRIM(A23)),'Прайс лист'!$A$1:$C$29,3,0)</f>
        <v xml:space="preserve">14K Gold Onyx Cross </v>
      </c>
      <c r="D23" s="10">
        <f>IFERROR(VLOOKUP(CLEAN(TRIM(A23)),'Прайс лист'!$A$1:$C$29,2,0), 0)</f>
        <v>12.95</v>
      </c>
      <c r="E23" s="10">
        <f t="shared" si="0"/>
        <v>10385.9</v>
      </c>
    </row>
    <row r="24" spans="1:8">
      <c r="A24" s="12" t="s">
        <v>73</v>
      </c>
      <c r="B24" s="12">
        <v>530</v>
      </c>
      <c r="C24" s="11" t="str">
        <f>VLOOKUP(CLEAN(TRIM(A24)),'Прайс лист'!$A$1:$C$29,3,0)</f>
        <v xml:space="preserve">14K Gold Bangle Bracelet with Star Design </v>
      </c>
      <c r="D24" s="10">
        <f>IFERROR(VLOOKUP(CLEAN(TRIM(A24)),'Прайс лист'!$A$1:$C$29,2,0), 0)</f>
        <v>12.95</v>
      </c>
      <c r="E24" s="10">
        <f t="shared" si="0"/>
        <v>6863.5</v>
      </c>
      <c r="H24" s="6"/>
    </row>
    <row r="25" spans="1:8">
      <c r="A25" s="12" t="s">
        <v>64</v>
      </c>
      <c r="B25" s="12">
        <v>460</v>
      </c>
      <c r="C25" s="11" t="str">
        <f>VLOOKUP(CLEAN(TRIM(A25)),'Прайс лист'!$A$1:$C$29,3,0)</f>
        <v xml:space="preserve">14K Gold Ballerina Ring w/ Blue &amp; White CZs (Women's Rings, CZ Rings) </v>
      </c>
      <c r="D25" s="10">
        <f>IFERROR(VLOOKUP(CLEAN(TRIM(A25)),'Прайс лист'!$A$1:$C$29,2,0), 0)</f>
        <v>99.95</v>
      </c>
      <c r="E25" s="10">
        <f t="shared" si="0"/>
        <v>45977</v>
      </c>
    </row>
    <row r="26" spans="1:8">
      <c r="A26" s="12" t="s">
        <v>72</v>
      </c>
      <c r="B26" s="12">
        <v>735</v>
      </c>
      <c r="C26" s="11" t="str">
        <f>VLOOKUP(CLEAN(TRIM(A26)),'Прайс лист'!$A$1:$C$29,3,0)</f>
        <v xml:space="preserve">14K Gold Ray Of Light Onyx Men's Ring (Men's Rings) </v>
      </c>
      <c r="D26" s="10">
        <f>IFERROR(VLOOKUP(CLEAN(TRIM(A26)),'Прайс лист'!$A$1:$C$29,2,0), 0)</f>
        <v>99.95</v>
      </c>
      <c r="E26" s="10">
        <f t="shared" si="0"/>
        <v>73463.25</v>
      </c>
    </row>
    <row r="27" spans="1:8">
      <c r="A27" s="12" t="s">
        <v>62</v>
      </c>
      <c r="B27" s="12">
        <v>351</v>
      </c>
      <c r="C27" s="11" t="str">
        <f>VLOOKUP(CLEAN(TRIM(A27)),'Прайс лист'!$A$1:$C$29,3,0)</f>
        <v xml:space="preserve">14K Gold Onyx Cross with White Cubic Zirconia Stones </v>
      </c>
      <c r="D27" s="10">
        <f>IFERROR(VLOOKUP(CLEAN(TRIM(A27)),'Прайс лист'!$A$1:$C$29,2,0), 0)</f>
        <v>12.95</v>
      </c>
      <c r="E27" s="10">
        <f t="shared" si="0"/>
        <v>4545.45</v>
      </c>
      <c r="H27" s="13"/>
    </row>
    <row r="28" spans="1:8">
      <c r="A28" s="12" t="s">
        <v>62</v>
      </c>
      <c r="B28" s="12">
        <v>236</v>
      </c>
      <c r="C28" s="11" t="str">
        <f>VLOOKUP(CLEAN(TRIM(A28)),'Прайс лист'!$A$1:$C$29,3,0)</f>
        <v xml:space="preserve">14K Gold Onyx Cross with White Cubic Zirconia Stones </v>
      </c>
      <c r="D28" s="10">
        <f>IFERROR(VLOOKUP(CLEAN(TRIM(A28)),'Прайс лист'!$A$1:$C$29,2,0), 0)</f>
        <v>12.95</v>
      </c>
      <c r="E28" s="10">
        <f t="shared" si="0"/>
        <v>3056.2</v>
      </c>
      <c r="H28" s="13"/>
    </row>
    <row r="29" spans="1:8">
      <c r="A29" s="12" t="s">
        <v>74</v>
      </c>
      <c r="B29" s="12">
        <v>673</v>
      </c>
      <c r="C29" s="11" t="str">
        <f>VLOOKUP(CLEAN(TRIM(A29)),'Прайс лист'!$A$1:$C$29,3,0)</f>
        <v xml:space="preserve">14K Gold Earrings </v>
      </c>
      <c r="D29" s="10">
        <f>IFERROR(VLOOKUP(CLEAN(TRIM(A29)),'Прайс лист'!$A$1:$C$29,2,0), 0)</f>
        <v>21.95</v>
      </c>
      <c r="E29" s="10">
        <f t="shared" si="0"/>
        <v>14772.35</v>
      </c>
      <c r="H29" s="6"/>
    </row>
    <row r="30" spans="1:8">
      <c r="A30" s="12" t="s">
        <v>61</v>
      </c>
      <c r="B30" s="12">
        <v>881</v>
      </c>
      <c r="C30" s="11" t="str">
        <f>VLOOKUP(CLEAN(TRIM(A30)),'Прайс лист'!$A$1:$C$29,3,0)</f>
        <v xml:space="preserve">18K Italian Gold Men's Bracelet </v>
      </c>
      <c r="D30" s="10">
        <f>IFERROR(VLOOKUP(CLEAN(TRIM(A30)),'Прайс лист'!$A$1:$C$29,2,0), 0)</f>
        <v>44.95</v>
      </c>
      <c r="E30" s="10">
        <f t="shared" si="0"/>
        <v>39600.950000000004</v>
      </c>
    </row>
    <row r="31" spans="1:8">
      <c r="A31" s="12" t="s">
        <v>68</v>
      </c>
      <c r="B31" s="12">
        <v>311</v>
      </c>
      <c r="C31" s="11" t="str">
        <f>VLOOKUP(CLEAN(TRIM(A31)),'Прайс лист'!$A$1:$C$29,3,0)</f>
        <v xml:space="preserve">14K Gold Swiss Cut Earrings </v>
      </c>
      <c r="D31" s="10">
        <f>IFERROR(VLOOKUP(CLEAN(TRIM(A31)),'Прайс лист'!$A$1:$C$29,2,0), 0)</f>
        <v>20.95</v>
      </c>
      <c r="E31" s="10">
        <f t="shared" si="0"/>
        <v>6515.45</v>
      </c>
    </row>
    <row r="32" spans="1:8">
      <c r="A32" s="12" t="s">
        <v>75</v>
      </c>
      <c r="B32" s="12">
        <v>347</v>
      </c>
      <c r="C32" s="11" t="str">
        <f>VLOOKUP(CLEAN(TRIM(A32)),'Прайс лист'!$A$1:$C$29,3,0)</f>
        <v xml:space="preserve">14K Gold Onyx Men's Bracelet </v>
      </c>
      <c r="D32" s="10">
        <f>IFERROR(VLOOKUP(CLEAN(TRIM(A32)),'Прайс лист'!$A$1:$C$29,2,0), 0)</f>
        <v>12.95</v>
      </c>
      <c r="E32" s="10">
        <f t="shared" si="0"/>
        <v>4493.6499999999996</v>
      </c>
    </row>
    <row r="33" spans="1:8">
      <c r="A33" s="12" t="s">
        <v>76</v>
      </c>
      <c r="B33" s="12">
        <v>833</v>
      </c>
      <c r="C33" s="11" t="str">
        <f>VLOOKUP(CLEAN(TRIM(A33)),'Прайс лист'!$A$1:$C$29,3,0)</f>
        <v xml:space="preserve">14K Gold Onyx Cross </v>
      </c>
      <c r="D33" s="10">
        <f>IFERROR(VLOOKUP(CLEAN(TRIM(A33)),'Прайс лист'!$A$1:$C$29,2,0), 0)</f>
        <v>12.95</v>
      </c>
      <c r="E33" s="10">
        <f t="shared" si="0"/>
        <v>10787.349999999999</v>
      </c>
    </row>
    <row r="34" spans="1:8">
      <c r="A34" s="12" t="s">
        <v>67</v>
      </c>
      <c r="B34" s="12">
        <v>216</v>
      </c>
      <c r="C34" s="11" t="str">
        <f>VLOOKUP(CLEAN(TRIM(A34)),'Прайс лист'!$A$1:$C$29,3,0)</f>
        <v xml:space="preserve">14K Gold Onyx Cross </v>
      </c>
      <c r="D34" s="10">
        <f>IFERROR(VLOOKUP(CLEAN(TRIM(A34)),'Прайс лист'!$A$1:$C$29,2,0), 0)</f>
        <v>12.95</v>
      </c>
      <c r="E34" s="10">
        <f t="shared" si="0"/>
        <v>2797.2</v>
      </c>
    </row>
    <row r="35" spans="1:8">
      <c r="A35" s="12" t="s">
        <v>62</v>
      </c>
      <c r="B35" s="12">
        <v>571</v>
      </c>
      <c r="C35" s="11" t="str">
        <f>VLOOKUP(CLEAN(TRIM(A35)),'Прайс лист'!$A$1:$C$29,3,0)</f>
        <v xml:space="preserve">14K Gold Onyx Cross with White Cubic Zirconia Stones </v>
      </c>
      <c r="D35" s="10">
        <f>IFERROR(VLOOKUP(CLEAN(TRIM(A35)),'Прайс лист'!$A$1:$C$29,2,0), 0)</f>
        <v>12.95</v>
      </c>
      <c r="E35" s="10">
        <f t="shared" si="0"/>
        <v>7394.45</v>
      </c>
    </row>
    <row r="36" spans="1:8">
      <c r="A36" s="12" t="s">
        <v>63</v>
      </c>
      <c r="B36" s="12">
        <v>471</v>
      </c>
      <c r="C36" s="11" t="str">
        <f>VLOOKUP(CLEAN(TRIM(A36)),'Прайс лист'!$A$1:$C$29,3,0)</f>
        <v xml:space="preserve">14K Gold Fish Hoop Earrings </v>
      </c>
      <c r="D36" s="10">
        <f>IFERROR(VLOOKUP(CLEAN(TRIM(A36)),'Прайс лист'!$A$1:$C$29,2,0), 0)</f>
        <v>19.95</v>
      </c>
      <c r="E36" s="10">
        <f t="shared" si="0"/>
        <v>9396.4499999999989</v>
      </c>
    </row>
    <row r="37" spans="1:8">
      <c r="A37" s="12" t="s">
        <v>77</v>
      </c>
      <c r="B37" s="12">
        <v>213</v>
      </c>
      <c r="C37" s="11" t="str">
        <f>VLOOKUP(CLEAN(TRIM(A37)),'Прайс лист'!$A$1:$C$29,3,0)</f>
        <v xml:space="preserve">14K Gold Bangle Bracelet with Vine Design </v>
      </c>
      <c r="D37" s="10">
        <f>IFERROR(VLOOKUP(CLEAN(TRIM(A37)),'Прайс лист'!$A$1:$C$29,2,0), 0)</f>
        <v>39.950000000000003</v>
      </c>
      <c r="E37" s="10">
        <f t="shared" si="0"/>
        <v>8509.35</v>
      </c>
      <c r="H37" s="6"/>
    </row>
    <row r="38" spans="1:8">
      <c r="A38" s="12" t="s">
        <v>78</v>
      </c>
      <c r="B38" s="12">
        <v>775</v>
      </c>
      <c r="C38" s="11" t="str">
        <f>VLOOKUP(CLEAN(TRIM(A38)),'Прайс лист'!$A$1:$C$29,3,0)</f>
        <v xml:space="preserve">14K Gold Bangle Bracelet with Star Design </v>
      </c>
      <c r="D38" s="10">
        <f>IFERROR(VLOOKUP(CLEAN(TRIM(A38)),'Прайс лист'!$A$1:$C$29,2,0), 0)</f>
        <v>12.95</v>
      </c>
      <c r="E38" s="10">
        <f t="shared" si="0"/>
        <v>10036.25</v>
      </c>
    </row>
    <row r="39" spans="1:8">
      <c r="A39" s="12" t="s">
        <v>61</v>
      </c>
      <c r="B39" s="12">
        <v>737</v>
      </c>
      <c r="C39" s="11" t="str">
        <f>VLOOKUP(CLEAN(TRIM(A39)),'Прайс лист'!$A$1:$C$29,3,0)</f>
        <v xml:space="preserve">18K Italian Gold Men's Bracelet </v>
      </c>
      <c r="D39" s="10">
        <f>IFERROR(VLOOKUP(CLEAN(TRIM(A39)),'Прайс лист'!$A$1:$C$29,2,0), 0)</f>
        <v>44.95</v>
      </c>
      <c r="E39" s="10">
        <f t="shared" si="0"/>
        <v>33128.15</v>
      </c>
    </row>
    <row r="40" spans="1:8">
      <c r="A40" s="12" t="s">
        <v>79</v>
      </c>
      <c r="B40" s="12">
        <v>281</v>
      </c>
      <c r="C40" s="11" t="str">
        <f>VLOOKUP(CLEAN(TRIM(A40)),'Прайс лист'!$A$1:$C$29,3,0)</f>
        <v xml:space="preserve">14K Gold Hoop Earrings </v>
      </c>
      <c r="D40" s="10">
        <f>IFERROR(VLOOKUP(CLEAN(TRIM(A40)),'Прайс лист'!$A$1:$C$29,2,0), 0)</f>
        <v>20.95</v>
      </c>
      <c r="E40" s="10">
        <f t="shared" si="0"/>
        <v>5886.95</v>
      </c>
    </row>
    <row r="41" spans="1:8">
      <c r="A41" s="12" t="s">
        <v>77</v>
      </c>
      <c r="B41" s="12">
        <v>546</v>
      </c>
      <c r="C41" s="11" t="str">
        <f>VLOOKUP(CLEAN(TRIM(A41)),'Прайс лист'!$A$1:$C$29,3,0)</f>
        <v xml:space="preserve">14K Gold Bangle Bracelet with Vine Design </v>
      </c>
      <c r="D41" s="10">
        <f>IFERROR(VLOOKUP(CLEAN(TRIM(A41)),'Прайс лист'!$A$1:$C$29,2,0), 0)</f>
        <v>39.950000000000003</v>
      </c>
      <c r="E41" s="10">
        <f t="shared" si="0"/>
        <v>21812.7</v>
      </c>
    </row>
    <row r="42" spans="1:8">
      <c r="A42" s="12" t="s">
        <v>66</v>
      </c>
      <c r="B42" s="12">
        <v>467</v>
      </c>
      <c r="C42" s="11" t="str">
        <f>VLOOKUP(CLEAN(TRIM(A42)),'Прайс лист'!$A$1:$C$29,3,0)</f>
        <v xml:space="preserve">14K Gold Onyx Cross with White Cubic Zirconia Stones </v>
      </c>
      <c r="D42" s="10">
        <f>IFERROR(VLOOKUP(CLEAN(TRIM(A42)),'Прайс лист'!$A$1:$C$29,2,0), 0)</f>
        <v>12.95</v>
      </c>
      <c r="E42" s="10">
        <f t="shared" si="0"/>
        <v>6047.65</v>
      </c>
    </row>
    <row r="43" spans="1:8">
      <c r="A43" s="12" t="s">
        <v>80</v>
      </c>
      <c r="B43" s="12">
        <v>199</v>
      </c>
      <c r="C43" s="11" t="str">
        <f>VLOOKUP(CLEAN(TRIM(A43)),'Прайс лист'!$A$1:$C$29,3,0)</f>
        <v xml:space="preserve">14K Gold Hoop Earrings </v>
      </c>
      <c r="D43" s="10">
        <f>IFERROR(VLOOKUP(CLEAN(TRIM(A43)),'Прайс лист'!$A$1:$C$29,2,0), 0)</f>
        <v>21.95</v>
      </c>
      <c r="E43" s="10">
        <f t="shared" si="0"/>
        <v>4368.05</v>
      </c>
    </row>
    <row r="44" spans="1:8">
      <c r="A44" s="12" t="s">
        <v>63</v>
      </c>
      <c r="B44" s="12">
        <v>316</v>
      </c>
      <c r="C44" s="11" t="str">
        <f>VLOOKUP(CLEAN(TRIM(A44)),'Прайс лист'!$A$1:$C$29,3,0)</f>
        <v xml:space="preserve">14K Gold Fish Hoop Earrings </v>
      </c>
      <c r="D44" s="10">
        <f>IFERROR(VLOOKUP(CLEAN(TRIM(A44)),'Прайс лист'!$A$1:$C$29,2,0), 0)</f>
        <v>19.95</v>
      </c>
      <c r="E44" s="10">
        <f t="shared" si="0"/>
        <v>6304.2</v>
      </c>
      <c r="G44" s="1" t="s">
        <v>81</v>
      </c>
    </row>
    <row r="45" spans="1:8">
      <c r="A45" s="12" t="s">
        <v>61</v>
      </c>
      <c r="B45" s="12">
        <v>233</v>
      </c>
      <c r="C45" s="11" t="str">
        <f>VLOOKUP(CLEAN(TRIM(A45)),'Прайс лист'!$A$1:$C$29,3,0)</f>
        <v xml:space="preserve">18K Italian Gold Men's Bracelet </v>
      </c>
      <c r="D45" s="10">
        <f>IFERROR(VLOOKUP(CLEAN(TRIM(A45)),'Прайс лист'!$A$1:$C$29,2,0), 0)</f>
        <v>44.95</v>
      </c>
      <c r="E45" s="10">
        <f t="shared" si="0"/>
        <v>10473.35</v>
      </c>
    </row>
    <row r="46" spans="1:8">
      <c r="A46" s="12" t="s">
        <v>66</v>
      </c>
      <c r="B46" s="12">
        <v>621</v>
      </c>
      <c r="C46" s="11" t="str">
        <f>VLOOKUP(CLEAN(TRIM(A46)),'Прайс лист'!$A$1:$C$29,3,0)</f>
        <v xml:space="preserve">14K Gold Onyx Cross with White Cubic Zirconia Stones </v>
      </c>
      <c r="D46" s="10">
        <f>IFERROR(VLOOKUP(CLEAN(TRIM(A46)),'Прайс лист'!$A$1:$C$29,2,0), 0)</f>
        <v>12.95</v>
      </c>
      <c r="E46" s="10">
        <f t="shared" si="0"/>
        <v>8041.95</v>
      </c>
    </row>
    <row r="47" spans="1:8">
      <c r="A47" s="12" t="s">
        <v>71</v>
      </c>
      <c r="B47" s="12">
        <v>612</v>
      </c>
      <c r="C47" s="11" t="str">
        <f>VLOOKUP(CLEAN(TRIM(A47)),'Прайс лист'!$A$1:$C$29,3,0)</f>
        <v xml:space="preserve">14K Gold Onyx Cross </v>
      </c>
      <c r="D47" s="10">
        <f>IFERROR(VLOOKUP(CLEAN(TRIM(A47)),'Прайс лист'!$A$1:$C$29,2,0), 0)</f>
        <v>12.95</v>
      </c>
      <c r="E47" s="10">
        <f t="shared" si="0"/>
        <v>7925.4</v>
      </c>
    </row>
    <row r="48" spans="1:8">
      <c r="A48" s="12" t="s">
        <v>82</v>
      </c>
      <c r="B48" s="12">
        <v>140</v>
      </c>
      <c r="C48" s="11" t="str">
        <f>VLOOKUP(CLEAN(TRIM(A48)),'Прайс лист'!$A$1:$C$29,3,0)</f>
        <v xml:space="preserve">14K Gold Hollow Earrings </v>
      </c>
      <c r="D48" s="10">
        <f>IFERROR(VLOOKUP(CLEAN(TRIM(A48)),'Прайс лист'!$A$1:$C$29,2,0), 0)</f>
        <v>23.95</v>
      </c>
      <c r="E48" s="10">
        <f t="shared" si="0"/>
        <v>3353</v>
      </c>
    </row>
    <row r="49" spans="1:5">
      <c r="A49" s="12" t="s">
        <v>77</v>
      </c>
      <c r="B49" s="12">
        <v>328</v>
      </c>
      <c r="C49" s="11" t="str">
        <f>VLOOKUP(CLEAN(TRIM(A49)),'Прайс лист'!$A$1:$C$29,3,0)</f>
        <v xml:space="preserve">14K Gold Bangle Bracelet with Vine Design </v>
      </c>
      <c r="D49" s="10">
        <f>IFERROR(VLOOKUP(CLEAN(TRIM(A49)),'Прайс лист'!$A$1:$C$29,2,0), 0)</f>
        <v>39.950000000000003</v>
      </c>
      <c r="E49" s="10">
        <f t="shared" si="0"/>
        <v>13103.6</v>
      </c>
    </row>
    <row r="50" spans="1:5">
      <c r="A50" s="12" t="s">
        <v>78</v>
      </c>
      <c r="B50" s="12">
        <v>508</v>
      </c>
      <c r="C50" s="11" t="str">
        <f>VLOOKUP(CLEAN(TRIM(A50)),'Прайс лист'!$A$1:$C$29,3,0)</f>
        <v xml:space="preserve">14K Gold Bangle Bracelet with Star Design </v>
      </c>
      <c r="D50" s="10">
        <f>IFERROR(VLOOKUP(CLEAN(TRIM(A50)),'Прайс лист'!$A$1:$C$29,2,0), 0)</f>
        <v>12.95</v>
      </c>
      <c r="E50" s="10">
        <f t="shared" si="0"/>
        <v>6578.5999999999995</v>
      </c>
    </row>
    <row r="51" spans="1:5">
      <c r="A51" s="12" t="s">
        <v>79</v>
      </c>
      <c r="B51" s="12">
        <v>688</v>
      </c>
      <c r="C51" s="11" t="str">
        <f>VLOOKUP(CLEAN(TRIM(A51)),'Прайс лист'!$A$1:$C$29,3,0)</f>
        <v xml:space="preserve">14K Gold Hoop Earrings </v>
      </c>
      <c r="D51" s="10">
        <f>IFERROR(VLOOKUP(CLEAN(TRIM(A51)),'Прайс лист'!$A$1:$C$29,2,0), 0)</f>
        <v>20.95</v>
      </c>
      <c r="E51" s="10">
        <f t="shared" si="0"/>
        <v>14413.6</v>
      </c>
    </row>
    <row r="52" spans="1:5">
      <c r="A52" s="12" t="s">
        <v>80</v>
      </c>
      <c r="B52" s="12">
        <v>825</v>
      </c>
      <c r="C52" s="11" t="str">
        <f>VLOOKUP(CLEAN(TRIM(A52)),'Прайс лист'!$A$1:$C$29,3,0)</f>
        <v xml:space="preserve">14K Gold Hoop Earrings </v>
      </c>
      <c r="D52" s="10">
        <f>IFERROR(VLOOKUP(CLEAN(TRIM(A52)),'Прайс лист'!$A$1:$C$29,2,0), 0)</f>
        <v>21.95</v>
      </c>
      <c r="E52" s="10">
        <f t="shared" si="0"/>
        <v>18108.75</v>
      </c>
    </row>
    <row r="53" spans="1:5">
      <c r="A53" s="12" t="s">
        <v>74</v>
      </c>
      <c r="B53" s="12">
        <v>806</v>
      </c>
      <c r="C53" s="11" t="str">
        <f>VLOOKUP(CLEAN(TRIM(A53)),'Прайс лист'!$A$1:$C$29,3,0)</f>
        <v xml:space="preserve">14K Gold Earrings </v>
      </c>
      <c r="D53" s="10">
        <f>IFERROR(VLOOKUP(CLEAN(TRIM(A53)),'Прайс лист'!$A$1:$C$29,2,0), 0)</f>
        <v>21.95</v>
      </c>
      <c r="E53" s="10">
        <f t="shared" si="0"/>
        <v>17691.7</v>
      </c>
    </row>
    <row r="54" spans="1:5">
      <c r="A54" s="12" t="s">
        <v>83</v>
      </c>
      <c r="B54" s="12">
        <v>159</v>
      </c>
      <c r="C54" s="11" t="str">
        <f>VLOOKUP(CLEAN(TRIM(A54)),'Прайс лист'!$A$1:$C$29,3,0)</f>
        <v xml:space="preserve">14K Gold Cross with Onyx </v>
      </c>
      <c r="D54" s="10">
        <f>IFERROR(VLOOKUP(CLEAN(TRIM(A54)),'Прайс лист'!$A$1:$C$29,2,0), 0)</f>
        <v>14.95</v>
      </c>
      <c r="E54" s="10">
        <f t="shared" si="0"/>
        <v>2377.0499999999997</v>
      </c>
    </row>
    <row r="55" spans="1:5">
      <c r="A55" s="12" t="s">
        <v>72</v>
      </c>
      <c r="B55" s="12">
        <v>626</v>
      </c>
      <c r="C55" s="11" t="str">
        <f>VLOOKUP(CLEAN(TRIM(A55)),'Прайс лист'!$A$1:$C$29,3,0)</f>
        <v xml:space="preserve">14K Gold Ray Of Light Onyx Men's Ring (Men's Rings) </v>
      </c>
      <c r="D55" s="10">
        <f>IFERROR(VLOOKUP(CLEAN(TRIM(A55)),'Прайс лист'!$A$1:$C$29,2,0), 0)</f>
        <v>99.95</v>
      </c>
      <c r="E55" s="10">
        <f t="shared" si="0"/>
        <v>62568.700000000004</v>
      </c>
    </row>
    <row r="56" spans="1:5">
      <c r="A56" s="12" t="s">
        <v>84</v>
      </c>
      <c r="B56" s="12">
        <v>631</v>
      </c>
      <c r="C56" s="11" t="str">
        <f>VLOOKUP(CLEAN(TRIM(A56)),'Прайс лист'!$A$1:$C$29,3,0)</f>
        <v xml:space="preserve">14K Gold Onyx Cross </v>
      </c>
      <c r="D56" s="10">
        <f>IFERROR(VLOOKUP(CLEAN(TRIM(A56)),'Прайс лист'!$A$1:$C$29,2,0), 0)</f>
        <v>12.95</v>
      </c>
      <c r="E56" s="10">
        <f t="shared" si="0"/>
        <v>8171.45</v>
      </c>
    </row>
    <row r="57" spans="1:5">
      <c r="A57" s="12" t="s">
        <v>68</v>
      </c>
      <c r="B57" s="12">
        <v>374</v>
      </c>
      <c r="C57" s="11" t="str">
        <f>VLOOKUP(CLEAN(TRIM(A57)),'Прайс лист'!$A$1:$C$29,3,0)</f>
        <v xml:space="preserve">14K Gold Swiss Cut Earrings </v>
      </c>
      <c r="D57" s="10">
        <f>IFERROR(VLOOKUP(CLEAN(TRIM(A57)),'Прайс лист'!$A$1:$C$29,2,0), 0)</f>
        <v>20.95</v>
      </c>
      <c r="E57" s="10">
        <f t="shared" si="0"/>
        <v>7835.3</v>
      </c>
    </row>
    <row r="58" spans="1:5">
      <c r="A58" s="12" t="s">
        <v>82</v>
      </c>
      <c r="B58" s="12">
        <v>113</v>
      </c>
      <c r="C58" s="11" t="str">
        <f>VLOOKUP(CLEAN(TRIM(A58)),'Прайс лист'!$A$1:$C$29,3,0)</f>
        <v xml:space="preserve">14K Gold Hollow Earrings </v>
      </c>
      <c r="D58" s="10">
        <f>IFERROR(VLOOKUP(CLEAN(TRIM(A58)),'Прайс лист'!$A$1:$C$29,2,0), 0)</f>
        <v>23.95</v>
      </c>
      <c r="E58" s="10">
        <f t="shared" si="0"/>
        <v>2706.35</v>
      </c>
    </row>
    <row r="59" spans="1:5">
      <c r="A59" s="12" t="s">
        <v>78</v>
      </c>
      <c r="B59" s="12">
        <v>298</v>
      </c>
      <c r="C59" s="11" t="str">
        <f>VLOOKUP(CLEAN(TRIM(A59)),'Прайс лист'!$A$1:$C$29,3,0)</f>
        <v xml:space="preserve">14K Gold Bangle Bracelet with Star Design </v>
      </c>
      <c r="D59" s="10">
        <f>IFERROR(VLOOKUP(CLEAN(TRIM(A59)),'Прайс лист'!$A$1:$C$29,2,0), 0)</f>
        <v>12.95</v>
      </c>
      <c r="E59" s="10">
        <f t="shared" si="0"/>
        <v>3859.1</v>
      </c>
    </row>
    <row r="60" spans="1:5" ht="13.15" customHeight="1">
      <c r="A60" s="12" t="s">
        <v>85</v>
      </c>
      <c r="B60" s="12">
        <v>366</v>
      </c>
      <c r="C60" s="11" t="str">
        <f>VLOOKUP(CLEAN(TRIM(A60)),'Прайс лист'!$A$1:$C$29,3,0)</f>
        <v xml:space="preserve">14K Gold Bangle Bracelet with Star Design </v>
      </c>
      <c r="D60" s="10">
        <f>IFERROR(VLOOKUP(CLEAN(TRIM(A60)),'Прайс лист'!$A$1:$C$29,2,0), 0)</f>
        <v>12.95</v>
      </c>
      <c r="E60" s="10">
        <f t="shared" si="0"/>
        <v>4739.7</v>
      </c>
    </row>
    <row r="61" spans="1:5">
      <c r="A61" s="12" t="s">
        <v>72</v>
      </c>
      <c r="B61" s="12">
        <v>511</v>
      </c>
      <c r="C61" s="11" t="str">
        <f>VLOOKUP(CLEAN(TRIM(A61)),'Прайс лист'!$A$1:$C$29,3,0)</f>
        <v xml:space="preserve">14K Gold Ray Of Light Onyx Men's Ring (Men's Rings) </v>
      </c>
      <c r="D61" s="10">
        <f>IFERROR(VLOOKUP(CLEAN(TRIM(A61)),'Прайс лист'!$A$1:$C$29,2,0), 0)</f>
        <v>99.95</v>
      </c>
      <c r="E61" s="10">
        <f t="shared" si="0"/>
        <v>51074.450000000004</v>
      </c>
    </row>
    <row r="62" spans="1:5">
      <c r="A62" s="12" t="s">
        <v>66</v>
      </c>
      <c r="B62" s="12">
        <v>422</v>
      </c>
      <c r="C62" s="11" t="str">
        <f>VLOOKUP(CLEAN(TRIM(A62)),'Прайс лист'!$A$1:$C$29,3,0)</f>
        <v xml:space="preserve">14K Gold Onyx Cross with White Cubic Zirconia Stones </v>
      </c>
      <c r="D62" s="10">
        <f>IFERROR(VLOOKUP(CLEAN(TRIM(A62)),'Прайс лист'!$A$1:$C$29,2,0), 0)</f>
        <v>12.95</v>
      </c>
      <c r="E62" s="10">
        <f t="shared" si="0"/>
        <v>5464.9</v>
      </c>
    </row>
    <row r="63" spans="1:5">
      <c r="A63" s="12" t="s">
        <v>76</v>
      </c>
      <c r="B63" s="12">
        <v>181</v>
      </c>
      <c r="C63" s="11" t="str">
        <f>VLOOKUP(CLEAN(TRIM(A63)),'Прайс лист'!$A$1:$C$29,3,0)</f>
        <v xml:space="preserve">14K Gold Onyx Cross </v>
      </c>
      <c r="D63" s="10">
        <f>IFERROR(VLOOKUP(CLEAN(TRIM(A63)),'Прайс лист'!$A$1:$C$29,2,0), 0)</f>
        <v>12.95</v>
      </c>
      <c r="E63" s="10">
        <f t="shared" si="0"/>
        <v>2343.9499999999998</v>
      </c>
    </row>
    <row r="64" spans="1:5">
      <c r="A64" s="12" t="s">
        <v>86</v>
      </c>
      <c r="B64" s="12">
        <v>406</v>
      </c>
      <c r="C64" s="11" t="str">
        <f>VLOOKUP(CLEAN(TRIM(A64)),'Прайс лист'!$A$1:$C$29,3,0)</f>
        <v xml:space="preserve">14K Gold Cross with Onyx </v>
      </c>
      <c r="D64" s="10">
        <f>IFERROR(VLOOKUP(CLEAN(TRIM(A64)),'Прайс лист'!$A$1:$C$29,2,0), 0)</f>
        <v>14.95</v>
      </c>
      <c r="E64" s="10">
        <f t="shared" si="0"/>
        <v>6069.7</v>
      </c>
    </row>
    <row r="65" spans="1:5">
      <c r="A65" s="12" t="s">
        <v>87</v>
      </c>
      <c r="B65" s="12">
        <v>662</v>
      </c>
      <c r="C65" s="11" t="str">
        <f>VLOOKUP(CLEAN(TRIM(A65)),'Прайс лист'!$A$1:$C$29,3,0)</f>
        <v xml:space="preserve">14K Gold Bangle Bracelet with Vine Design </v>
      </c>
      <c r="D65" s="10">
        <f>IFERROR(VLOOKUP(CLEAN(TRIM(A65)),'Прайс лист'!$A$1:$C$29,2,0), 0)</f>
        <v>39.950000000000003</v>
      </c>
      <c r="E65" s="10">
        <f t="shared" si="0"/>
        <v>26446.9</v>
      </c>
    </row>
    <row r="66" spans="1:5">
      <c r="A66" s="12" t="s">
        <v>78</v>
      </c>
      <c r="B66" s="12">
        <v>429</v>
      </c>
      <c r="C66" s="11" t="str">
        <f>VLOOKUP(CLEAN(TRIM(A66)),'Прайс лист'!$A$1:$C$29,3,0)</f>
        <v xml:space="preserve">14K Gold Bangle Bracelet with Star Design </v>
      </c>
      <c r="D66" s="10">
        <f>IFERROR(VLOOKUP(CLEAN(TRIM(A66)),'Прайс лист'!$A$1:$C$29,2,0), 0)</f>
        <v>12.95</v>
      </c>
      <c r="E66" s="10">
        <f t="shared" si="0"/>
        <v>5555.5499999999993</v>
      </c>
    </row>
    <row r="67" spans="1:5">
      <c r="A67" s="12" t="s">
        <v>77</v>
      </c>
      <c r="B67" s="12">
        <v>287</v>
      </c>
      <c r="C67" s="11" t="str">
        <f>VLOOKUP(CLEAN(TRIM(A67)),'Прайс лист'!$A$1:$C$29,3,0)</f>
        <v xml:space="preserve">14K Gold Bangle Bracelet with Vine Design </v>
      </c>
      <c r="D67" s="10">
        <f>IFERROR(VLOOKUP(CLEAN(TRIM(A67)),'Прайс лист'!$A$1:$C$29,2,0), 0)</f>
        <v>39.950000000000003</v>
      </c>
      <c r="E67" s="10">
        <f t="shared" ref="E67:E100" si="1">IFERROR(D67*B67,0)</f>
        <v>11465.650000000001</v>
      </c>
    </row>
    <row r="68" spans="1:5">
      <c r="A68" s="12" t="s">
        <v>62</v>
      </c>
      <c r="B68" s="12">
        <v>151</v>
      </c>
      <c r="C68" s="11" t="str">
        <f>VLOOKUP(CLEAN(TRIM(A68)),'Прайс лист'!$A$1:$C$29,3,0)</f>
        <v xml:space="preserve">14K Gold Onyx Cross with White Cubic Zirconia Stones </v>
      </c>
      <c r="D68" s="10">
        <f>IFERROR(VLOOKUP(CLEAN(TRIM(A68)),'Прайс лист'!$A$1:$C$29,2,0), 0)</f>
        <v>12.95</v>
      </c>
      <c r="E68" s="10">
        <f t="shared" si="1"/>
        <v>1955.4499999999998</v>
      </c>
    </row>
    <row r="69" spans="1:5">
      <c r="A69" s="12" t="s">
        <v>88</v>
      </c>
      <c r="B69" s="12">
        <v>267</v>
      </c>
      <c r="C69" s="11" t="str">
        <f>VLOOKUP(CLEAN(TRIM(A69)),'Прайс лист'!$A$1:$C$29,3,0)</f>
        <v xml:space="preserve">14K Gold Hoop Earrings </v>
      </c>
      <c r="D69" s="10">
        <f>IFERROR(VLOOKUP(CLEAN(TRIM(A69)),'Прайс лист'!$A$1:$C$29,2,0), 0)</f>
        <v>20.95</v>
      </c>
      <c r="E69" s="10">
        <f t="shared" si="1"/>
        <v>5593.65</v>
      </c>
    </row>
    <row r="70" spans="1:5">
      <c r="A70" s="12" t="s">
        <v>87</v>
      </c>
      <c r="B70" s="12">
        <v>842</v>
      </c>
      <c r="C70" s="11" t="str">
        <f>VLOOKUP(CLEAN(TRIM(A70)),'Прайс лист'!$A$1:$C$29,3,0)</f>
        <v xml:space="preserve">14K Gold Bangle Bracelet with Vine Design </v>
      </c>
      <c r="D70" s="10">
        <f>IFERROR(VLOOKUP(CLEAN(TRIM(A70)),'Прайс лист'!$A$1:$C$29,2,0), 0)</f>
        <v>39.950000000000003</v>
      </c>
      <c r="E70" s="10">
        <f t="shared" si="1"/>
        <v>33637.9</v>
      </c>
    </row>
    <row r="71" spans="1:5">
      <c r="A71" s="12" t="s">
        <v>67</v>
      </c>
      <c r="B71" s="12">
        <v>441</v>
      </c>
      <c r="C71" s="11" t="str">
        <f>VLOOKUP(CLEAN(TRIM(A71)),'Прайс лист'!$A$1:$C$29,3,0)</f>
        <v xml:space="preserve">14K Gold Onyx Cross </v>
      </c>
      <c r="D71" s="10">
        <f>IFERROR(VLOOKUP(CLEAN(TRIM(A71)),'Прайс лист'!$A$1:$C$29,2,0), 0)</f>
        <v>12.95</v>
      </c>
      <c r="E71" s="10">
        <f t="shared" si="1"/>
        <v>5710.95</v>
      </c>
    </row>
    <row r="72" spans="1:5">
      <c r="A72" s="12" t="s">
        <v>82</v>
      </c>
      <c r="B72" s="12">
        <v>244</v>
      </c>
      <c r="C72" s="11" t="str">
        <f>VLOOKUP(CLEAN(TRIM(A72)),'Прайс лист'!$A$1:$C$29,3,0)</f>
        <v xml:space="preserve">14K Gold Hollow Earrings </v>
      </c>
      <c r="D72" s="10">
        <f>IFERROR(VLOOKUP(CLEAN(TRIM(A72)),'Прайс лист'!$A$1:$C$29,2,0), 0)</f>
        <v>23.95</v>
      </c>
      <c r="E72" s="10">
        <f t="shared" si="1"/>
        <v>5843.8</v>
      </c>
    </row>
    <row r="73" spans="1:5">
      <c r="A73" s="12" t="s">
        <v>89</v>
      </c>
      <c r="B73" s="12">
        <v>442</v>
      </c>
      <c r="C73" s="11" t="str">
        <f>VLOOKUP(CLEAN(TRIM(A73)),'Прайс лист'!$A$1:$C$29,3,0)</f>
        <v xml:space="preserve">14K Gold Earrings </v>
      </c>
      <c r="D73" s="10">
        <f>IFERROR(VLOOKUP(CLEAN(TRIM(A73)),'Прайс лист'!$A$1:$C$29,2,0), 0)</f>
        <v>21.95</v>
      </c>
      <c r="E73" s="10">
        <f t="shared" si="1"/>
        <v>9701.9</v>
      </c>
    </row>
    <row r="74" spans="1:5">
      <c r="A74" s="12" t="s">
        <v>77</v>
      </c>
      <c r="B74" s="12">
        <v>737</v>
      </c>
      <c r="C74" s="11" t="str">
        <f>VLOOKUP(CLEAN(TRIM(A74)),'Прайс лист'!$A$1:$C$29,3,0)</f>
        <v xml:space="preserve">14K Gold Bangle Bracelet with Vine Design </v>
      </c>
      <c r="D74" s="10">
        <f>IFERROR(VLOOKUP(CLEAN(TRIM(A74)),'Прайс лист'!$A$1:$C$29,2,0), 0)</f>
        <v>39.950000000000003</v>
      </c>
      <c r="E74" s="10">
        <f t="shared" si="1"/>
        <v>29443.15</v>
      </c>
    </row>
    <row r="75" spans="1:5">
      <c r="A75" s="12" t="s">
        <v>90</v>
      </c>
      <c r="B75" s="12">
        <v>254</v>
      </c>
      <c r="C75" s="11" t="str">
        <f>VLOOKUP(CLEAN(TRIM(A75)),'Прайс лист'!$A$1:$C$29,3,0)</f>
        <v xml:space="preserve">18K Italian Gold Women's Watch </v>
      </c>
      <c r="D75" s="10">
        <f>IFERROR(VLOOKUP(CLEAN(TRIM(A75)),'Прайс лист'!$A$1:$C$29,2,0), 0)</f>
        <v>79.95</v>
      </c>
      <c r="E75" s="10">
        <f t="shared" si="1"/>
        <v>20307.3</v>
      </c>
    </row>
    <row r="76" spans="1:5">
      <c r="A76" s="12" t="s">
        <v>61</v>
      </c>
      <c r="B76" s="12">
        <v>476</v>
      </c>
      <c r="C76" s="11" t="str">
        <f>VLOOKUP(CLEAN(TRIM(A76)),'Прайс лист'!$A$1:$C$29,3,0)</f>
        <v xml:space="preserve">18K Italian Gold Men's Bracelet </v>
      </c>
      <c r="D76" s="10">
        <f>IFERROR(VLOOKUP(CLEAN(TRIM(A76)),'Прайс лист'!$A$1:$C$29,2,0), 0)</f>
        <v>44.95</v>
      </c>
      <c r="E76" s="10">
        <f t="shared" si="1"/>
        <v>21396.2</v>
      </c>
    </row>
    <row r="77" spans="1:5">
      <c r="A77" s="12" t="s">
        <v>78</v>
      </c>
      <c r="B77" s="12">
        <v>331</v>
      </c>
      <c r="C77" s="11" t="str">
        <f>VLOOKUP(CLEAN(TRIM(A77)),'Прайс лист'!$A$1:$C$29,3,0)</f>
        <v xml:space="preserve">14K Gold Bangle Bracelet with Star Design </v>
      </c>
      <c r="D77" s="10">
        <f>IFERROR(VLOOKUP(CLEAN(TRIM(A77)),'Прайс лист'!$A$1:$C$29,2,0), 0)</f>
        <v>12.95</v>
      </c>
      <c r="E77" s="10">
        <f t="shared" si="1"/>
        <v>4286.45</v>
      </c>
    </row>
    <row r="78" spans="1:5">
      <c r="A78" s="12" t="s">
        <v>57</v>
      </c>
      <c r="B78" s="12">
        <v>832</v>
      </c>
      <c r="C78" s="11" t="str">
        <f>VLOOKUP(CLEAN(TRIM(A78)),'Прайс лист'!$A$1:$C$29,3,0)</f>
        <v xml:space="preserve">18K Italian Gold Women's Watch </v>
      </c>
      <c r="D78" s="10">
        <f>IFERROR(VLOOKUP(CLEAN(TRIM(A78)),'Прайс лист'!$A$1:$C$29,2,0), 0)</f>
        <v>79.95</v>
      </c>
      <c r="E78" s="10">
        <f t="shared" si="1"/>
        <v>66518.400000000009</v>
      </c>
    </row>
    <row r="79" spans="1:5">
      <c r="A79" s="12" t="s">
        <v>91</v>
      </c>
      <c r="B79" s="12">
        <v>429</v>
      </c>
      <c r="C79" s="11" t="str">
        <f>VLOOKUP(CLEAN(TRIM(A79)),'Прайс лист'!$A$1:$C$29,3,0)</f>
        <v xml:space="preserve">14K Gold Swiss Cut Earrings </v>
      </c>
      <c r="D79" s="10">
        <f>IFERROR(VLOOKUP(CLEAN(TRIM(A79)),'Прайс лист'!$A$1:$C$29,2,0), 0)</f>
        <v>20.95</v>
      </c>
      <c r="E79" s="10">
        <f t="shared" si="1"/>
        <v>8987.5499999999993</v>
      </c>
    </row>
    <row r="80" spans="1:5">
      <c r="A80" s="12" t="s">
        <v>92</v>
      </c>
      <c r="B80" s="12">
        <v>741</v>
      </c>
      <c r="C80" s="11" t="str">
        <f>VLOOKUP(CLEAN(TRIM(A80)),'Прайс лист'!$A$1:$C$29,3,0)</f>
        <v xml:space="preserve">14K Gold Ray Of Light Onyx Men's Ring (Men's Rings) </v>
      </c>
      <c r="D80" s="10">
        <f>IFERROR(VLOOKUP(CLEAN(TRIM(A80)),'Прайс лист'!$A$1:$C$29,2,0), 0)</f>
        <v>99.95</v>
      </c>
      <c r="E80" s="10">
        <f t="shared" si="1"/>
        <v>74062.95</v>
      </c>
    </row>
    <row r="81" spans="1:5">
      <c r="A81" s="12" t="s">
        <v>79</v>
      </c>
      <c r="B81" s="12">
        <v>595</v>
      </c>
      <c r="C81" s="11" t="str">
        <f>VLOOKUP(CLEAN(TRIM(A81)),'Прайс лист'!$A$1:$C$29,3,0)</f>
        <v xml:space="preserve">14K Gold Hoop Earrings </v>
      </c>
      <c r="D81" s="10">
        <f>IFERROR(VLOOKUP(CLEAN(TRIM(A81)),'Прайс лист'!$A$1:$C$29,2,0), 0)</f>
        <v>20.95</v>
      </c>
      <c r="E81" s="10">
        <f t="shared" si="1"/>
        <v>12465.25</v>
      </c>
    </row>
    <row r="82" spans="1:5">
      <c r="A82" s="12" t="s">
        <v>93</v>
      </c>
      <c r="B82" s="12">
        <v>384</v>
      </c>
      <c r="C82" s="11" t="str">
        <f>VLOOKUP(CLEAN(TRIM(A82)),'Прайс лист'!$A$1:$C$29,3,0)</f>
        <v xml:space="preserve">14K Gold Fish Hoop Earrings </v>
      </c>
      <c r="D82" s="10">
        <f>IFERROR(VLOOKUP(CLEAN(TRIM(A82)),'Прайс лист'!$A$1:$C$29,2,0), 0)</f>
        <v>19.95</v>
      </c>
      <c r="E82" s="10">
        <f t="shared" si="1"/>
        <v>7660.7999999999993</v>
      </c>
    </row>
    <row r="83" spans="1:5">
      <c r="A83" s="12" t="s">
        <v>74</v>
      </c>
      <c r="B83" s="12">
        <v>221</v>
      </c>
      <c r="C83" s="11" t="str">
        <f>VLOOKUP(CLEAN(TRIM(A83)),'Прайс лист'!$A$1:$C$29,3,0)</f>
        <v xml:space="preserve">14K Gold Earrings </v>
      </c>
      <c r="D83" s="10">
        <f>IFERROR(VLOOKUP(CLEAN(TRIM(A83)),'Прайс лист'!$A$1:$C$29,2,0), 0)</f>
        <v>21.95</v>
      </c>
      <c r="E83" s="10">
        <f t="shared" si="1"/>
        <v>4850.95</v>
      </c>
    </row>
    <row r="84" spans="1:5">
      <c r="A84" s="12" t="s">
        <v>74</v>
      </c>
      <c r="B84" s="12">
        <v>344</v>
      </c>
      <c r="C84" s="11" t="str">
        <f>VLOOKUP(CLEAN(TRIM(A84)),'Прайс лист'!$A$1:$C$29,3,0)</f>
        <v xml:space="preserve">14K Gold Earrings </v>
      </c>
      <c r="D84" s="10">
        <f>IFERROR(VLOOKUP(CLEAN(TRIM(A84)),'Прайс лист'!$A$1:$C$29,2,0), 0)</f>
        <v>21.95</v>
      </c>
      <c r="E84" s="10">
        <f t="shared" si="1"/>
        <v>7550.8</v>
      </c>
    </row>
    <row r="85" spans="1:5">
      <c r="A85" s="12" t="s">
        <v>91</v>
      </c>
      <c r="B85" s="12">
        <v>229</v>
      </c>
      <c r="C85" s="11" t="str">
        <f>VLOOKUP(CLEAN(TRIM(A85)),'Прайс лист'!$A$1:$C$29,3,0)</f>
        <v xml:space="preserve">14K Gold Swiss Cut Earrings </v>
      </c>
      <c r="D85" s="10">
        <f>IFERROR(VLOOKUP(CLEAN(TRIM(A85)),'Прайс лист'!$A$1:$C$29,2,0), 0)</f>
        <v>20.95</v>
      </c>
      <c r="E85" s="10">
        <f t="shared" si="1"/>
        <v>4797.55</v>
      </c>
    </row>
    <row r="86" spans="1:5">
      <c r="A86" s="12" t="s">
        <v>66</v>
      </c>
      <c r="B86" s="12">
        <v>823</v>
      </c>
      <c r="C86" s="11" t="str">
        <f>VLOOKUP(CLEAN(TRIM(A86)),'Прайс лист'!$A$1:$C$29,3,0)</f>
        <v xml:space="preserve">14K Gold Onyx Cross with White Cubic Zirconia Stones </v>
      </c>
      <c r="D86" s="10">
        <f>IFERROR(VLOOKUP(CLEAN(TRIM(A86)),'Прайс лист'!$A$1:$C$29,2,0), 0)</f>
        <v>12.95</v>
      </c>
      <c r="E86" s="10">
        <f t="shared" si="1"/>
        <v>10657.849999999999</v>
      </c>
    </row>
    <row r="87" spans="1:5">
      <c r="A87" s="12" t="s">
        <v>94</v>
      </c>
      <c r="B87" s="12">
        <v>100</v>
      </c>
      <c r="C87" s="11" t="str">
        <f>VLOOKUP(CLEAN(TRIM(A87)),'Прайс лист'!$A$1:$C$29,3,0)</f>
        <v xml:space="preserve">14K Gold Hoop Earrings </v>
      </c>
      <c r="D87" s="10">
        <f>IFERROR(VLOOKUP(CLEAN(TRIM(A87)),'Прайс лист'!$A$1:$C$29,2,0), 0)</f>
        <v>20.95</v>
      </c>
      <c r="E87" s="10">
        <f t="shared" si="1"/>
        <v>2095</v>
      </c>
    </row>
    <row r="88" spans="1:5">
      <c r="A88" s="12" t="s">
        <v>83</v>
      </c>
      <c r="B88" s="12">
        <v>576</v>
      </c>
      <c r="C88" s="11" t="str">
        <f>VLOOKUP(CLEAN(TRIM(A88)),'Прайс лист'!$A$1:$C$29,3,0)</f>
        <v xml:space="preserve">14K Gold Cross with Onyx </v>
      </c>
      <c r="D88" s="10">
        <f>IFERROR(VLOOKUP(CLEAN(TRIM(A88)),'Прайс лист'!$A$1:$C$29,2,0), 0)</f>
        <v>14.95</v>
      </c>
      <c r="E88" s="10">
        <f t="shared" si="1"/>
        <v>8611.1999999999989</v>
      </c>
    </row>
    <row r="89" spans="1:5">
      <c r="A89" s="12" t="s">
        <v>84</v>
      </c>
      <c r="B89" s="12">
        <v>832</v>
      </c>
      <c r="C89" s="11" t="str">
        <f>VLOOKUP(CLEAN(TRIM(A89)),'Прайс лист'!$A$1:$C$29,3,0)</f>
        <v xml:space="preserve">14K Gold Onyx Cross </v>
      </c>
      <c r="D89" s="10">
        <f>IFERROR(VLOOKUP(CLEAN(TRIM(A89)),'Прайс лист'!$A$1:$C$29,2,0), 0)</f>
        <v>12.95</v>
      </c>
      <c r="E89" s="10">
        <f t="shared" si="1"/>
        <v>10774.4</v>
      </c>
    </row>
    <row r="90" spans="1:5">
      <c r="A90" s="12" t="s">
        <v>67</v>
      </c>
      <c r="B90" s="12">
        <v>603</v>
      </c>
      <c r="C90" s="11" t="str">
        <f>VLOOKUP(CLEAN(TRIM(A90)),'Прайс лист'!$A$1:$C$29,3,0)</f>
        <v xml:space="preserve">14K Gold Onyx Cross </v>
      </c>
      <c r="D90" s="10">
        <f>IFERROR(VLOOKUP(CLEAN(TRIM(A90)),'Прайс лист'!$A$1:$C$29,2,0), 0)</f>
        <v>12.95</v>
      </c>
      <c r="E90" s="10">
        <f t="shared" si="1"/>
        <v>7808.8499999999995</v>
      </c>
    </row>
    <row r="91" spans="1:5">
      <c r="A91" s="12" t="s">
        <v>79</v>
      </c>
      <c r="B91" s="12">
        <v>380</v>
      </c>
      <c r="C91" s="11" t="str">
        <f>VLOOKUP(CLEAN(TRIM(A91)),'Прайс лист'!$A$1:$C$29,3,0)</f>
        <v xml:space="preserve">14K Gold Hoop Earrings </v>
      </c>
      <c r="D91" s="10">
        <f>IFERROR(VLOOKUP(CLEAN(TRIM(A91)),'Прайс лист'!$A$1:$C$29,2,0), 0)</f>
        <v>20.95</v>
      </c>
      <c r="E91" s="10">
        <f t="shared" si="1"/>
        <v>7961</v>
      </c>
    </row>
    <row r="92" spans="1:5">
      <c r="A92" s="12" t="s">
        <v>95</v>
      </c>
      <c r="B92" s="12">
        <v>198</v>
      </c>
      <c r="C92" s="11" t="str">
        <f>VLOOKUP(CLEAN(TRIM(A92)),'Прайс лист'!$A$1:$C$29,3,0)</f>
        <v xml:space="preserve">14K Gold Hoop Earrings </v>
      </c>
      <c r="D92" s="10">
        <f>IFERROR(VLOOKUP(CLEAN(TRIM(A92)),'Прайс лист'!$A$1:$C$29,2,0), 0)</f>
        <v>20.95</v>
      </c>
      <c r="E92" s="10">
        <f t="shared" si="1"/>
        <v>4148.0999999999995</v>
      </c>
    </row>
    <row r="93" spans="1:5">
      <c r="A93" s="12" t="s">
        <v>64</v>
      </c>
      <c r="B93" s="12">
        <v>233</v>
      </c>
      <c r="C93" s="11" t="str">
        <f>VLOOKUP(CLEAN(TRIM(A93)),'Прайс лист'!$A$1:$C$29,3,0)</f>
        <v xml:space="preserve">14K Gold Ballerina Ring w/ Blue &amp; White CZs (Women's Rings, CZ Rings) </v>
      </c>
      <c r="D93" s="10">
        <f>IFERROR(VLOOKUP(CLEAN(TRIM(A93)),'Прайс лист'!$A$1:$C$29,2,0), 0)</f>
        <v>99.95</v>
      </c>
      <c r="E93" s="10">
        <f t="shared" si="1"/>
        <v>23288.350000000002</v>
      </c>
    </row>
    <row r="94" spans="1:5">
      <c r="A94" s="12" t="s">
        <v>96</v>
      </c>
      <c r="B94" s="12">
        <v>264</v>
      </c>
      <c r="C94" s="11" t="str">
        <f>VLOOKUP(CLEAN(TRIM(A94)),'Прайс лист'!$A$1:$C$29,3,0)</f>
        <v xml:space="preserve">14K Gold Onyx Cross </v>
      </c>
      <c r="D94" s="10">
        <f>IFERROR(VLOOKUP(CLEAN(TRIM(A94)),'Прайс лист'!$A$1:$C$29,2,0), 0)</f>
        <v>12.95</v>
      </c>
      <c r="E94" s="10">
        <f t="shared" si="1"/>
        <v>3418.7999999999997</v>
      </c>
    </row>
    <row r="95" spans="1:5">
      <c r="A95" s="12" t="s">
        <v>83</v>
      </c>
      <c r="B95" s="12">
        <v>801</v>
      </c>
      <c r="C95" s="11" t="str">
        <f>VLOOKUP(CLEAN(TRIM(A95)),'Прайс лист'!$A$1:$C$29,3,0)</f>
        <v xml:space="preserve">14K Gold Cross with Onyx </v>
      </c>
      <c r="D95" s="10">
        <f>IFERROR(VLOOKUP(CLEAN(TRIM(A95)),'Прайс лист'!$A$1:$C$29,2,0), 0)</f>
        <v>14.95</v>
      </c>
      <c r="E95" s="10">
        <f t="shared" si="1"/>
        <v>11974.949999999999</v>
      </c>
    </row>
    <row r="96" spans="1:5">
      <c r="A96" s="12" t="s">
        <v>97</v>
      </c>
      <c r="B96" s="12">
        <v>581</v>
      </c>
      <c r="C96" s="11" t="str">
        <f>VLOOKUP(CLEAN(TRIM(A96)),'Прайс лист'!$A$1:$C$29,3,0)</f>
        <v xml:space="preserve">18K Italian Gold Women's Watch </v>
      </c>
      <c r="D96" s="10">
        <f>IFERROR(VLOOKUP(CLEAN(TRIM(A96)),'Прайс лист'!$A$1:$C$29,2,0), 0)</f>
        <v>79.95</v>
      </c>
      <c r="E96" s="10">
        <f t="shared" si="1"/>
        <v>46450.950000000004</v>
      </c>
    </row>
    <row r="97" spans="1:5">
      <c r="A97" s="12" t="s">
        <v>98</v>
      </c>
      <c r="B97" s="12">
        <v>545</v>
      </c>
      <c r="C97" s="11" t="str">
        <f>VLOOKUP(CLEAN(TRIM(A97)),'Прайс лист'!$A$1:$C$29,3,0)</f>
        <v xml:space="preserve">14K Gold Hoop Earrings </v>
      </c>
      <c r="D97" s="10">
        <f>IFERROR(VLOOKUP(CLEAN(TRIM(A97)),'Прайс лист'!$A$1:$C$29,2,0), 0)</f>
        <v>20.95</v>
      </c>
      <c r="E97" s="10">
        <f t="shared" si="1"/>
        <v>11417.75</v>
      </c>
    </row>
    <row r="98" spans="1:5">
      <c r="A98" s="12" t="s">
        <v>74</v>
      </c>
      <c r="B98" s="12">
        <v>623</v>
      </c>
      <c r="C98" s="11" t="str">
        <f>VLOOKUP(CLEAN(TRIM(A98)),'Прайс лист'!$A$1:$C$29,3,0)</f>
        <v xml:space="preserve">14K Gold Earrings </v>
      </c>
      <c r="D98" s="10">
        <f>IFERROR(VLOOKUP(CLEAN(TRIM(A98)),'Прайс лист'!$A$1:$C$29,2,0), 0)</f>
        <v>21.95</v>
      </c>
      <c r="E98" s="10">
        <f t="shared" si="1"/>
        <v>13674.85</v>
      </c>
    </row>
    <row r="99" spans="1:5">
      <c r="A99" s="12" t="s">
        <v>99</v>
      </c>
      <c r="B99" s="12">
        <v>115</v>
      </c>
      <c r="C99" s="11" t="str">
        <f>VLOOKUP(CLEAN(TRIM(A99)),'Прайс лист'!$A$1:$C$29,3,0)</f>
        <v xml:space="preserve">14K Gold Bangle Bracelet with Vine Design </v>
      </c>
      <c r="D99" s="10">
        <f>IFERROR(VLOOKUP(CLEAN(TRIM(A99)),'Прайс лист'!$A$1:$C$29,2,0), 0)</f>
        <v>39.950000000000003</v>
      </c>
      <c r="E99" s="10">
        <f t="shared" si="1"/>
        <v>4594.25</v>
      </c>
    </row>
    <row r="100" spans="1:5">
      <c r="A100" s="12" t="s">
        <v>78</v>
      </c>
      <c r="B100" s="12">
        <v>580</v>
      </c>
      <c r="C100" s="11" t="str">
        <f>VLOOKUP(CLEAN(TRIM(A100)),'Прайс лист'!$A$1:$C$29,3,0)</f>
        <v xml:space="preserve">14K Gold Bangle Bracelet with Star Design </v>
      </c>
      <c r="D100" s="10">
        <f>IFERROR(VLOOKUP(CLEAN(TRIM(A100)),'Прайс лист'!$A$1:$C$29,2,0), 0)</f>
        <v>12.95</v>
      </c>
      <c r="E100" s="10">
        <f t="shared" si="1"/>
        <v>7511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pane ySplit="1" topLeftCell="A2" activePane="bottomLeft" state="frozen"/>
      <selection activeCell="E30" sqref="E30"/>
      <selection pane="bottomLeft" activeCell="C2" sqref="C2"/>
    </sheetView>
  </sheetViews>
  <sheetFormatPr defaultColWidth="9.140625" defaultRowHeight="12.75"/>
  <cols>
    <col min="1" max="1" width="9.42578125" style="1" bestFit="1" customWidth="1"/>
    <col min="2" max="2" width="6.28515625" style="1" bestFit="1" customWidth="1"/>
    <col min="3" max="3" width="62.7109375" style="1" bestFit="1" customWidth="1"/>
    <col min="4" max="16384" width="9.140625" style="1"/>
  </cols>
  <sheetData>
    <row r="1" spans="1:3" ht="15">
      <c r="A1" s="2" t="s">
        <v>52</v>
      </c>
      <c r="B1" s="3" t="s">
        <v>55</v>
      </c>
      <c r="C1" s="3" t="s">
        <v>54</v>
      </c>
    </row>
    <row r="2" spans="1:3">
      <c r="A2" s="4" t="s">
        <v>77</v>
      </c>
      <c r="B2" s="4">
        <v>39.950000000000003</v>
      </c>
      <c r="C2" s="4" t="s">
        <v>100</v>
      </c>
    </row>
    <row r="3" spans="1:3">
      <c r="A3" s="4" t="s">
        <v>83</v>
      </c>
      <c r="B3" s="4">
        <v>14.95</v>
      </c>
      <c r="C3" s="4" t="s">
        <v>101</v>
      </c>
    </row>
    <row r="4" spans="1:3">
      <c r="A4" s="4" t="s">
        <v>72</v>
      </c>
      <c r="B4" s="4">
        <v>99.95</v>
      </c>
      <c r="C4" s="5" t="s">
        <v>102</v>
      </c>
    </row>
    <row r="5" spans="1:3">
      <c r="A5" s="4" t="s">
        <v>64</v>
      </c>
      <c r="B5" s="4">
        <v>99.95</v>
      </c>
      <c r="C5" s="4" t="s">
        <v>103</v>
      </c>
    </row>
    <row r="6" spans="1:3">
      <c r="A6" s="4" t="s">
        <v>57</v>
      </c>
      <c r="B6" s="4">
        <v>79.95</v>
      </c>
      <c r="C6" s="4" t="s">
        <v>104</v>
      </c>
    </row>
    <row r="7" spans="1:3">
      <c r="A7" s="4" t="s">
        <v>61</v>
      </c>
      <c r="B7" s="4">
        <v>44.95</v>
      </c>
      <c r="C7" s="4" t="s">
        <v>105</v>
      </c>
    </row>
    <row r="8" spans="1:3">
      <c r="A8" s="4" t="s">
        <v>75</v>
      </c>
      <c r="B8" s="4">
        <v>12.95</v>
      </c>
      <c r="C8" s="4" t="s">
        <v>106</v>
      </c>
    </row>
    <row r="9" spans="1:3">
      <c r="A9" s="4" t="s">
        <v>78</v>
      </c>
      <c r="B9" s="4">
        <v>12.95</v>
      </c>
      <c r="C9" s="4" t="s">
        <v>107</v>
      </c>
    </row>
    <row r="10" spans="1:3">
      <c r="A10" s="4" t="s">
        <v>73</v>
      </c>
      <c r="B10" s="4">
        <v>12.95</v>
      </c>
      <c r="C10" s="4" t="s">
        <v>107</v>
      </c>
    </row>
    <row r="11" spans="1:3">
      <c r="A11" s="4" t="s">
        <v>71</v>
      </c>
      <c r="B11" s="4">
        <v>12.95</v>
      </c>
      <c r="C11" s="4" t="s">
        <v>108</v>
      </c>
    </row>
    <row r="12" spans="1:3">
      <c r="A12" s="4" t="s">
        <v>67</v>
      </c>
      <c r="B12" s="4">
        <v>12.95</v>
      </c>
      <c r="C12" s="4" t="s">
        <v>108</v>
      </c>
    </row>
    <row r="13" spans="1:3">
      <c r="A13" s="4" t="s">
        <v>76</v>
      </c>
      <c r="B13" s="4">
        <v>12.95</v>
      </c>
      <c r="C13" s="4" t="s">
        <v>108</v>
      </c>
    </row>
    <row r="14" spans="1:3">
      <c r="A14" s="4" t="s">
        <v>66</v>
      </c>
      <c r="B14" s="4">
        <v>12.95</v>
      </c>
      <c r="C14" s="4" t="s">
        <v>109</v>
      </c>
    </row>
    <row r="15" spans="1:3">
      <c r="A15" s="4" t="s">
        <v>62</v>
      </c>
      <c r="B15" s="4">
        <v>12.95</v>
      </c>
      <c r="C15" s="4" t="s">
        <v>109</v>
      </c>
    </row>
    <row r="16" spans="1:3">
      <c r="A16" s="4" t="s">
        <v>68</v>
      </c>
      <c r="B16" s="4">
        <v>20.95</v>
      </c>
      <c r="C16" s="4" t="s">
        <v>110</v>
      </c>
    </row>
    <row r="17" spans="1:3">
      <c r="A17" s="4" t="s">
        <v>63</v>
      </c>
      <c r="B17" s="4">
        <v>19.95</v>
      </c>
      <c r="C17" s="4" t="s">
        <v>111</v>
      </c>
    </row>
    <row r="18" spans="1:3">
      <c r="A18" s="4" t="s">
        <v>82</v>
      </c>
      <c r="B18" s="4">
        <v>23.95</v>
      </c>
      <c r="C18" s="4" t="s">
        <v>112</v>
      </c>
    </row>
    <row r="19" spans="1:3">
      <c r="A19" s="4" t="s">
        <v>79</v>
      </c>
      <c r="B19" s="4">
        <v>20.95</v>
      </c>
      <c r="C19" s="4" t="s">
        <v>113</v>
      </c>
    </row>
    <row r="20" spans="1:3">
      <c r="A20" s="4" t="s">
        <v>74</v>
      </c>
      <c r="B20" s="4">
        <v>21.95</v>
      </c>
      <c r="C20" s="4" t="s">
        <v>114</v>
      </c>
    </row>
    <row r="21" spans="1:3">
      <c r="A21" s="4" t="s">
        <v>80</v>
      </c>
      <c r="B21" s="4">
        <v>21.95</v>
      </c>
      <c r="C21" s="4" t="s">
        <v>113</v>
      </c>
    </row>
    <row r="22" spans="1:3">
      <c r="A22" s="4" t="s">
        <v>115</v>
      </c>
      <c r="B22" s="4">
        <v>23.95</v>
      </c>
      <c r="C22" s="4" t="s">
        <v>112</v>
      </c>
    </row>
    <row r="23" spans="1:3">
      <c r="A23" s="4" t="s">
        <v>116</v>
      </c>
      <c r="B23" s="4">
        <v>21.95</v>
      </c>
      <c r="C23" s="4" t="s">
        <v>117</v>
      </c>
    </row>
    <row r="24" spans="1:3">
      <c r="A24" s="4" t="s">
        <v>118</v>
      </c>
      <c r="B24" s="4">
        <v>20.95</v>
      </c>
      <c r="C24" s="4" t="s">
        <v>117</v>
      </c>
    </row>
    <row r="25" spans="1:3">
      <c r="A25" s="4" t="s">
        <v>119</v>
      </c>
      <c r="B25" s="4">
        <v>24.95</v>
      </c>
      <c r="C25" s="4" t="s">
        <v>120</v>
      </c>
    </row>
    <row r="26" spans="1:3">
      <c r="A26" s="4" t="s">
        <v>121</v>
      </c>
      <c r="B26" s="4">
        <v>24.95</v>
      </c>
      <c r="C26" s="4" t="s">
        <v>122</v>
      </c>
    </row>
    <row r="27" spans="1:3">
      <c r="A27" s="4" t="s">
        <v>123</v>
      </c>
      <c r="B27" s="4">
        <v>24.95</v>
      </c>
      <c r="C27" s="4" t="s">
        <v>124</v>
      </c>
    </row>
    <row r="28" spans="1:3">
      <c r="A28" s="4" t="s">
        <v>125</v>
      </c>
      <c r="B28" s="4">
        <v>49.95</v>
      </c>
      <c r="C28" s="4" t="s">
        <v>126</v>
      </c>
    </row>
    <row r="29" spans="1:3">
      <c r="A29" s="4" t="s">
        <v>127</v>
      </c>
      <c r="B29" s="4">
        <v>49.95</v>
      </c>
      <c r="C29" s="4" t="s">
        <v>128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F024-D5B0-41F3-BC5D-7882E33BDECB}">
  <sheetPr>
    <tabColor rgb="FF7030A0"/>
    <pageSetUpPr autoPageBreaks="0"/>
  </sheetPr>
  <dimension ref="A1:O61"/>
  <sheetViews>
    <sheetView showGridLines="0" workbookViewId="0">
      <selection activeCell="H2" sqref="H2"/>
    </sheetView>
  </sheetViews>
  <sheetFormatPr defaultColWidth="9.140625" defaultRowHeight="14.25"/>
  <cols>
    <col min="1" max="1" width="24.28515625" style="30" bestFit="1" customWidth="1"/>
    <col min="2" max="2" width="10.7109375" style="31" bestFit="1" customWidth="1"/>
    <col min="3" max="3" width="17.42578125" style="30" bestFit="1" customWidth="1"/>
    <col min="4" max="4" width="17.7109375" style="30" bestFit="1" customWidth="1"/>
    <col min="5" max="5" width="24.42578125" style="30" bestFit="1" customWidth="1"/>
    <col min="6" max="6" width="6.42578125" style="30" customWidth="1"/>
    <col min="7" max="7" width="28.28515625" style="30" bestFit="1" customWidth="1"/>
    <col min="8" max="8" width="8.7109375" style="30" bestFit="1" customWidth="1"/>
    <col min="9" max="9" width="12.28515625" style="30" bestFit="1" customWidth="1"/>
    <col min="10" max="10" width="11.7109375" style="30" bestFit="1" customWidth="1"/>
    <col min="11" max="11" width="18.28515625" style="30" bestFit="1" customWidth="1"/>
    <col min="12" max="12" width="28.28515625" style="30" bestFit="1" customWidth="1"/>
    <col min="13" max="16384" width="9.140625" style="30"/>
  </cols>
  <sheetData>
    <row r="1" spans="1:11" ht="30">
      <c r="A1" s="20" t="s">
        <v>129</v>
      </c>
      <c r="B1" s="20" t="s">
        <v>130</v>
      </c>
      <c r="C1" s="20" t="s">
        <v>131</v>
      </c>
      <c r="D1" s="20" t="s">
        <v>132</v>
      </c>
      <c r="E1" s="20" t="s">
        <v>133</v>
      </c>
      <c r="F1" s="36"/>
      <c r="G1" s="39" t="s">
        <v>129</v>
      </c>
      <c r="H1" s="39" t="s">
        <v>130</v>
      </c>
      <c r="I1" s="39" t="s">
        <v>131</v>
      </c>
      <c r="J1" s="39" t="s">
        <v>132</v>
      </c>
      <c r="K1" s="39" t="s">
        <v>133</v>
      </c>
    </row>
    <row r="2" spans="1:11" ht="13.5" customHeight="1">
      <c r="A2" s="34" t="s">
        <v>134</v>
      </c>
      <c r="B2" s="34" t="s">
        <v>135</v>
      </c>
      <c r="C2" s="34" t="s">
        <v>136</v>
      </c>
      <c r="D2" s="34" t="s">
        <v>137</v>
      </c>
      <c r="E2" s="34" t="s">
        <v>138</v>
      </c>
      <c r="F2" s="36"/>
      <c r="G2" s="38" t="s">
        <v>139</v>
      </c>
      <c r="H2" s="38" t="str">
        <f>IFERROR(VLOOKUP($G2,$A:$E,COLUMN(B2),0), "")</f>
        <v>3012</v>
      </c>
      <c r="I2" s="38" t="str">
        <f t="shared" ref="I2:K9" si="0">IFERROR(VLOOKUP($G2,$A:$E,COLUMN(C2),0), "")</f>
        <v>Швейцария</v>
      </c>
      <c r="J2" s="38" t="str">
        <f t="shared" si="0"/>
        <v>Берн</v>
      </c>
      <c r="K2" s="38" t="str">
        <f t="shared" si="0"/>
        <v>Hauptstr. 31</v>
      </c>
    </row>
    <row r="3" spans="1:11" ht="13.5" customHeight="1">
      <c r="A3" s="34" t="s">
        <v>140</v>
      </c>
      <c r="B3" s="34" t="s">
        <v>141</v>
      </c>
      <c r="C3" s="34" t="s">
        <v>142</v>
      </c>
      <c r="D3" s="34" t="s">
        <v>143</v>
      </c>
      <c r="E3" s="34" t="s">
        <v>144</v>
      </c>
      <c r="F3" s="36"/>
      <c r="G3" s="38" t="s">
        <v>145</v>
      </c>
      <c r="H3" s="38" t="str">
        <f t="shared" ref="H3:H9" si="1">IFERROR(VLOOKUP($G3,$A:$E,COLUMN(B3),0), "")</f>
        <v/>
      </c>
      <c r="I3" s="38" t="str">
        <f t="shared" si="0"/>
        <v/>
      </c>
      <c r="J3" s="38" t="str">
        <f t="shared" si="0"/>
        <v/>
      </c>
      <c r="K3" s="38" t="str">
        <f t="shared" si="0"/>
        <v/>
      </c>
    </row>
    <row r="4" spans="1:11" ht="13.5" customHeight="1">
      <c r="A4" s="34" t="s">
        <v>146</v>
      </c>
      <c r="B4" s="34" t="s">
        <v>147</v>
      </c>
      <c r="C4" s="34" t="s">
        <v>148</v>
      </c>
      <c r="D4" s="34" t="s">
        <v>149</v>
      </c>
      <c r="E4" s="34" t="s">
        <v>150</v>
      </c>
      <c r="F4" s="36"/>
      <c r="G4" s="38" t="s">
        <v>151</v>
      </c>
      <c r="H4" s="38" t="str">
        <f t="shared" si="1"/>
        <v>8010</v>
      </c>
      <c r="I4" s="38" t="str">
        <f t="shared" si="0"/>
        <v>Австрия</v>
      </c>
      <c r="J4" s="38" t="str">
        <f t="shared" si="0"/>
        <v>Грасс</v>
      </c>
      <c r="K4" s="38" t="str">
        <f t="shared" si="0"/>
        <v>Kirchgasse 6</v>
      </c>
    </row>
    <row r="5" spans="1:11" ht="13.5" customHeight="1">
      <c r="A5" s="34" t="s">
        <v>152</v>
      </c>
      <c r="B5" s="34" t="s">
        <v>153</v>
      </c>
      <c r="C5" s="34" t="s">
        <v>154</v>
      </c>
      <c r="D5" s="34" t="s">
        <v>155</v>
      </c>
      <c r="E5" s="34" t="s">
        <v>156</v>
      </c>
      <c r="F5" s="36"/>
      <c r="G5" s="38" t="s">
        <v>157</v>
      </c>
      <c r="H5" s="38" t="str">
        <f t="shared" si="1"/>
        <v/>
      </c>
      <c r="I5" s="38" t="str">
        <f t="shared" si="0"/>
        <v/>
      </c>
      <c r="J5" s="38" t="str">
        <f t="shared" si="0"/>
        <v/>
      </c>
      <c r="K5" s="38" t="str">
        <f t="shared" si="0"/>
        <v/>
      </c>
    </row>
    <row r="6" spans="1:11" ht="13.5" customHeight="1">
      <c r="A6" s="34" t="s">
        <v>158</v>
      </c>
      <c r="B6" s="34" t="s">
        <v>159</v>
      </c>
      <c r="C6" s="34" t="s">
        <v>154</v>
      </c>
      <c r="D6" s="34" t="s">
        <v>160</v>
      </c>
      <c r="E6" s="34" t="s">
        <v>161</v>
      </c>
      <c r="F6" s="36"/>
      <c r="G6" s="38" t="s">
        <v>162</v>
      </c>
      <c r="H6" s="38" t="str">
        <f t="shared" si="1"/>
        <v/>
      </c>
      <c r="I6" s="38" t="str">
        <f t="shared" si="0"/>
        <v/>
      </c>
      <c r="J6" s="38" t="str">
        <f t="shared" si="0"/>
        <v/>
      </c>
      <c r="K6" s="38" t="str">
        <f t="shared" si="0"/>
        <v/>
      </c>
    </row>
    <row r="7" spans="1:11" ht="13.5" customHeight="1">
      <c r="A7" s="34" t="s">
        <v>163</v>
      </c>
      <c r="B7" s="34" t="s">
        <v>164</v>
      </c>
      <c r="C7" s="34" t="s">
        <v>165</v>
      </c>
      <c r="D7" s="34" t="s">
        <v>166</v>
      </c>
      <c r="E7" s="34" t="s">
        <v>167</v>
      </c>
      <c r="F7" s="36"/>
      <c r="G7" s="38" t="s">
        <v>168</v>
      </c>
      <c r="H7" s="38" t="str">
        <f t="shared" si="1"/>
        <v>1734</v>
      </c>
      <c r="I7" s="38" t="str">
        <f t="shared" si="0"/>
        <v>Дания</v>
      </c>
      <c r="J7" s="38" t="str">
        <f t="shared" si="0"/>
        <v>Копенгаген</v>
      </c>
      <c r="K7" s="38" t="str">
        <f t="shared" si="0"/>
        <v>Vinbaeltet 34</v>
      </c>
    </row>
    <row r="8" spans="1:11" ht="13.5" customHeight="1">
      <c r="A8" s="34" t="s">
        <v>169</v>
      </c>
      <c r="B8" s="34" t="s">
        <v>170</v>
      </c>
      <c r="C8" s="34" t="s">
        <v>136</v>
      </c>
      <c r="D8" s="34" t="s">
        <v>171</v>
      </c>
      <c r="E8" s="34" t="s">
        <v>172</v>
      </c>
      <c r="F8" s="36"/>
      <c r="G8" s="38" t="s">
        <v>173</v>
      </c>
      <c r="H8" s="38" t="str">
        <f t="shared" si="1"/>
        <v>8200</v>
      </c>
      <c r="I8" s="38" t="str">
        <f t="shared" si="0"/>
        <v>Дания</v>
      </c>
      <c r="J8" s="38" t="str">
        <f t="shared" si="0"/>
        <v>Орхус</v>
      </c>
      <c r="K8" s="38" t="str">
        <f t="shared" si="0"/>
        <v>Smagsloget 45</v>
      </c>
    </row>
    <row r="9" spans="1:11" ht="13.5" customHeight="1">
      <c r="A9" s="34" t="s">
        <v>139</v>
      </c>
      <c r="B9" s="34" t="s">
        <v>174</v>
      </c>
      <c r="C9" s="34" t="s">
        <v>175</v>
      </c>
      <c r="D9" s="34" t="s">
        <v>176</v>
      </c>
      <c r="E9" s="34" t="s">
        <v>177</v>
      </c>
      <c r="F9" s="36"/>
      <c r="G9" s="38" t="s">
        <v>178</v>
      </c>
      <c r="H9" s="38" t="str">
        <f t="shared" si="1"/>
        <v>51100</v>
      </c>
      <c r="I9" s="38" t="str">
        <f t="shared" si="0"/>
        <v>Франция</v>
      </c>
      <c r="J9" s="38" t="str">
        <f t="shared" si="0"/>
        <v>Реймс</v>
      </c>
      <c r="K9" s="38" t="str">
        <f t="shared" si="0"/>
        <v>59 rue de l'Abbaye</v>
      </c>
    </row>
    <row r="10" spans="1:11" ht="13.5" customHeight="1">
      <c r="A10" s="34" t="s">
        <v>179</v>
      </c>
      <c r="B10" s="34" t="s">
        <v>180</v>
      </c>
      <c r="C10" s="34" t="s">
        <v>181</v>
      </c>
      <c r="D10" s="34" t="s">
        <v>182</v>
      </c>
      <c r="E10" s="34" t="s">
        <v>183</v>
      </c>
      <c r="F10" s="36"/>
    </row>
    <row r="11" spans="1:11" ht="13.5" customHeight="1">
      <c r="A11" s="34" t="s">
        <v>184</v>
      </c>
      <c r="B11" s="34" t="s">
        <v>185</v>
      </c>
      <c r="C11" s="34" t="s">
        <v>136</v>
      </c>
      <c r="D11" s="34" t="s">
        <v>171</v>
      </c>
      <c r="E11" s="34" t="s">
        <v>186</v>
      </c>
      <c r="F11" s="36"/>
      <c r="G11" s="37" t="s">
        <v>187</v>
      </c>
    </row>
    <row r="12" spans="1:11" ht="13.5" customHeight="1">
      <c r="A12" s="34" t="s">
        <v>151</v>
      </c>
      <c r="B12" s="34" t="s">
        <v>188</v>
      </c>
      <c r="C12" s="34" t="s">
        <v>189</v>
      </c>
      <c r="D12" s="34" t="s">
        <v>190</v>
      </c>
      <c r="E12" s="34" t="s">
        <v>191</v>
      </c>
      <c r="F12" s="36"/>
      <c r="G12" s="20" t="s">
        <v>129</v>
      </c>
      <c r="H12" s="20" t="s">
        <v>130</v>
      </c>
      <c r="I12" s="20" t="s">
        <v>131</v>
      </c>
      <c r="J12" s="20" t="s">
        <v>132</v>
      </c>
      <c r="K12" s="20" t="s">
        <v>133</v>
      </c>
    </row>
    <row r="13" spans="1:11" ht="13.5" customHeight="1">
      <c r="A13" s="34" t="s">
        <v>192</v>
      </c>
      <c r="B13" s="34" t="s">
        <v>193</v>
      </c>
      <c r="C13" s="34" t="s">
        <v>194</v>
      </c>
      <c r="D13" s="34" t="s">
        <v>195</v>
      </c>
      <c r="E13" s="34" t="s">
        <v>196</v>
      </c>
      <c r="F13" s="36"/>
      <c r="G13" s="34" t="s">
        <v>139</v>
      </c>
      <c r="H13" s="34" t="s">
        <v>174</v>
      </c>
      <c r="I13" s="34" t="s">
        <v>175</v>
      </c>
      <c r="J13" s="34" t="s">
        <v>176</v>
      </c>
      <c r="K13" s="34" t="s">
        <v>177</v>
      </c>
    </row>
    <row r="14" spans="1:11" ht="13.5" customHeight="1">
      <c r="A14" s="34" t="s">
        <v>197</v>
      </c>
      <c r="B14" s="34" t="s">
        <v>198</v>
      </c>
      <c r="C14" s="34" t="s">
        <v>142</v>
      </c>
      <c r="D14" s="34" t="s">
        <v>199</v>
      </c>
      <c r="E14" s="34" t="s">
        <v>200</v>
      </c>
      <c r="F14" s="36"/>
      <c r="G14" s="34" t="s">
        <v>145</v>
      </c>
    </row>
    <row r="15" spans="1:11" ht="13.5" customHeight="1">
      <c r="A15" s="34" t="s">
        <v>201</v>
      </c>
      <c r="B15" s="34" t="s">
        <v>202</v>
      </c>
      <c r="C15" s="34" t="s">
        <v>203</v>
      </c>
      <c r="D15" s="34" t="s">
        <v>204</v>
      </c>
      <c r="E15" s="34" t="s">
        <v>205</v>
      </c>
      <c r="F15" s="36"/>
      <c r="G15" s="34" t="s">
        <v>151</v>
      </c>
      <c r="H15" s="34" t="s">
        <v>188</v>
      </c>
      <c r="I15" s="34" t="s">
        <v>189</v>
      </c>
      <c r="J15" s="34" t="s">
        <v>190</v>
      </c>
      <c r="K15" s="34" t="s">
        <v>191</v>
      </c>
    </row>
    <row r="16" spans="1:11" ht="13.5" customHeight="1">
      <c r="A16" s="34" t="s">
        <v>206</v>
      </c>
      <c r="B16" s="34" t="s">
        <v>207</v>
      </c>
      <c r="C16" s="34" t="s">
        <v>181</v>
      </c>
      <c r="D16" s="34" t="s">
        <v>208</v>
      </c>
      <c r="E16" s="34" t="s">
        <v>209</v>
      </c>
      <c r="F16" s="36"/>
      <c r="G16" s="34" t="s">
        <v>157</v>
      </c>
      <c r="H16" s="34" t="s">
        <v>210</v>
      </c>
      <c r="I16" s="34" t="s">
        <v>210</v>
      </c>
      <c r="J16" s="34" t="s">
        <v>210</v>
      </c>
      <c r="K16" s="34" t="s">
        <v>210</v>
      </c>
    </row>
    <row r="17" spans="1:11" ht="13.5" customHeight="1">
      <c r="A17" s="34" t="s">
        <v>211</v>
      </c>
      <c r="B17" s="34" t="s">
        <v>212</v>
      </c>
      <c r="C17" s="34" t="s">
        <v>213</v>
      </c>
      <c r="D17" s="34" t="s">
        <v>214</v>
      </c>
      <c r="E17" s="34" t="s">
        <v>215</v>
      </c>
      <c r="F17" s="36"/>
      <c r="G17" s="34" t="s">
        <v>162</v>
      </c>
      <c r="H17" s="34" t="s">
        <v>210</v>
      </c>
      <c r="I17" s="34" t="s">
        <v>210</v>
      </c>
      <c r="J17" s="34" t="s">
        <v>210</v>
      </c>
      <c r="K17" s="34" t="s">
        <v>210</v>
      </c>
    </row>
    <row r="18" spans="1:11" ht="13.5" customHeight="1">
      <c r="A18" s="34" t="s">
        <v>216</v>
      </c>
      <c r="B18" s="34" t="s">
        <v>217</v>
      </c>
      <c r="C18" s="34" t="s">
        <v>194</v>
      </c>
      <c r="D18" s="34" t="s">
        <v>218</v>
      </c>
      <c r="E18" s="34" t="s">
        <v>219</v>
      </c>
      <c r="F18" s="36"/>
      <c r="G18" s="34" t="s">
        <v>168</v>
      </c>
      <c r="H18" s="34" t="s">
        <v>220</v>
      </c>
      <c r="I18" s="34" t="s">
        <v>221</v>
      </c>
      <c r="J18" s="34" t="s">
        <v>222</v>
      </c>
      <c r="K18" s="34" t="s">
        <v>223</v>
      </c>
    </row>
    <row r="19" spans="1:11" ht="13.5" customHeight="1">
      <c r="A19" s="34" t="s">
        <v>224</v>
      </c>
      <c r="B19" s="34" t="s">
        <v>225</v>
      </c>
      <c r="C19" s="34" t="s">
        <v>194</v>
      </c>
      <c r="D19" s="34" t="s">
        <v>226</v>
      </c>
      <c r="E19" s="34" t="s">
        <v>227</v>
      </c>
      <c r="F19" s="36"/>
      <c r="G19" s="34" t="s">
        <v>173</v>
      </c>
      <c r="H19" s="34" t="s">
        <v>228</v>
      </c>
      <c r="I19" s="34" t="s">
        <v>221</v>
      </c>
      <c r="J19" s="34" t="s">
        <v>229</v>
      </c>
      <c r="K19" s="34" t="s">
        <v>230</v>
      </c>
    </row>
    <row r="20" spans="1:11" ht="13.5" customHeight="1">
      <c r="A20" s="34" t="s">
        <v>231</v>
      </c>
      <c r="B20" s="34" t="s">
        <v>232</v>
      </c>
      <c r="C20" s="34" t="s">
        <v>136</v>
      </c>
      <c r="D20" s="34" t="s">
        <v>233</v>
      </c>
      <c r="E20" s="34" t="s">
        <v>234</v>
      </c>
      <c r="F20" s="36"/>
      <c r="G20" s="34" t="s">
        <v>178</v>
      </c>
      <c r="H20" s="34" t="s">
        <v>235</v>
      </c>
      <c r="I20" s="34" t="s">
        <v>154</v>
      </c>
      <c r="J20" s="34" t="s">
        <v>236</v>
      </c>
      <c r="K20" s="34" t="s">
        <v>237</v>
      </c>
    </row>
    <row r="21" spans="1:11" ht="13.5" customHeight="1">
      <c r="A21" s="34" t="s">
        <v>238</v>
      </c>
      <c r="B21" s="34" t="s">
        <v>239</v>
      </c>
      <c r="C21" s="34" t="s">
        <v>181</v>
      </c>
      <c r="D21" s="34" t="s">
        <v>240</v>
      </c>
      <c r="E21" s="34" t="s">
        <v>241</v>
      </c>
    </row>
    <row r="22" spans="1:11" ht="13.5" customHeight="1">
      <c r="A22" s="34" t="s">
        <v>242</v>
      </c>
      <c r="B22" s="34" t="s">
        <v>243</v>
      </c>
      <c r="C22" s="34" t="s">
        <v>154</v>
      </c>
      <c r="D22" s="34" t="s">
        <v>244</v>
      </c>
      <c r="E22" s="34" t="s">
        <v>245</v>
      </c>
    </row>
    <row r="23" spans="1:11" ht="13.5" customHeight="1">
      <c r="A23" s="34" t="s">
        <v>246</v>
      </c>
      <c r="B23" s="34" t="s">
        <v>247</v>
      </c>
      <c r="C23" s="34" t="s">
        <v>248</v>
      </c>
      <c r="D23" s="34" t="s">
        <v>249</v>
      </c>
      <c r="E23" s="34" t="s">
        <v>250</v>
      </c>
    </row>
    <row r="24" spans="1:11" ht="13.5" customHeight="1">
      <c r="A24" s="34" t="s">
        <v>251</v>
      </c>
      <c r="B24" s="34" t="s">
        <v>252</v>
      </c>
      <c r="C24" s="34" t="s">
        <v>181</v>
      </c>
      <c r="D24" s="34" t="s">
        <v>253</v>
      </c>
      <c r="E24" s="34" t="s">
        <v>254</v>
      </c>
    </row>
    <row r="25" spans="1:11" ht="13.5" customHeight="1">
      <c r="A25" s="34" t="s">
        <v>255</v>
      </c>
      <c r="B25" s="34" t="s">
        <v>256</v>
      </c>
      <c r="C25" s="34" t="s">
        <v>248</v>
      </c>
      <c r="D25" s="34" t="s">
        <v>257</v>
      </c>
      <c r="E25" s="34" t="s">
        <v>258</v>
      </c>
    </row>
    <row r="26" spans="1:11" ht="13.5" customHeight="1">
      <c r="A26" s="34" t="s">
        <v>259</v>
      </c>
      <c r="B26" s="34" t="s">
        <v>260</v>
      </c>
      <c r="C26" s="34" t="s">
        <v>261</v>
      </c>
      <c r="D26" s="34" t="s">
        <v>262</v>
      </c>
      <c r="E26" s="34" t="s">
        <v>263</v>
      </c>
    </row>
    <row r="27" spans="1:11" ht="13.5" customHeight="1">
      <c r="A27" s="34" t="s">
        <v>264</v>
      </c>
      <c r="B27" s="34" t="s">
        <v>265</v>
      </c>
      <c r="C27" s="34" t="s">
        <v>266</v>
      </c>
      <c r="D27" s="34" t="s">
        <v>267</v>
      </c>
      <c r="E27" s="34" t="s">
        <v>268</v>
      </c>
    </row>
    <row r="28" spans="1:11" ht="13.5" customHeight="1">
      <c r="A28" s="34" t="s">
        <v>269</v>
      </c>
      <c r="B28" s="34" t="s">
        <v>270</v>
      </c>
      <c r="C28" s="34" t="s">
        <v>165</v>
      </c>
      <c r="D28" s="34" t="s">
        <v>271</v>
      </c>
      <c r="E28" s="34" t="s">
        <v>272</v>
      </c>
    </row>
    <row r="29" spans="1:11" ht="13.5" customHeight="1">
      <c r="A29" s="34" t="s">
        <v>273</v>
      </c>
      <c r="B29" s="34" t="s">
        <v>274</v>
      </c>
      <c r="C29" s="34" t="s">
        <v>136</v>
      </c>
      <c r="D29" s="34" t="s">
        <v>171</v>
      </c>
      <c r="E29" s="34" t="s">
        <v>275</v>
      </c>
    </row>
    <row r="30" spans="1:11" ht="13.5" customHeight="1">
      <c r="A30" s="34" t="s">
        <v>276</v>
      </c>
      <c r="B30" s="34" t="s">
        <v>277</v>
      </c>
      <c r="C30" s="34" t="s">
        <v>248</v>
      </c>
      <c r="D30" s="34" t="s">
        <v>278</v>
      </c>
      <c r="E30" s="34" t="s">
        <v>279</v>
      </c>
    </row>
    <row r="31" spans="1:11" ht="13.5" customHeight="1">
      <c r="A31" s="34" t="s">
        <v>280</v>
      </c>
      <c r="B31" s="34" t="s">
        <v>281</v>
      </c>
      <c r="C31" s="34" t="s">
        <v>181</v>
      </c>
      <c r="D31" s="34" t="s">
        <v>282</v>
      </c>
      <c r="E31" s="34" t="s">
        <v>283</v>
      </c>
    </row>
    <row r="32" spans="1:11" ht="13.5" customHeight="1">
      <c r="A32" s="34" t="s">
        <v>284</v>
      </c>
      <c r="B32" s="34" t="s">
        <v>285</v>
      </c>
      <c r="C32" s="34" t="s">
        <v>189</v>
      </c>
      <c r="D32" s="34" t="s">
        <v>286</v>
      </c>
      <c r="E32" s="34" t="s">
        <v>287</v>
      </c>
    </row>
    <row r="33" spans="1:5" ht="13.5" customHeight="1">
      <c r="A33" s="34" t="s">
        <v>288</v>
      </c>
      <c r="B33" s="34" t="s">
        <v>289</v>
      </c>
      <c r="C33" s="34" t="s">
        <v>290</v>
      </c>
      <c r="D33" s="34" t="s">
        <v>291</v>
      </c>
      <c r="E33" s="34" t="s">
        <v>292</v>
      </c>
    </row>
    <row r="34" spans="1:5" ht="13.5" customHeight="1">
      <c r="A34" s="34" t="s">
        <v>293</v>
      </c>
      <c r="B34" s="34" t="s">
        <v>294</v>
      </c>
      <c r="C34" s="34" t="s">
        <v>194</v>
      </c>
      <c r="D34" s="34" t="s">
        <v>226</v>
      </c>
      <c r="E34" s="34" t="s">
        <v>295</v>
      </c>
    </row>
    <row r="35" spans="1:5" ht="13.5" customHeight="1">
      <c r="A35" s="34" t="s">
        <v>296</v>
      </c>
      <c r="B35" s="34" t="s">
        <v>297</v>
      </c>
      <c r="C35" s="34" t="s">
        <v>181</v>
      </c>
      <c r="D35" s="34" t="s">
        <v>298</v>
      </c>
      <c r="E35" s="34" t="s">
        <v>299</v>
      </c>
    </row>
    <row r="36" spans="1:5" ht="13.5" customHeight="1">
      <c r="A36" s="34" t="s">
        <v>300</v>
      </c>
      <c r="B36" s="34" t="s">
        <v>301</v>
      </c>
      <c r="C36" s="34" t="s">
        <v>203</v>
      </c>
      <c r="D36" s="34" t="s">
        <v>302</v>
      </c>
      <c r="E36" s="34" t="s">
        <v>303</v>
      </c>
    </row>
    <row r="37" spans="1:5" ht="13.5" customHeight="1">
      <c r="A37" s="34" t="s">
        <v>304</v>
      </c>
      <c r="B37" s="34" t="s">
        <v>305</v>
      </c>
      <c r="C37" s="34" t="s">
        <v>194</v>
      </c>
      <c r="D37" s="34" t="s">
        <v>226</v>
      </c>
      <c r="E37" s="34" t="s">
        <v>306</v>
      </c>
    </row>
    <row r="38" spans="1:5" ht="13.5" customHeight="1">
      <c r="A38" s="34" t="s">
        <v>307</v>
      </c>
      <c r="B38" s="34" t="s">
        <v>308</v>
      </c>
      <c r="C38" s="34" t="s">
        <v>175</v>
      </c>
      <c r="D38" s="34" t="s">
        <v>309</v>
      </c>
      <c r="E38" s="34" t="s">
        <v>310</v>
      </c>
    </row>
    <row r="39" spans="1:5" ht="13.5" customHeight="1">
      <c r="A39" s="34" t="s">
        <v>311</v>
      </c>
      <c r="B39" s="34" t="s">
        <v>312</v>
      </c>
      <c r="C39" s="34" t="s">
        <v>313</v>
      </c>
      <c r="D39" s="34" t="s">
        <v>314</v>
      </c>
      <c r="E39" s="34" t="s">
        <v>315</v>
      </c>
    </row>
    <row r="40" spans="1:5" ht="13.5" customHeight="1">
      <c r="A40" s="34" t="s">
        <v>316</v>
      </c>
      <c r="B40" s="34" t="s">
        <v>317</v>
      </c>
      <c r="C40" s="34" t="s">
        <v>248</v>
      </c>
      <c r="D40" s="34" t="s">
        <v>318</v>
      </c>
      <c r="E40" s="34" t="s">
        <v>319</v>
      </c>
    </row>
    <row r="41" spans="1:5" ht="13.5" customHeight="1">
      <c r="A41" s="34" t="s">
        <v>320</v>
      </c>
      <c r="B41" s="34" t="s">
        <v>321</v>
      </c>
      <c r="C41" s="34" t="s">
        <v>136</v>
      </c>
      <c r="D41" s="34" t="s">
        <v>171</v>
      </c>
      <c r="E41" s="34" t="s">
        <v>322</v>
      </c>
    </row>
    <row r="42" spans="1:5" ht="13.5" customHeight="1">
      <c r="A42" s="34" t="s">
        <v>168</v>
      </c>
      <c r="B42" s="34" t="s">
        <v>220</v>
      </c>
      <c r="C42" s="34" t="s">
        <v>221</v>
      </c>
      <c r="D42" s="34" t="s">
        <v>222</v>
      </c>
      <c r="E42" s="34" t="s">
        <v>223</v>
      </c>
    </row>
    <row r="43" spans="1:5" ht="13.5" customHeight="1">
      <c r="A43" s="34" t="s">
        <v>323</v>
      </c>
      <c r="B43" s="34" t="s">
        <v>324</v>
      </c>
      <c r="C43" s="34" t="s">
        <v>154</v>
      </c>
      <c r="D43" s="34" t="s">
        <v>325</v>
      </c>
      <c r="E43" s="34" t="s">
        <v>326</v>
      </c>
    </row>
    <row r="44" spans="1:5" ht="13.5" customHeight="1">
      <c r="A44" s="34" t="s">
        <v>327</v>
      </c>
      <c r="B44" s="34" t="s">
        <v>328</v>
      </c>
      <c r="C44" s="34" t="s">
        <v>248</v>
      </c>
      <c r="D44" s="34" t="s">
        <v>329</v>
      </c>
      <c r="E44" s="34" t="s">
        <v>330</v>
      </c>
    </row>
    <row r="45" spans="1:5" ht="13.5" customHeight="1">
      <c r="A45" s="34" t="s">
        <v>331</v>
      </c>
      <c r="B45" s="34" t="s">
        <v>332</v>
      </c>
      <c r="C45" s="34" t="s">
        <v>248</v>
      </c>
      <c r="D45" s="34" t="s">
        <v>333</v>
      </c>
      <c r="E45" s="34" t="s">
        <v>334</v>
      </c>
    </row>
    <row r="46" spans="1:5" ht="13.5" customHeight="1">
      <c r="A46" s="34" t="s">
        <v>335</v>
      </c>
      <c r="B46" s="34" t="s">
        <v>336</v>
      </c>
      <c r="C46" s="34" t="s">
        <v>248</v>
      </c>
      <c r="D46" s="34" t="s">
        <v>337</v>
      </c>
      <c r="E46" s="34" t="s">
        <v>338</v>
      </c>
    </row>
    <row r="47" spans="1:5" ht="13.5" customHeight="1">
      <c r="A47" s="34" t="s">
        <v>339</v>
      </c>
      <c r="B47" s="34" t="s">
        <v>340</v>
      </c>
      <c r="C47" s="34" t="s">
        <v>181</v>
      </c>
      <c r="D47" s="34" t="s">
        <v>341</v>
      </c>
      <c r="E47" s="34" t="s">
        <v>342</v>
      </c>
    </row>
    <row r="48" spans="1:5" ht="13.5" customHeight="1">
      <c r="A48" s="34" t="s">
        <v>343</v>
      </c>
      <c r="B48" s="34" t="s">
        <v>344</v>
      </c>
      <c r="C48" s="34" t="s">
        <v>345</v>
      </c>
      <c r="D48" s="34" t="s">
        <v>346</v>
      </c>
      <c r="E48" s="34" t="s">
        <v>347</v>
      </c>
    </row>
    <row r="49" spans="1:15" ht="13.5" customHeight="1">
      <c r="A49" s="34" t="s">
        <v>348</v>
      </c>
      <c r="B49" s="34" t="s">
        <v>349</v>
      </c>
      <c r="C49" s="34" t="s">
        <v>194</v>
      </c>
      <c r="D49" s="34" t="s">
        <v>195</v>
      </c>
      <c r="E49" s="34" t="s">
        <v>350</v>
      </c>
    </row>
    <row r="50" spans="1:15" ht="13.5" customHeight="1">
      <c r="A50" s="34" t="s">
        <v>173</v>
      </c>
      <c r="B50" s="34" t="s">
        <v>228</v>
      </c>
      <c r="C50" s="34" t="s">
        <v>221</v>
      </c>
      <c r="D50" s="34" t="s">
        <v>229</v>
      </c>
      <c r="E50" s="34" t="s">
        <v>230</v>
      </c>
    </row>
    <row r="51" spans="1:15" ht="13.5" customHeight="1">
      <c r="A51" s="34" t="s">
        <v>351</v>
      </c>
      <c r="B51" s="34" t="s">
        <v>352</v>
      </c>
      <c r="C51" s="34" t="s">
        <v>154</v>
      </c>
      <c r="D51" s="34" t="s">
        <v>353</v>
      </c>
      <c r="E51" s="34" t="s">
        <v>354</v>
      </c>
    </row>
    <row r="52" spans="1:15" ht="13.5" customHeight="1">
      <c r="A52" s="34" t="s">
        <v>178</v>
      </c>
      <c r="B52" s="34" t="s">
        <v>235</v>
      </c>
      <c r="C52" s="34" t="s">
        <v>154</v>
      </c>
      <c r="D52" s="34" t="s">
        <v>236</v>
      </c>
      <c r="E52" s="34" t="s">
        <v>237</v>
      </c>
      <c r="G52" s="35"/>
      <c r="H52" s="35"/>
      <c r="I52" s="35"/>
      <c r="J52" s="35"/>
      <c r="K52" s="35"/>
      <c r="L52" s="35"/>
      <c r="M52" s="35"/>
      <c r="N52" s="35"/>
      <c r="O52" s="35"/>
    </row>
    <row r="53" spans="1:15" ht="13.5" customHeight="1">
      <c r="A53" s="34" t="s">
        <v>355</v>
      </c>
      <c r="B53" s="34" t="s">
        <v>356</v>
      </c>
      <c r="C53" s="34" t="s">
        <v>357</v>
      </c>
      <c r="D53" s="34" t="s">
        <v>358</v>
      </c>
      <c r="E53" s="34" t="s">
        <v>359</v>
      </c>
      <c r="G53" s="35"/>
      <c r="H53" s="35"/>
      <c r="I53" s="35"/>
      <c r="J53" s="35"/>
      <c r="K53" s="35"/>
      <c r="L53" s="35"/>
      <c r="M53" s="35"/>
      <c r="N53" s="35"/>
      <c r="O53" s="35"/>
    </row>
    <row r="54" spans="1:15" ht="13.5" customHeight="1">
      <c r="A54" s="34" t="s">
        <v>360</v>
      </c>
      <c r="B54" s="34" t="s">
        <v>361</v>
      </c>
      <c r="C54" s="34" t="s">
        <v>194</v>
      </c>
      <c r="D54" s="34" t="s">
        <v>362</v>
      </c>
      <c r="E54" s="34" t="s">
        <v>363</v>
      </c>
    </row>
    <row r="55" spans="1:15" ht="13.5" customHeight="1">
      <c r="A55" s="34" t="s">
        <v>364</v>
      </c>
      <c r="B55" s="34" t="s">
        <v>365</v>
      </c>
      <c r="C55" s="34" t="s">
        <v>248</v>
      </c>
      <c r="D55" s="34" t="s">
        <v>366</v>
      </c>
      <c r="E55" s="34" t="s">
        <v>367</v>
      </c>
    </row>
    <row r="56" spans="1:15" ht="13.5" customHeight="1">
      <c r="A56" s="34" t="s">
        <v>368</v>
      </c>
      <c r="B56" s="34" t="s">
        <v>369</v>
      </c>
      <c r="C56" s="34" t="s">
        <v>357</v>
      </c>
      <c r="D56" s="34" t="s">
        <v>370</v>
      </c>
      <c r="E56" s="34" t="s">
        <v>371</v>
      </c>
    </row>
    <row r="57" spans="1:15" ht="13.5" customHeight="1">
      <c r="A57" s="34" t="s">
        <v>372</v>
      </c>
      <c r="B57" s="34" t="s">
        <v>373</v>
      </c>
      <c r="C57" s="34" t="s">
        <v>374</v>
      </c>
      <c r="D57" s="34" t="s">
        <v>375</v>
      </c>
      <c r="E57" s="34" t="s">
        <v>376</v>
      </c>
    </row>
    <row r="58" spans="1:15">
      <c r="A58" s="32"/>
      <c r="B58" s="33"/>
      <c r="C58" s="32"/>
      <c r="D58" s="32"/>
      <c r="E58" s="32"/>
    </row>
    <row r="59" spans="1:15">
      <c r="A59" s="32"/>
      <c r="B59" s="33"/>
      <c r="C59" s="32"/>
      <c r="D59" s="32"/>
      <c r="E59" s="32"/>
    </row>
    <row r="60" spans="1:15">
      <c r="A60" s="32"/>
      <c r="B60" s="33"/>
      <c r="C60" s="32"/>
      <c r="D60" s="32"/>
      <c r="E60" s="32"/>
    </row>
    <row r="61" spans="1:15">
      <c r="A61" s="32"/>
      <c r="B61" s="33"/>
      <c r="C61" s="32"/>
      <c r="D61" s="32"/>
      <c r="E61" s="32"/>
    </row>
  </sheetData>
  <conditionalFormatting sqref="E2:E57">
    <cfRule type="duplicateValues" dxfId="0" priority="1"/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1824-A0E9-4E70-9F0A-C135A09ED2DB}">
  <sheetPr>
    <tabColor rgb="FFFF0000"/>
  </sheetPr>
  <dimension ref="A1:L49"/>
  <sheetViews>
    <sheetView zoomScale="80" zoomScaleNormal="80" workbookViewId="0">
      <selection activeCell="F53" sqref="F53"/>
    </sheetView>
  </sheetViews>
  <sheetFormatPr defaultRowHeight="15"/>
  <cols>
    <col min="1" max="1" width="10.5703125" bestFit="1" customWidth="1"/>
    <col min="2" max="2" width="16.5703125" customWidth="1"/>
    <col min="3" max="3" width="13.7109375" bestFit="1" customWidth="1"/>
    <col min="4" max="4" width="18" bestFit="1" customWidth="1"/>
    <col min="5" max="5" width="13.5703125" bestFit="1" customWidth="1"/>
    <col min="6" max="6" width="13.7109375" bestFit="1" customWidth="1"/>
    <col min="7" max="7" width="9.140625" customWidth="1"/>
    <col min="8" max="8" width="7.85546875" style="49" customWidth="1"/>
    <col min="9" max="9" width="8.42578125" customWidth="1"/>
    <col min="10" max="10" width="10.28515625" style="49" customWidth="1"/>
    <col min="11" max="11" width="47.7109375" customWidth="1"/>
    <col min="12" max="12" width="14.5703125" customWidth="1"/>
  </cols>
  <sheetData>
    <row r="1" spans="1:12">
      <c r="A1" t="s">
        <v>377</v>
      </c>
    </row>
    <row r="2" spans="1:12">
      <c r="A2" s="50" t="s">
        <v>378</v>
      </c>
      <c r="B2" s="51" t="s">
        <v>379</v>
      </c>
      <c r="C2" s="51" t="s">
        <v>55</v>
      </c>
      <c r="D2" s="51" t="s">
        <v>53</v>
      </c>
      <c r="E2" s="52" t="s">
        <v>380</v>
      </c>
      <c r="F2" s="91" t="s">
        <v>381</v>
      </c>
      <c r="H2" s="53" t="s">
        <v>14</v>
      </c>
      <c r="I2" s="53" t="s">
        <v>381</v>
      </c>
      <c r="J2" s="54" t="s">
        <v>52</v>
      </c>
      <c r="K2" s="54" t="s">
        <v>382</v>
      </c>
      <c r="L2" s="54" t="s">
        <v>383</v>
      </c>
    </row>
    <row r="3" spans="1:12">
      <c r="A3" s="55">
        <v>44929</v>
      </c>
      <c r="B3" s="56" t="s">
        <v>384</v>
      </c>
      <c r="C3" s="103">
        <f>_xlfn.XLOOKUP("*"&amp;B3&amp;"*",$K:$K,$L:$L,"Нет в прайсе",2)</f>
        <v>11451</v>
      </c>
      <c r="D3" s="56">
        <v>140</v>
      </c>
      <c r="E3" s="104">
        <f>IFERROR(C3*D3, 0)</f>
        <v>1603140</v>
      </c>
      <c r="F3" s="90">
        <f>_xlfn.XLOOKUP("*"&amp;B3&amp;"*",$K:$K,$I:$I,"Нет в прайсе",2)</f>
        <v>3</v>
      </c>
      <c r="H3" s="49">
        <v>1</v>
      </c>
      <c r="I3" s="49">
        <v>1</v>
      </c>
      <c r="J3" t="s">
        <v>385</v>
      </c>
      <c r="K3" t="s">
        <v>386</v>
      </c>
      <c r="L3" s="57">
        <v>13489.5</v>
      </c>
    </row>
    <row r="4" spans="1:12">
      <c r="A4" s="58">
        <v>44931</v>
      </c>
      <c r="B4" s="59" t="s">
        <v>387</v>
      </c>
      <c r="C4" s="103">
        <f t="shared" ref="C4:C48" si="0">_xlfn.XLOOKUP("*"&amp;B4&amp;"*",$K:$K,$L:$L,"Нет в прайсе",2)</f>
        <v>13489.5</v>
      </c>
      <c r="D4" s="59">
        <v>100</v>
      </c>
      <c r="E4" s="104">
        <f t="shared" ref="E4:E48" si="1">IFERROR(C4*D4, 0)</f>
        <v>1348950</v>
      </c>
      <c r="F4" s="90">
        <f t="shared" ref="F4:F48" si="2">_xlfn.XLOOKUP("*"&amp;B4&amp;"*",$K:$K,$I:$I,"Нет в прайсе",2)</f>
        <v>2</v>
      </c>
      <c r="H4" s="49">
        <v>2</v>
      </c>
      <c r="I4" s="49">
        <v>2</v>
      </c>
      <c r="J4" t="s">
        <v>388</v>
      </c>
      <c r="K4" t="s">
        <v>389</v>
      </c>
      <c r="L4" s="57">
        <v>15294.000000000002</v>
      </c>
    </row>
    <row r="5" spans="1:12">
      <c r="A5" s="58">
        <v>44934</v>
      </c>
      <c r="B5" s="59" t="s">
        <v>390</v>
      </c>
      <c r="C5" s="103">
        <f t="shared" si="0"/>
        <v>11715</v>
      </c>
      <c r="D5" s="59">
        <v>60</v>
      </c>
      <c r="E5" s="104">
        <f t="shared" si="1"/>
        <v>702900</v>
      </c>
      <c r="F5" s="90">
        <f t="shared" si="2"/>
        <v>1</v>
      </c>
      <c r="H5" s="49">
        <v>3</v>
      </c>
      <c r="I5" s="49">
        <v>2</v>
      </c>
      <c r="J5" t="s">
        <v>391</v>
      </c>
      <c r="K5" t="s">
        <v>392</v>
      </c>
      <c r="L5" s="57">
        <v>19054.5</v>
      </c>
    </row>
    <row r="6" spans="1:12">
      <c r="A6" s="58">
        <v>44938</v>
      </c>
      <c r="B6" s="59" t="s">
        <v>393</v>
      </c>
      <c r="C6" s="103">
        <f t="shared" si="0"/>
        <v>19054.5</v>
      </c>
      <c r="D6" s="59">
        <v>40</v>
      </c>
      <c r="E6" s="104">
        <f t="shared" si="1"/>
        <v>762180</v>
      </c>
      <c r="F6" s="90">
        <f t="shared" si="2"/>
        <v>2</v>
      </c>
      <c r="H6" s="49">
        <v>4</v>
      </c>
      <c r="I6" s="49">
        <v>3</v>
      </c>
      <c r="J6" t="s">
        <v>394</v>
      </c>
      <c r="K6" t="s">
        <v>395</v>
      </c>
      <c r="L6" s="57">
        <v>11451</v>
      </c>
    </row>
    <row r="7" spans="1:12">
      <c r="A7" s="58">
        <v>44941</v>
      </c>
      <c r="B7" s="59" t="s">
        <v>396</v>
      </c>
      <c r="C7" s="103">
        <f t="shared" si="0"/>
        <v>12568.5</v>
      </c>
      <c r="D7" s="59">
        <v>60</v>
      </c>
      <c r="E7" s="104">
        <f t="shared" si="1"/>
        <v>754110</v>
      </c>
      <c r="F7" s="90">
        <f t="shared" si="2"/>
        <v>3</v>
      </c>
      <c r="H7" s="49">
        <v>5</v>
      </c>
      <c r="I7" s="49">
        <v>1</v>
      </c>
      <c r="J7" t="s">
        <v>397</v>
      </c>
      <c r="K7" t="s">
        <v>398</v>
      </c>
      <c r="L7" s="57">
        <v>11715</v>
      </c>
    </row>
    <row r="8" spans="1:12">
      <c r="A8" s="58">
        <v>44943</v>
      </c>
      <c r="B8" s="59" t="s">
        <v>399</v>
      </c>
      <c r="C8" s="103">
        <f t="shared" si="0"/>
        <v>13581</v>
      </c>
      <c r="D8" s="59">
        <v>60</v>
      </c>
      <c r="E8" s="104">
        <f t="shared" si="1"/>
        <v>814860</v>
      </c>
      <c r="F8" s="90">
        <f t="shared" si="2"/>
        <v>3</v>
      </c>
      <c r="H8" s="49">
        <v>6</v>
      </c>
      <c r="I8" s="49">
        <v>3</v>
      </c>
      <c r="J8" t="s">
        <v>400</v>
      </c>
      <c r="K8" t="s">
        <v>401</v>
      </c>
      <c r="L8" s="57">
        <v>13581</v>
      </c>
    </row>
    <row r="9" spans="1:12">
      <c r="A9" s="58">
        <v>44946</v>
      </c>
      <c r="B9" s="59" t="s">
        <v>402</v>
      </c>
      <c r="C9" s="103">
        <f t="shared" si="0"/>
        <v>15294.000000000002</v>
      </c>
      <c r="D9" s="59">
        <v>80</v>
      </c>
      <c r="E9" s="104">
        <f t="shared" si="1"/>
        <v>1223520.0000000002</v>
      </c>
      <c r="F9" s="90">
        <f t="shared" si="2"/>
        <v>2</v>
      </c>
      <c r="H9" s="49">
        <v>7</v>
      </c>
      <c r="I9" s="49">
        <v>2</v>
      </c>
      <c r="J9" t="s">
        <v>403</v>
      </c>
      <c r="K9" t="s">
        <v>404</v>
      </c>
      <c r="L9" s="57">
        <v>13489.5</v>
      </c>
    </row>
    <row r="10" spans="1:12">
      <c r="A10" s="58">
        <v>44950</v>
      </c>
      <c r="B10" s="59" t="s">
        <v>387</v>
      </c>
      <c r="C10" s="103">
        <f t="shared" si="0"/>
        <v>13489.5</v>
      </c>
      <c r="D10" s="59">
        <v>80</v>
      </c>
      <c r="E10" s="104">
        <f t="shared" si="1"/>
        <v>1079160</v>
      </c>
      <c r="F10" s="90">
        <f t="shared" si="2"/>
        <v>2</v>
      </c>
      <c r="H10" s="49">
        <v>8</v>
      </c>
      <c r="I10" s="49">
        <v>1</v>
      </c>
      <c r="J10" t="s">
        <v>405</v>
      </c>
      <c r="K10" t="s">
        <v>406</v>
      </c>
      <c r="L10" s="57">
        <v>13044</v>
      </c>
    </row>
    <row r="11" spans="1:12">
      <c r="A11" s="58">
        <v>44953</v>
      </c>
      <c r="B11" s="59" t="s">
        <v>393</v>
      </c>
      <c r="C11" s="103">
        <f t="shared" si="0"/>
        <v>19054.5</v>
      </c>
      <c r="D11" s="59">
        <v>130</v>
      </c>
      <c r="E11" s="104">
        <f t="shared" si="1"/>
        <v>2477085</v>
      </c>
      <c r="F11" s="90">
        <f t="shared" si="2"/>
        <v>2</v>
      </c>
      <c r="H11" s="49">
        <v>9</v>
      </c>
      <c r="I11" s="49">
        <v>3</v>
      </c>
      <c r="J11" t="s">
        <v>407</v>
      </c>
      <c r="K11" t="s">
        <v>408</v>
      </c>
      <c r="L11" s="57">
        <v>12568.5</v>
      </c>
    </row>
    <row r="12" spans="1:12">
      <c r="A12" s="58">
        <v>44956</v>
      </c>
      <c r="B12" s="59" t="s">
        <v>396</v>
      </c>
      <c r="C12" s="103">
        <f t="shared" si="0"/>
        <v>12568.5</v>
      </c>
      <c r="D12" s="59">
        <v>90</v>
      </c>
      <c r="E12" s="104">
        <f t="shared" si="1"/>
        <v>1131165</v>
      </c>
      <c r="F12" s="90">
        <f t="shared" si="2"/>
        <v>3</v>
      </c>
      <c r="J12"/>
    </row>
    <row r="13" spans="1:12">
      <c r="A13" s="58">
        <v>44960</v>
      </c>
      <c r="B13" s="59" t="s">
        <v>387</v>
      </c>
      <c r="C13" s="103">
        <f t="shared" si="0"/>
        <v>13489.5</v>
      </c>
      <c r="D13" s="59">
        <v>40</v>
      </c>
      <c r="E13" s="104">
        <f t="shared" si="1"/>
        <v>539580</v>
      </c>
      <c r="F13" s="90">
        <f t="shared" si="2"/>
        <v>2</v>
      </c>
      <c r="J13"/>
    </row>
    <row r="14" spans="1:12">
      <c r="A14" s="58">
        <v>44962</v>
      </c>
      <c r="B14" s="59" t="s">
        <v>390</v>
      </c>
      <c r="C14" s="103">
        <f t="shared" si="0"/>
        <v>11715</v>
      </c>
      <c r="D14" s="59">
        <v>90</v>
      </c>
      <c r="E14" s="104">
        <f t="shared" si="1"/>
        <v>1054350</v>
      </c>
      <c r="F14" s="90">
        <f t="shared" si="2"/>
        <v>1</v>
      </c>
      <c r="J14"/>
    </row>
    <row r="15" spans="1:12">
      <c r="A15" s="58">
        <v>44965</v>
      </c>
      <c r="B15" s="59" t="s">
        <v>396</v>
      </c>
      <c r="C15" s="103">
        <f t="shared" si="0"/>
        <v>12568.5</v>
      </c>
      <c r="D15" s="59">
        <v>30</v>
      </c>
      <c r="E15" s="104">
        <f t="shared" si="1"/>
        <v>377055</v>
      </c>
      <c r="F15" s="90">
        <f t="shared" si="2"/>
        <v>3</v>
      </c>
      <c r="J15"/>
    </row>
    <row r="16" spans="1:12">
      <c r="A16" s="58">
        <v>44968</v>
      </c>
      <c r="B16" s="59" t="s">
        <v>402</v>
      </c>
      <c r="C16" s="103">
        <f t="shared" si="0"/>
        <v>15294.000000000002</v>
      </c>
      <c r="D16" s="59">
        <v>140</v>
      </c>
      <c r="E16" s="104">
        <f t="shared" si="1"/>
        <v>2141160.0000000005</v>
      </c>
      <c r="F16" s="90">
        <f t="shared" si="2"/>
        <v>2</v>
      </c>
      <c r="J16"/>
    </row>
    <row r="17" spans="1:10">
      <c r="A17" s="58">
        <v>44971</v>
      </c>
      <c r="B17" s="59" t="s">
        <v>387</v>
      </c>
      <c r="C17" s="103">
        <f t="shared" si="0"/>
        <v>13489.5</v>
      </c>
      <c r="D17" s="59">
        <v>80</v>
      </c>
      <c r="E17" s="104">
        <f t="shared" si="1"/>
        <v>1079160</v>
      </c>
      <c r="F17" s="90">
        <f t="shared" si="2"/>
        <v>2</v>
      </c>
      <c r="J17"/>
    </row>
    <row r="18" spans="1:10">
      <c r="A18" s="58">
        <v>44975</v>
      </c>
      <c r="B18" s="59" t="s">
        <v>396</v>
      </c>
      <c r="C18" s="103">
        <f t="shared" si="0"/>
        <v>12568.5</v>
      </c>
      <c r="D18" s="59">
        <v>110</v>
      </c>
      <c r="E18" s="104">
        <f t="shared" si="1"/>
        <v>1382535</v>
      </c>
      <c r="F18" s="90">
        <f t="shared" si="2"/>
        <v>3</v>
      </c>
      <c r="J18"/>
    </row>
    <row r="19" spans="1:10">
      <c r="A19" s="58">
        <v>44977</v>
      </c>
      <c r="B19" s="59" t="s">
        <v>402</v>
      </c>
      <c r="C19" s="103">
        <f t="shared" si="0"/>
        <v>15294.000000000002</v>
      </c>
      <c r="D19" s="59">
        <v>50</v>
      </c>
      <c r="E19" s="104">
        <f t="shared" si="1"/>
        <v>764700.00000000012</v>
      </c>
      <c r="F19" s="90">
        <f t="shared" si="2"/>
        <v>2</v>
      </c>
      <c r="J19"/>
    </row>
    <row r="20" spans="1:10">
      <c r="A20" s="58">
        <v>44981</v>
      </c>
      <c r="B20" s="59" t="s">
        <v>396</v>
      </c>
      <c r="C20" s="103">
        <f t="shared" si="0"/>
        <v>12568.5</v>
      </c>
      <c r="D20" s="59">
        <v>120</v>
      </c>
      <c r="E20" s="104">
        <f t="shared" si="1"/>
        <v>1508220</v>
      </c>
      <c r="F20" s="90">
        <f t="shared" si="2"/>
        <v>3</v>
      </c>
    </row>
    <row r="21" spans="1:10">
      <c r="A21" s="58">
        <v>44983</v>
      </c>
      <c r="B21" s="59" t="s">
        <v>387</v>
      </c>
      <c r="C21" s="103">
        <f t="shared" si="0"/>
        <v>13489.5</v>
      </c>
      <c r="D21" s="59">
        <v>30</v>
      </c>
      <c r="E21" s="104">
        <f t="shared" si="1"/>
        <v>404685</v>
      </c>
      <c r="F21" s="90">
        <f t="shared" si="2"/>
        <v>2</v>
      </c>
    </row>
    <row r="22" spans="1:10">
      <c r="A22" s="58">
        <v>44986</v>
      </c>
      <c r="B22" s="59" t="s">
        <v>396</v>
      </c>
      <c r="C22" s="103">
        <f t="shared" si="0"/>
        <v>12568.5</v>
      </c>
      <c r="D22" s="59">
        <v>70</v>
      </c>
      <c r="E22" s="104">
        <f t="shared" si="1"/>
        <v>879795</v>
      </c>
      <c r="F22" s="90">
        <f t="shared" si="2"/>
        <v>3</v>
      </c>
    </row>
    <row r="23" spans="1:10">
      <c r="A23" s="58">
        <v>44990</v>
      </c>
      <c r="B23" s="59" t="s">
        <v>387</v>
      </c>
      <c r="C23" s="103">
        <f t="shared" si="0"/>
        <v>13489.5</v>
      </c>
      <c r="D23" s="59">
        <v>150</v>
      </c>
      <c r="E23" s="104">
        <f t="shared" si="1"/>
        <v>2023425</v>
      </c>
      <c r="F23" s="90">
        <f t="shared" si="2"/>
        <v>2</v>
      </c>
    </row>
    <row r="24" spans="1:10">
      <c r="A24" s="58">
        <v>44992</v>
      </c>
      <c r="B24" s="59" t="s">
        <v>402</v>
      </c>
      <c r="C24" s="103">
        <f t="shared" si="0"/>
        <v>15294.000000000002</v>
      </c>
      <c r="D24" s="59">
        <v>100</v>
      </c>
      <c r="E24" s="104">
        <f t="shared" si="1"/>
        <v>1529400.0000000002</v>
      </c>
      <c r="F24" s="90">
        <f t="shared" si="2"/>
        <v>2</v>
      </c>
    </row>
    <row r="25" spans="1:10">
      <c r="A25" s="58">
        <v>44996</v>
      </c>
      <c r="B25" s="59" t="s">
        <v>396</v>
      </c>
      <c r="C25" s="103">
        <f t="shared" si="0"/>
        <v>12568.5</v>
      </c>
      <c r="D25" s="59">
        <v>140</v>
      </c>
      <c r="E25" s="104">
        <f t="shared" si="1"/>
        <v>1759590</v>
      </c>
      <c r="F25" s="90">
        <f t="shared" si="2"/>
        <v>3</v>
      </c>
    </row>
    <row r="26" spans="1:10">
      <c r="A26" s="58">
        <v>44999</v>
      </c>
      <c r="B26" s="59" t="s">
        <v>402</v>
      </c>
      <c r="C26" s="103">
        <f t="shared" si="0"/>
        <v>15294.000000000002</v>
      </c>
      <c r="D26" s="59">
        <v>90</v>
      </c>
      <c r="E26" s="104">
        <f t="shared" si="1"/>
        <v>1376460.0000000002</v>
      </c>
      <c r="F26" s="90">
        <f t="shared" si="2"/>
        <v>2</v>
      </c>
    </row>
    <row r="27" spans="1:10">
      <c r="A27" s="58">
        <v>45000</v>
      </c>
      <c r="B27" s="59" t="s">
        <v>387</v>
      </c>
      <c r="C27" s="103">
        <f t="shared" si="0"/>
        <v>13489.5</v>
      </c>
      <c r="D27" s="59">
        <v>90</v>
      </c>
      <c r="E27" s="104">
        <f t="shared" si="1"/>
        <v>1214055</v>
      </c>
      <c r="F27" s="90">
        <f t="shared" si="2"/>
        <v>2</v>
      </c>
    </row>
    <row r="28" spans="1:10">
      <c r="A28" s="58">
        <v>45001</v>
      </c>
      <c r="B28" s="59" t="s">
        <v>387</v>
      </c>
      <c r="C28" s="103">
        <f t="shared" si="0"/>
        <v>13489.5</v>
      </c>
      <c r="D28" s="59">
        <v>120</v>
      </c>
      <c r="E28" s="104">
        <f t="shared" si="1"/>
        <v>1618740</v>
      </c>
      <c r="F28" s="90">
        <f t="shared" si="2"/>
        <v>2</v>
      </c>
    </row>
    <row r="29" spans="1:10">
      <c r="A29" s="58">
        <v>45003</v>
      </c>
      <c r="B29" s="59" t="s">
        <v>396</v>
      </c>
      <c r="C29" s="103">
        <f t="shared" si="0"/>
        <v>12568.5</v>
      </c>
      <c r="D29" s="59">
        <v>40</v>
      </c>
      <c r="E29" s="104">
        <f t="shared" si="1"/>
        <v>502740</v>
      </c>
      <c r="F29" s="90">
        <f t="shared" si="2"/>
        <v>3</v>
      </c>
    </row>
    <row r="30" spans="1:10">
      <c r="A30" s="58">
        <v>45005</v>
      </c>
      <c r="B30" s="59" t="s">
        <v>396</v>
      </c>
      <c r="C30" s="103">
        <f t="shared" si="0"/>
        <v>12568.5</v>
      </c>
      <c r="D30" s="59">
        <v>140</v>
      </c>
      <c r="E30" s="104">
        <f t="shared" si="1"/>
        <v>1759590</v>
      </c>
      <c r="F30" s="90">
        <f t="shared" si="2"/>
        <v>3</v>
      </c>
    </row>
    <row r="31" spans="1:10">
      <c r="A31" s="58">
        <v>45008</v>
      </c>
      <c r="B31" s="59" t="s">
        <v>387</v>
      </c>
      <c r="C31" s="103">
        <f t="shared" si="0"/>
        <v>13489.5</v>
      </c>
      <c r="D31" s="59">
        <v>70</v>
      </c>
      <c r="E31" s="104">
        <f t="shared" si="1"/>
        <v>944265</v>
      </c>
      <c r="F31" s="90">
        <f t="shared" si="2"/>
        <v>2</v>
      </c>
    </row>
    <row r="32" spans="1:10">
      <c r="A32" s="58">
        <v>45012</v>
      </c>
      <c r="B32" s="59" t="s">
        <v>396</v>
      </c>
      <c r="C32" s="103">
        <f t="shared" si="0"/>
        <v>12568.5</v>
      </c>
      <c r="D32" s="59">
        <v>50</v>
      </c>
      <c r="E32" s="104">
        <f t="shared" si="1"/>
        <v>628425</v>
      </c>
      <c r="F32" s="90">
        <f t="shared" si="2"/>
        <v>3</v>
      </c>
    </row>
    <row r="33" spans="1:6">
      <c r="A33" s="58">
        <v>45016</v>
      </c>
      <c r="B33" s="59" t="s">
        <v>402</v>
      </c>
      <c r="C33" s="103">
        <f t="shared" si="0"/>
        <v>15294.000000000002</v>
      </c>
      <c r="D33" s="59">
        <v>50</v>
      </c>
      <c r="E33" s="104">
        <f t="shared" si="1"/>
        <v>764700.00000000012</v>
      </c>
      <c r="F33" s="90">
        <f t="shared" si="2"/>
        <v>2</v>
      </c>
    </row>
    <row r="34" spans="1:6">
      <c r="A34" s="58">
        <v>45017</v>
      </c>
      <c r="B34" s="59" t="s">
        <v>396</v>
      </c>
      <c r="C34" s="103">
        <f t="shared" si="0"/>
        <v>12568.5</v>
      </c>
      <c r="D34" s="59">
        <v>150</v>
      </c>
      <c r="E34" s="104">
        <f t="shared" si="1"/>
        <v>1885275</v>
      </c>
      <c r="F34" s="90">
        <f t="shared" si="2"/>
        <v>3</v>
      </c>
    </row>
    <row r="35" spans="1:6">
      <c r="A35" s="58">
        <v>45018</v>
      </c>
      <c r="B35" s="59" t="s">
        <v>387</v>
      </c>
      <c r="C35" s="103">
        <f t="shared" si="0"/>
        <v>13489.5</v>
      </c>
      <c r="D35" s="59">
        <v>50</v>
      </c>
      <c r="E35" s="104">
        <f t="shared" si="1"/>
        <v>674475</v>
      </c>
      <c r="F35" s="90">
        <f t="shared" si="2"/>
        <v>2</v>
      </c>
    </row>
    <row r="36" spans="1:6">
      <c r="A36" s="58">
        <v>45021</v>
      </c>
      <c r="B36" s="59" t="s">
        <v>396</v>
      </c>
      <c r="C36" s="103">
        <f t="shared" si="0"/>
        <v>12568.5</v>
      </c>
      <c r="D36" s="59">
        <v>50</v>
      </c>
      <c r="E36" s="104">
        <f t="shared" si="1"/>
        <v>628425</v>
      </c>
      <c r="F36" s="90">
        <f t="shared" si="2"/>
        <v>3</v>
      </c>
    </row>
    <row r="37" spans="1:6">
      <c r="A37" s="58">
        <v>45025</v>
      </c>
      <c r="B37" s="59" t="s">
        <v>396</v>
      </c>
      <c r="C37" s="103">
        <f t="shared" si="0"/>
        <v>12568.5</v>
      </c>
      <c r="D37" s="59">
        <v>120</v>
      </c>
      <c r="E37" s="104">
        <f t="shared" si="1"/>
        <v>1508220</v>
      </c>
      <c r="F37" s="90">
        <f t="shared" si="2"/>
        <v>3</v>
      </c>
    </row>
    <row r="38" spans="1:6">
      <c r="A38" s="60">
        <v>45026</v>
      </c>
      <c r="B38" s="61" t="s">
        <v>396</v>
      </c>
      <c r="C38" s="103">
        <f t="shared" si="0"/>
        <v>12568.5</v>
      </c>
      <c r="D38" s="61">
        <v>120</v>
      </c>
      <c r="E38" s="104">
        <f t="shared" si="1"/>
        <v>1508220</v>
      </c>
      <c r="F38" s="90">
        <f t="shared" si="2"/>
        <v>3</v>
      </c>
    </row>
    <row r="39" spans="1:6">
      <c r="A39" s="60">
        <v>45027</v>
      </c>
      <c r="B39" s="61" t="s">
        <v>409</v>
      </c>
      <c r="C39" s="103">
        <f t="shared" si="0"/>
        <v>13489.5</v>
      </c>
      <c r="D39" s="61">
        <v>121</v>
      </c>
      <c r="E39" s="104">
        <f t="shared" si="1"/>
        <v>1632229.5</v>
      </c>
      <c r="F39" s="90">
        <f t="shared" si="2"/>
        <v>1</v>
      </c>
    </row>
    <row r="40" spans="1:6">
      <c r="A40" s="60">
        <v>45028</v>
      </c>
      <c r="B40" s="61" t="s">
        <v>396</v>
      </c>
      <c r="C40" s="103">
        <f t="shared" si="0"/>
        <v>12568.5</v>
      </c>
      <c r="D40" s="61">
        <v>122</v>
      </c>
      <c r="E40" s="104">
        <f t="shared" si="1"/>
        <v>1533357</v>
      </c>
      <c r="F40" s="90">
        <f t="shared" si="2"/>
        <v>3</v>
      </c>
    </row>
    <row r="41" spans="1:6">
      <c r="A41" s="60">
        <v>45029</v>
      </c>
      <c r="B41" s="61" t="s">
        <v>396</v>
      </c>
      <c r="C41" s="103">
        <f t="shared" si="0"/>
        <v>12568.5</v>
      </c>
      <c r="D41" s="61">
        <v>123</v>
      </c>
      <c r="E41" s="104">
        <f t="shared" si="1"/>
        <v>1545925.5</v>
      </c>
      <c r="F41" s="90">
        <f t="shared" si="2"/>
        <v>3</v>
      </c>
    </row>
    <row r="42" spans="1:6">
      <c r="A42" s="60">
        <v>45030</v>
      </c>
      <c r="B42" s="61" t="s">
        <v>409</v>
      </c>
      <c r="C42" s="103">
        <f t="shared" si="0"/>
        <v>13489.5</v>
      </c>
      <c r="D42" s="61">
        <v>124</v>
      </c>
      <c r="E42" s="104">
        <f t="shared" si="1"/>
        <v>1672698</v>
      </c>
      <c r="F42" s="90">
        <f t="shared" si="2"/>
        <v>1</v>
      </c>
    </row>
    <row r="43" spans="1:6">
      <c r="A43" s="60">
        <v>45031</v>
      </c>
      <c r="B43" s="61" t="s">
        <v>396</v>
      </c>
      <c r="C43" s="103">
        <f t="shared" si="0"/>
        <v>12568.5</v>
      </c>
      <c r="D43" s="61">
        <v>125</v>
      </c>
      <c r="E43" s="104">
        <f t="shared" si="1"/>
        <v>1571062.5</v>
      </c>
      <c r="F43" s="90">
        <f t="shared" si="2"/>
        <v>3</v>
      </c>
    </row>
    <row r="44" spans="1:6">
      <c r="A44" s="60">
        <v>45032</v>
      </c>
      <c r="B44" s="61" t="s">
        <v>409</v>
      </c>
      <c r="C44" s="103">
        <f t="shared" si="0"/>
        <v>13489.5</v>
      </c>
      <c r="D44" s="61">
        <v>126</v>
      </c>
      <c r="E44" s="104">
        <f t="shared" si="1"/>
        <v>1699677</v>
      </c>
      <c r="F44" s="90">
        <f t="shared" si="2"/>
        <v>1</v>
      </c>
    </row>
    <row r="45" spans="1:6">
      <c r="A45" s="60">
        <v>45033</v>
      </c>
      <c r="B45" s="61" t="s">
        <v>393</v>
      </c>
      <c r="C45" s="103">
        <f t="shared" si="0"/>
        <v>19054.5</v>
      </c>
      <c r="D45" s="61">
        <v>35</v>
      </c>
      <c r="E45" s="104">
        <f t="shared" si="1"/>
        <v>666907.5</v>
      </c>
      <c r="F45" s="90">
        <f t="shared" si="2"/>
        <v>2</v>
      </c>
    </row>
    <row r="46" spans="1:6">
      <c r="A46" s="60">
        <v>45034</v>
      </c>
      <c r="B46" s="61" t="s">
        <v>410</v>
      </c>
      <c r="C46" s="103" t="str">
        <f t="shared" si="0"/>
        <v>Нет в прайсе</v>
      </c>
      <c r="D46" s="61">
        <v>128</v>
      </c>
      <c r="E46" s="104">
        <f t="shared" si="1"/>
        <v>0</v>
      </c>
      <c r="F46" s="90" t="str">
        <f t="shared" si="2"/>
        <v>Нет в прайсе</v>
      </c>
    </row>
    <row r="47" spans="1:6">
      <c r="A47" s="60">
        <v>45035</v>
      </c>
      <c r="B47" s="61" t="s">
        <v>396</v>
      </c>
      <c r="C47" s="103">
        <f t="shared" si="0"/>
        <v>12568.5</v>
      </c>
      <c r="D47" s="61">
        <v>32</v>
      </c>
      <c r="E47" s="104">
        <f t="shared" si="1"/>
        <v>402192</v>
      </c>
      <c r="F47" s="90">
        <f t="shared" si="2"/>
        <v>3</v>
      </c>
    </row>
    <row r="48" spans="1:6">
      <c r="A48" s="60">
        <v>45036</v>
      </c>
      <c r="B48" s="61" t="s">
        <v>399</v>
      </c>
      <c r="C48" s="103">
        <f t="shared" si="0"/>
        <v>13581</v>
      </c>
      <c r="D48" s="61">
        <v>130</v>
      </c>
      <c r="E48" s="104">
        <f t="shared" si="1"/>
        <v>1765530</v>
      </c>
      <c r="F48" s="90">
        <f t="shared" si="2"/>
        <v>3</v>
      </c>
    </row>
    <row r="49" spans="4:5">
      <c r="D49" s="106" t="s">
        <v>547</v>
      </c>
      <c r="E49" s="107">
        <f>SUM(E3:E48)</f>
        <v>54843894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ADB1-313D-4BC9-B583-092A0B73D7FA}">
  <sheetPr>
    <tabColor rgb="FF00B050"/>
  </sheetPr>
  <dimension ref="A1:J25"/>
  <sheetViews>
    <sheetView showGridLines="0" zoomScale="80" zoomScaleNormal="80" workbookViewId="0">
      <selection activeCell="F15" sqref="F15"/>
    </sheetView>
  </sheetViews>
  <sheetFormatPr defaultColWidth="9.140625" defaultRowHeight="12.75"/>
  <cols>
    <col min="1" max="1" width="3.42578125" style="35" bestFit="1" customWidth="1"/>
    <col min="2" max="2" width="36.7109375" style="35" bestFit="1" customWidth="1"/>
    <col min="3" max="3" width="7.7109375" style="35" bestFit="1" customWidth="1"/>
    <col min="4" max="4" width="13.7109375" style="35" customWidth="1"/>
    <col min="5" max="5" width="17.7109375" style="35" customWidth="1"/>
    <col min="6" max="6" width="23.42578125" style="35" bestFit="1" customWidth="1"/>
    <col min="7" max="8" width="9.140625" style="35"/>
    <col min="9" max="9" width="16.42578125" style="35" customWidth="1"/>
    <col min="10" max="10" width="19.28515625" style="35" customWidth="1"/>
    <col min="11" max="16384" width="9.140625" style="35"/>
  </cols>
  <sheetData>
    <row r="1" spans="1:10" ht="15">
      <c r="A1" s="66" t="s">
        <v>14</v>
      </c>
      <c r="B1" s="66" t="s">
        <v>411</v>
      </c>
      <c r="C1" s="66" t="s">
        <v>412</v>
      </c>
      <c r="D1" s="66" t="s">
        <v>17</v>
      </c>
      <c r="E1" s="66" t="s">
        <v>413</v>
      </c>
      <c r="F1" s="67" t="s">
        <v>414</v>
      </c>
    </row>
    <row r="2" spans="1:10" ht="15">
      <c r="A2" s="65">
        <v>1</v>
      </c>
      <c r="B2" s="65" t="s">
        <v>22</v>
      </c>
      <c r="C2" s="63" t="s">
        <v>415</v>
      </c>
      <c r="D2" s="64">
        <v>5500000</v>
      </c>
      <c r="E2" s="63" t="str">
        <f>_xlfn.XLOOKUP(C2,$H:$H,$I:$I,"Д")</f>
        <v>Б</v>
      </c>
      <c r="F2" s="102">
        <f>_xlfn.XLOOKUP(C2,$H:$H,$J:$J,0)*D2</f>
        <v>3300000</v>
      </c>
      <c r="H2" s="66" t="s">
        <v>416</v>
      </c>
      <c r="I2" s="66" t="s">
        <v>413</v>
      </c>
      <c r="J2" s="66" t="s">
        <v>417</v>
      </c>
    </row>
    <row r="3" spans="1:10" ht="14.25">
      <c r="A3" s="65">
        <v>2</v>
      </c>
      <c r="B3" s="65" t="s">
        <v>418</v>
      </c>
      <c r="C3" s="63" t="s">
        <v>419</v>
      </c>
      <c r="D3" s="64">
        <v>4200000</v>
      </c>
      <c r="E3" s="63" t="str">
        <f t="shared" ref="E3:E24" si="0">_xlfn.XLOOKUP(C3,$H:$H,$I:$I,"Д")</f>
        <v>А</v>
      </c>
      <c r="F3" s="102">
        <f t="shared" ref="F3:F24" si="1">_xlfn.XLOOKUP(C3,$H:$H,$J:$J,0)*D3</f>
        <v>3360000</v>
      </c>
      <c r="H3" s="65" t="s">
        <v>419</v>
      </c>
      <c r="I3" s="63" t="s">
        <v>420</v>
      </c>
      <c r="J3" s="63">
        <v>0.8</v>
      </c>
    </row>
    <row r="4" spans="1:10" ht="14.25">
      <c r="A4" s="65">
        <v>3</v>
      </c>
      <c r="B4" s="65" t="s">
        <v>421</v>
      </c>
      <c r="C4" s="63" t="s">
        <v>415</v>
      </c>
      <c r="D4" s="64">
        <v>4500000</v>
      </c>
      <c r="E4" s="63" t="str">
        <f t="shared" si="0"/>
        <v>Б</v>
      </c>
      <c r="F4" s="102">
        <f t="shared" si="1"/>
        <v>2700000</v>
      </c>
      <c r="H4" s="65" t="s">
        <v>415</v>
      </c>
      <c r="I4" s="63" t="s">
        <v>422</v>
      </c>
      <c r="J4" s="63">
        <v>0.6</v>
      </c>
    </row>
    <row r="5" spans="1:10" ht="14.25">
      <c r="A5" s="65">
        <v>4</v>
      </c>
      <c r="B5" s="65" t="s">
        <v>31</v>
      </c>
      <c r="C5" s="63" t="s">
        <v>423</v>
      </c>
      <c r="D5" s="64">
        <v>6500000</v>
      </c>
      <c r="E5" s="63" t="str">
        <f t="shared" si="0"/>
        <v>Д</v>
      </c>
      <c r="F5" s="102">
        <f t="shared" si="1"/>
        <v>0</v>
      </c>
      <c r="H5" s="65" t="s">
        <v>424</v>
      </c>
      <c r="I5" s="63" t="s">
        <v>425</v>
      </c>
      <c r="J5" s="63">
        <v>0.4</v>
      </c>
    </row>
    <row r="6" spans="1:10" ht="14.25">
      <c r="A6" s="65">
        <v>5</v>
      </c>
      <c r="B6" s="65" t="s">
        <v>426</v>
      </c>
      <c r="C6" s="63" t="s">
        <v>427</v>
      </c>
      <c r="D6" s="64">
        <v>7000000</v>
      </c>
      <c r="E6" s="63" t="str">
        <f t="shared" si="0"/>
        <v>Г</v>
      </c>
      <c r="F6" s="102">
        <f t="shared" si="1"/>
        <v>2100000</v>
      </c>
      <c r="H6" s="65" t="s">
        <v>427</v>
      </c>
      <c r="I6" s="63" t="s">
        <v>428</v>
      </c>
      <c r="J6" s="63">
        <v>0.3</v>
      </c>
    </row>
    <row r="7" spans="1:10" ht="14.25">
      <c r="A7" s="65">
        <v>6</v>
      </c>
      <c r="B7" s="65" t="s">
        <v>429</v>
      </c>
      <c r="C7" s="63" t="s">
        <v>424</v>
      </c>
      <c r="D7" s="64">
        <v>7500000</v>
      </c>
      <c r="E7" s="63" t="str">
        <f t="shared" si="0"/>
        <v>В</v>
      </c>
      <c r="F7" s="102">
        <f t="shared" si="1"/>
        <v>3000000</v>
      </c>
    </row>
    <row r="8" spans="1:10" ht="14.25">
      <c r="A8" s="65">
        <v>7</v>
      </c>
      <c r="B8" s="65" t="s">
        <v>430</v>
      </c>
      <c r="C8" s="63" t="s">
        <v>419</v>
      </c>
      <c r="D8" s="64">
        <v>3300000</v>
      </c>
      <c r="E8" s="63" t="str">
        <f t="shared" si="0"/>
        <v>А</v>
      </c>
      <c r="F8" s="102">
        <f t="shared" si="1"/>
        <v>2640000</v>
      </c>
    </row>
    <row r="9" spans="1:10" ht="14.25">
      <c r="A9" s="65">
        <v>8</v>
      </c>
      <c r="B9" s="65" t="s">
        <v>35</v>
      </c>
      <c r="C9" s="63" t="s">
        <v>424</v>
      </c>
      <c r="D9" s="64">
        <v>4500000</v>
      </c>
      <c r="E9" s="63" t="str">
        <f t="shared" si="0"/>
        <v>В</v>
      </c>
      <c r="F9" s="102">
        <f t="shared" si="1"/>
        <v>1800000</v>
      </c>
    </row>
    <row r="10" spans="1:10" ht="14.25">
      <c r="A10" s="65">
        <v>9</v>
      </c>
      <c r="B10" s="65" t="s">
        <v>38</v>
      </c>
      <c r="C10" s="63" t="s">
        <v>431</v>
      </c>
      <c r="D10" s="64">
        <v>5000000</v>
      </c>
      <c r="E10" s="63" t="str">
        <f t="shared" si="0"/>
        <v>Д</v>
      </c>
      <c r="F10" s="102">
        <f t="shared" si="1"/>
        <v>0</v>
      </c>
    </row>
    <row r="11" spans="1:10" ht="14.25">
      <c r="A11" s="65">
        <v>10</v>
      </c>
      <c r="B11" s="65" t="s">
        <v>432</v>
      </c>
      <c r="C11" s="63" t="s">
        <v>424</v>
      </c>
      <c r="D11" s="64">
        <v>6000000</v>
      </c>
      <c r="E11" s="63" t="str">
        <f t="shared" si="0"/>
        <v>В</v>
      </c>
      <c r="F11" s="102">
        <f t="shared" si="1"/>
        <v>2400000</v>
      </c>
    </row>
    <row r="12" spans="1:10" ht="14.25">
      <c r="A12" s="65">
        <v>11</v>
      </c>
      <c r="B12" s="65" t="s">
        <v>433</v>
      </c>
      <c r="C12" s="63" t="s">
        <v>415</v>
      </c>
      <c r="D12" s="64">
        <v>4800000</v>
      </c>
      <c r="E12" s="63" t="str">
        <f t="shared" si="0"/>
        <v>Б</v>
      </c>
      <c r="F12" s="102">
        <f t="shared" si="1"/>
        <v>2880000</v>
      </c>
    </row>
    <row r="13" spans="1:10" ht="14.25">
      <c r="A13" s="65">
        <v>12</v>
      </c>
      <c r="B13" s="65" t="s">
        <v>434</v>
      </c>
      <c r="C13" s="63" t="s">
        <v>419</v>
      </c>
      <c r="D13" s="64">
        <v>3500000</v>
      </c>
      <c r="E13" s="63" t="str">
        <f t="shared" si="0"/>
        <v>А</v>
      </c>
      <c r="F13" s="102">
        <f t="shared" si="1"/>
        <v>2800000</v>
      </c>
    </row>
    <row r="14" spans="1:10" ht="14.25">
      <c r="A14" s="65">
        <v>13</v>
      </c>
      <c r="B14" s="65" t="s">
        <v>435</v>
      </c>
      <c r="C14" s="63" t="s">
        <v>424</v>
      </c>
      <c r="D14" s="64">
        <v>4000000</v>
      </c>
      <c r="E14" s="63" t="str">
        <f t="shared" si="0"/>
        <v>В</v>
      </c>
      <c r="F14" s="102">
        <f t="shared" si="1"/>
        <v>1600000</v>
      </c>
    </row>
    <row r="15" spans="1:10" ht="14.25">
      <c r="A15" s="65">
        <v>14</v>
      </c>
      <c r="B15" s="65" t="s">
        <v>44</v>
      </c>
      <c r="C15" s="63" t="s">
        <v>431</v>
      </c>
      <c r="D15" s="64">
        <v>5500000</v>
      </c>
      <c r="E15" s="63" t="str">
        <f t="shared" si="0"/>
        <v>Д</v>
      </c>
      <c r="F15" s="102">
        <f t="shared" si="1"/>
        <v>0</v>
      </c>
    </row>
    <row r="16" spans="1:10" ht="14.25">
      <c r="A16" s="65">
        <v>15</v>
      </c>
      <c r="B16" s="65" t="s">
        <v>436</v>
      </c>
      <c r="C16" s="63" t="s">
        <v>415</v>
      </c>
      <c r="D16" s="64">
        <v>3600000</v>
      </c>
      <c r="E16" s="63" t="str">
        <f t="shared" si="0"/>
        <v>Б</v>
      </c>
      <c r="F16" s="102">
        <f t="shared" si="1"/>
        <v>2160000</v>
      </c>
    </row>
    <row r="17" spans="1:6" ht="14.25">
      <c r="A17" s="65">
        <v>16</v>
      </c>
      <c r="B17" s="65" t="s">
        <v>437</v>
      </c>
      <c r="C17" s="63" t="s">
        <v>427</v>
      </c>
      <c r="D17" s="64">
        <v>5800000</v>
      </c>
      <c r="E17" s="63" t="str">
        <f t="shared" si="0"/>
        <v>Г</v>
      </c>
      <c r="F17" s="102">
        <f t="shared" si="1"/>
        <v>1740000</v>
      </c>
    </row>
    <row r="18" spans="1:6" ht="14.25">
      <c r="A18" s="65">
        <v>17</v>
      </c>
      <c r="B18" s="65" t="s">
        <v>438</v>
      </c>
      <c r="C18" s="63" t="s">
        <v>415</v>
      </c>
      <c r="D18" s="64">
        <v>4900000</v>
      </c>
      <c r="E18" s="63" t="str">
        <f t="shared" si="0"/>
        <v>Б</v>
      </c>
      <c r="F18" s="102">
        <f t="shared" si="1"/>
        <v>2940000</v>
      </c>
    </row>
    <row r="19" spans="1:6" ht="14.25">
      <c r="A19" s="65">
        <v>18</v>
      </c>
      <c r="B19" s="65" t="s">
        <v>439</v>
      </c>
      <c r="C19" s="63" t="s">
        <v>415</v>
      </c>
      <c r="D19" s="64">
        <v>5500000</v>
      </c>
      <c r="E19" s="63" t="str">
        <f t="shared" si="0"/>
        <v>Б</v>
      </c>
      <c r="F19" s="102">
        <f t="shared" si="1"/>
        <v>3300000</v>
      </c>
    </row>
    <row r="20" spans="1:6" ht="14.25">
      <c r="A20" s="65">
        <v>19</v>
      </c>
      <c r="B20" s="65" t="s">
        <v>440</v>
      </c>
      <c r="C20" s="63" t="s">
        <v>427</v>
      </c>
      <c r="D20" s="64">
        <v>6600000</v>
      </c>
      <c r="E20" s="63" t="str">
        <f t="shared" si="0"/>
        <v>Г</v>
      </c>
      <c r="F20" s="102">
        <f t="shared" si="1"/>
        <v>1980000</v>
      </c>
    </row>
    <row r="21" spans="1:6" ht="14.25">
      <c r="A21" s="65">
        <v>20</v>
      </c>
      <c r="B21" s="65" t="s">
        <v>49</v>
      </c>
      <c r="C21" s="63" t="s">
        <v>424</v>
      </c>
      <c r="D21" s="64">
        <v>5200000</v>
      </c>
      <c r="E21" s="63" t="str">
        <f t="shared" si="0"/>
        <v>В</v>
      </c>
      <c r="F21" s="102">
        <f t="shared" si="1"/>
        <v>2080000</v>
      </c>
    </row>
    <row r="22" spans="1:6" ht="14.25">
      <c r="A22" s="65">
        <v>21</v>
      </c>
      <c r="B22" s="65" t="s">
        <v>441</v>
      </c>
      <c r="C22" s="63" t="s">
        <v>424</v>
      </c>
      <c r="D22" s="64">
        <v>4400000</v>
      </c>
      <c r="E22" s="63" t="str">
        <f t="shared" si="0"/>
        <v>В</v>
      </c>
      <c r="F22" s="102">
        <f t="shared" si="1"/>
        <v>1760000</v>
      </c>
    </row>
    <row r="23" spans="1:6" ht="14.25">
      <c r="A23" s="65">
        <v>22</v>
      </c>
      <c r="B23" s="65" t="s">
        <v>50</v>
      </c>
      <c r="C23" s="63" t="s">
        <v>415</v>
      </c>
      <c r="D23" s="64">
        <v>3000000</v>
      </c>
      <c r="E23" s="63" t="str">
        <f t="shared" si="0"/>
        <v>Б</v>
      </c>
      <c r="F23" s="102">
        <f t="shared" si="1"/>
        <v>1800000</v>
      </c>
    </row>
    <row r="24" spans="1:6" ht="14.25">
      <c r="A24" s="65">
        <v>23</v>
      </c>
      <c r="B24" s="65" t="s">
        <v>442</v>
      </c>
      <c r="C24" s="63" t="s">
        <v>415</v>
      </c>
      <c r="D24" s="64">
        <v>5400000</v>
      </c>
      <c r="E24" s="63" t="str">
        <f t="shared" si="0"/>
        <v>Б</v>
      </c>
      <c r="F24" s="102">
        <f t="shared" si="1"/>
        <v>3240000</v>
      </c>
    </row>
    <row r="25" spans="1:6">
      <c r="A25" s="62"/>
    </row>
  </sheetData>
  <pageMargins left="0.75" right="0.75" top="1" bottom="1" header="0.5" footer="0.5"/>
  <pageSetup paperSize="9" orientation="landscape" horizontalDpi="180" verticalDpi="18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D9BC-AC88-4663-9881-874582CF653D}">
  <sheetPr>
    <tabColor rgb="FF7030A0"/>
  </sheetPr>
  <dimension ref="A1:G7"/>
  <sheetViews>
    <sheetView workbookViewId="0">
      <selection activeCell="G13" sqref="G13"/>
    </sheetView>
  </sheetViews>
  <sheetFormatPr defaultRowHeight="15"/>
  <cols>
    <col min="1" max="1" width="10.28515625" customWidth="1"/>
    <col min="2" max="3" width="14.42578125" customWidth="1"/>
    <col min="4" max="4" width="26" bestFit="1" customWidth="1"/>
    <col min="5" max="5" width="10" customWidth="1"/>
    <col min="6" max="6" width="19.28515625" customWidth="1"/>
    <col min="7" max="7" width="28.5703125" bestFit="1" customWidth="1"/>
  </cols>
  <sheetData>
    <row r="1" spans="1:7" ht="30.75" thickBot="1">
      <c r="A1" s="68" t="s">
        <v>443</v>
      </c>
      <c r="B1" s="69" t="s">
        <v>444</v>
      </c>
      <c r="C1" s="69" t="s">
        <v>445</v>
      </c>
      <c r="D1" s="69" t="s">
        <v>446</v>
      </c>
    </row>
    <row r="2" spans="1:7" ht="15.75" thickTop="1">
      <c r="A2" s="70">
        <v>1</v>
      </c>
      <c r="B2" s="71">
        <v>45366</v>
      </c>
      <c r="C2" s="71" t="s">
        <v>447</v>
      </c>
      <c r="D2" s="72" t="s">
        <v>448</v>
      </c>
      <c r="E2" s="40"/>
      <c r="F2" s="46" t="s">
        <v>449</v>
      </c>
      <c r="G2" s="40">
        <f ca="1">TODAY()</f>
        <v>45371</v>
      </c>
    </row>
    <row r="3" spans="1:7">
      <c r="A3" s="73">
        <v>2</v>
      </c>
      <c r="B3" s="74">
        <v>45376</v>
      </c>
      <c r="C3" s="74" t="s">
        <v>450</v>
      </c>
      <c r="D3" s="75" t="s">
        <v>451</v>
      </c>
      <c r="E3" s="40"/>
      <c r="F3" s="46" t="s">
        <v>452</v>
      </c>
      <c r="G3" s="76" t="str">
        <f ca="1">_xlfn.XLOOKUP(G2,$B:$B,$D:$D,,1)</f>
        <v>Разработка концепции</v>
      </c>
    </row>
    <row r="4" spans="1:7">
      <c r="A4" s="77">
        <v>3</v>
      </c>
      <c r="B4" s="78">
        <v>45383</v>
      </c>
      <c r="C4" s="78" t="s">
        <v>453</v>
      </c>
      <c r="D4" s="79" t="s">
        <v>454</v>
      </c>
      <c r="E4" s="40"/>
      <c r="F4" s="46" t="str">
        <f>C1</f>
        <v>Исполнитель</v>
      </c>
      <c r="G4" t="str">
        <f ca="1">_xlfn.XLOOKUP(G2,$B:$B,$C:$C,,1)</f>
        <v>Папанов</v>
      </c>
    </row>
    <row r="5" spans="1:7">
      <c r="A5" s="73">
        <v>4</v>
      </c>
      <c r="B5" s="74">
        <v>45395</v>
      </c>
      <c r="C5" s="74" t="s">
        <v>455</v>
      </c>
      <c r="D5" s="75" t="s">
        <v>456</v>
      </c>
      <c r="E5" s="40"/>
    </row>
    <row r="6" spans="1:7">
      <c r="A6" s="77">
        <v>5</v>
      </c>
      <c r="B6" s="78">
        <v>45409</v>
      </c>
      <c r="C6" s="78" t="s">
        <v>457</v>
      </c>
      <c r="D6" s="79" t="s">
        <v>458</v>
      </c>
      <c r="E6" s="40"/>
    </row>
    <row r="7" spans="1:7">
      <c r="A7" s="73">
        <v>6</v>
      </c>
      <c r="B7" s="74">
        <v>45414</v>
      </c>
      <c r="C7" s="74" t="s">
        <v>459</v>
      </c>
      <c r="D7" s="75" t="s">
        <v>460</v>
      </c>
      <c r="E7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1E18-75B4-4BF8-9623-FA0A707DCC52}">
  <sheetPr>
    <tabColor theme="9" tint="-0.249977111117893"/>
  </sheetPr>
  <dimension ref="A1:AC14"/>
  <sheetViews>
    <sheetView zoomScale="80" zoomScaleNormal="80" workbookViewId="0">
      <selection activeCell="C11" sqref="C11"/>
    </sheetView>
  </sheetViews>
  <sheetFormatPr defaultRowHeight="15"/>
  <cols>
    <col min="1" max="1" width="15.28515625" bestFit="1" customWidth="1"/>
    <col min="2" max="2" width="13.42578125" bestFit="1" customWidth="1"/>
    <col min="3" max="9" width="12.140625" customWidth="1"/>
    <col min="10" max="29" width="13.28515625" customWidth="1"/>
  </cols>
  <sheetData>
    <row r="1" spans="1:29">
      <c r="A1" s="80" t="s">
        <v>461</v>
      </c>
      <c r="B1" s="81">
        <v>1108</v>
      </c>
      <c r="C1" s="81">
        <v>11019</v>
      </c>
      <c r="D1" s="81">
        <v>10249</v>
      </c>
      <c r="E1" s="81">
        <v>10252</v>
      </c>
      <c r="F1" s="81">
        <v>10250</v>
      </c>
      <c r="G1" s="81">
        <v>10251</v>
      </c>
      <c r="H1" s="81">
        <v>10255</v>
      </c>
      <c r="I1" s="81">
        <v>10248</v>
      </c>
      <c r="J1" s="81">
        <v>10253</v>
      </c>
      <c r="K1" s="81">
        <v>10256</v>
      </c>
      <c r="L1" s="81">
        <v>10257</v>
      </c>
      <c r="M1" s="81">
        <v>10254</v>
      </c>
      <c r="N1" s="81">
        <v>10258</v>
      </c>
      <c r="O1" s="81">
        <v>10259</v>
      </c>
      <c r="P1" s="81">
        <v>10262</v>
      </c>
      <c r="Q1" s="81">
        <v>10265</v>
      </c>
      <c r="R1" s="81">
        <v>10267</v>
      </c>
      <c r="S1" s="81">
        <v>10270</v>
      </c>
      <c r="T1" s="81">
        <v>10280</v>
      </c>
      <c r="U1" s="81">
        <v>10283</v>
      </c>
      <c r="V1" s="81">
        <v>10285</v>
      </c>
      <c r="W1" s="81">
        <v>10290</v>
      </c>
      <c r="X1" s="81">
        <v>10291</v>
      </c>
      <c r="Y1" s="81">
        <v>10355</v>
      </c>
      <c r="Z1" s="81">
        <v>10420</v>
      </c>
      <c r="AA1" s="81">
        <v>10460</v>
      </c>
      <c r="AB1" s="81">
        <v>10480</v>
      </c>
      <c r="AC1" s="81">
        <v>10490</v>
      </c>
    </row>
    <row r="2" spans="1:29">
      <c r="A2" s="82" t="s">
        <v>462</v>
      </c>
      <c r="B2" s="82" t="s">
        <v>463</v>
      </c>
      <c r="C2" s="82" t="s">
        <v>464</v>
      </c>
      <c r="D2" s="82" t="s">
        <v>465</v>
      </c>
      <c r="E2" s="82" t="s">
        <v>466</v>
      </c>
      <c r="F2" s="82" t="s">
        <v>467</v>
      </c>
      <c r="G2" s="82" t="s">
        <v>468</v>
      </c>
      <c r="H2" s="82" t="s">
        <v>469</v>
      </c>
      <c r="I2" s="82" t="s">
        <v>470</v>
      </c>
      <c r="J2" s="82" t="s">
        <v>467</v>
      </c>
      <c r="K2" s="82" t="s">
        <v>471</v>
      </c>
      <c r="L2" s="82" t="s">
        <v>472</v>
      </c>
      <c r="M2" s="82" t="s">
        <v>473</v>
      </c>
      <c r="N2" s="82" t="s">
        <v>463</v>
      </c>
      <c r="O2" s="82" t="s">
        <v>474</v>
      </c>
      <c r="P2" s="82" t="s">
        <v>475</v>
      </c>
      <c r="Q2" s="82" t="s">
        <v>476</v>
      </c>
      <c r="R2" s="82" t="s">
        <v>477</v>
      </c>
      <c r="S2" s="82" t="s">
        <v>477</v>
      </c>
      <c r="T2" s="82" t="s">
        <v>463</v>
      </c>
      <c r="U2" s="82" t="s">
        <v>470</v>
      </c>
      <c r="V2" s="82" t="s">
        <v>478</v>
      </c>
      <c r="W2" s="82" t="s">
        <v>470</v>
      </c>
      <c r="X2" s="82" t="s">
        <v>479</v>
      </c>
      <c r="Y2" s="82" t="s">
        <v>475</v>
      </c>
      <c r="Z2" s="82" t="s">
        <v>480</v>
      </c>
      <c r="AA2" s="82" t="s">
        <v>481</v>
      </c>
      <c r="AB2" s="82" t="s">
        <v>482</v>
      </c>
      <c r="AC2" s="82" t="s">
        <v>483</v>
      </c>
    </row>
    <row r="3" spans="1:29">
      <c r="A3" s="80" t="s">
        <v>484</v>
      </c>
      <c r="B3" s="80" t="s">
        <v>485</v>
      </c>
      <c r="C3" s="80" t="s">
        <v>485</v>
      </c>
      <c r="D3" s="80" t="s">
        <v>486</v>
      </c>
      <c r="E3" s="80" t="s">
        <v>487</v>
      </c>
      <c r="F3" s="80" t="s">
        <v>488</v>
      </c>
      <c r="G3" s="80" t="s">
        <v>489</v>
      </c>
      <c r="H3" s="80" t="s">
        <v>490</v>
      </c>
      <c r="I3" s="80" t="s">
        <v>488</v>
      </c>
      <c r="J3" s="80" t="s">
        <v>486</v>
      </c>
      <c r="K3" s="80" t="s">
        <v>487</v>
      </c>
      <c r="L3" s="80" t="s">
        <v>490</v>
      </c>
      <c r="M3" s="80" t="s">
        <v>491</v>
      </c>
      <c r="N3" s="80" t="s">
        <v>487</v>
      </c>
      <c r="O3" s="80" t="s">
        <v>492</v>
      </c>
      <c r="P3" s="80" t="s">
        <v>487</v>
      </c>
      <c r="Q3" s="80" t="s">
        <v>487</v>
      </c>
      <c r="R3" s="80" t="s">
        <v>489</v>
      </c>
      <c r="S3" s="80" t="s">
        <v>488</v>
      </c>
      <c r="T3" s="80" t="s">
        <v>492</v>
      </c>
      <c r="U3" s="80" t="s">
        <v>491</v>
      </c>
      <c r="V3" s="80" t="s">
        <v>487</v>
      </c>
      <c r="W3" s="80" t="s">
        <v>485</v>
      </c>
      <c r="X3" s="80" t="s">
        <v>490</v>
      </c>
      <c r="Y3" s="80" t="s">
        <v>491</v>
      </c>
      <c r="Z3" s="80" t="s">
        <v>493</v>
      </c>
      <c r="AA3" s="80" t="s">
        <v>488</v>
      </c>
      <c r="AB3" s="80" t="s">
        <v>488</v>
      </c>
      <c r="AC3" s="80" t="s">
        <v>493</v>
      </c>
    </row>
    <row r="4" spans="1:29">
      <c r="A4" s="82" t="s">
        <v>494</v>
      </c>
      <c r="B4" s="82">
        <v>79.459999999999994</v>
      </c>
      <c r="C4" s="82">
        <v>3.17</v>
      </c>
      <c r="D4" s="82">
        <v>11.61</v>
      </c>
      <c r="E4" s="82">
        <v>51.3</v>
      </c>
      <c r="F4" s="82">
        <v>65.83</v>
      </c>
      <c r="G4" s="82">
        <v>41.34</v>
      </c>
      <c r="H4" s="82">
        <v>148.33000000000001</v>
      </c>
      <c r="I4" s="82">
        <v>32.380000000000003</v>
      </c>
      <c r="J4" s="82">
        <v>58.17</v>
      </c>
      <c r="K4" s="82">
        <v>13.97</v>
      </c>
      <c r="L4" s="82">
        <v>81.91</v>
      </c>
      <c r="M4" s="82">
        <v>22.98</v>
      </c>
      <c r="N4" s="82">
        <v>140.51</v>
      </c>
      <c r="O4" s="82">
        <v>3.25</v>
      </c>
      <c r="P4" s="82">
        <v>48.29</v>
      </c>
      <c r="Q4" s="82">
        <v>55.09</v>
      </c>
      <c r="R4" s="82">
        <v>3.05</v>
      </c>
      <c r="S4" s="82">
        <v>146.06</v>
      </c>
      <c r="T4" s="82">
        <v>25.73</v>
      </c>
      <c r="U4" s="82">
        <v>66.290000000000006</v>
      </c>
      <c r="V4" s="82">
        <v>136.54</v>
      </c>
      <c r="W4" s="82">
        <v>208.58</v>
      </c>
      <c r="X4" s="82">
        <v>98.03</v>
      </c>
      <c r="Y4" s="82">
        <v>4.5599999999999996</v>
      </c>
      <c r="Z4" s="82">
        <v>26.93</v>
      </c>
      <c r="AA4" s="82">
        <v>55.28</v>
      </c>
      <c r="AB4" s="82">
        <v>76.069999999999993</v>
      </c>
      <c r="AC4" s="82">
        <v>55.09</v>
      </c>
    </row>
    <row r="6" spans="1:29">
      <c r="A6" s="83" t="s">
        <v>495</v>
      </c>
      <c r="B6" s="83" t="s">
        <v>496</v>
      </c>
      <c r="C6" s="83" t="s">
        <v>497</v>
      </c>
    </row>
    <row r="7" spans="1:29">
      <c r="A7" s="83">
        <v>10250</v>
      </c>
      <c r="B7" s="83" t="str">
        <f>IFERROR(_xlfn.XLOOKUP(A7,$1:$1,$2:$2,"Нет данных"),"нет данных")</f>
        <v xml:space="preserve">HANARI </v>
      </c>
      <c r="C7" s="83">
        <f>IFERROR(_xlfn.XLOOKUP(A7,$1:$1,$4:$4,"Нет данных"),"нет данных")</f>
        <v>65.83</v>
      </c>
    </row>
    <row r="8" spans="1:29">
      <c r="A8" s="83">
        <v>10355</v>
      </c>
      <c r="B8" s="83" t="str">
        <f t="shared" ref="B8:B14" si="0">IFERROR(_xlfn.XLOOKUP(A8,$1:$1,$2:$2,"Нет данных"),"нет данных")</f>
        <v xml:space="preserve">RATTLESNAKE </v>
      </c>
      <c r="C8" s="83">
        <f t="shared" ref="C8:C14" si="1">IFERROR(_xlfn.XLOOKUP(A8,$1:$1,$4:$4,0),"нет данных")</f>
        <v>4.5599999999999996</v>
      </c>
    </row>
    <row r="9" spans="1:29" ht="21">
      <c r="A9" s="83">
        <v>10290</v>
      </c>
      <c r="B9" s="83" t="str">
        <f t="shared" si="0"/>
        <v xml:space="preserve">WARTIAN </v>
      </c>
      <c r="C9" s="83">
        <f t="shared" si="1"/>
        <v>208.58</v>
      </c>
      <c r="E9" s="84"/>
    </row>
    <row r="10" spans="1:29">
      <c r="A10" s="83">
        <v>10291</v>
      </c>
      <c r="B10" s="83" t="str">
        <f t="shared" si="0"/>
        <v>FRANKEN</v>
      </c>
      <c r="C10" s="83">
        <f t="shared" si="1"/>
        <v>98.03</v>
      </c>
    </row>
    <row r="11" spans="1:29">
      <c r="A11" s="83">
        <v>10479</v>
      </c>
      <c r="B11" s="83" t="str">
        <f t="shared" si="0"/>
        <v>Нет данных</v>
      </c>
      <c r="C11" s="83">
        <f t="shared" si="1"/>
        <v>0</v>
      </c>
    </row>
    <row r="12" spans="1:29">
      <c r="A12" s="83">
        <v>10300</v>
      </c>
      <c r="B12" s="83" t="str">
        <f t="shared" si="0"/>
        <v>Нет данных</v>
      </c>
      <c r="C12" s="83">
        <f t="shared" si="1"/>
        <v>0</v>
      </c>
    </row>
    <row r="13" spans="1:29">
      <c r="A13" s="83">
        <v>10480</v>
      </c>
      <c r="B13" s="83" t="str">
        <f t="shared" si="0"/>
        <v xml:space="preserve">BLONDEL </v>
      </c>
      <c r="C13" s="83">
        <f t="shared" si="1"/>
        <v>76.069999999999993</v>
      </c>
    </row>
    <row r="14" spans="1:29">
      <c r="A14" s="83">
        <v>10500</v>
      </c>
      <c r="B14" s="83" t="str">
        <f t="shared" si="0"/>
        <v>Нет данных</v>
      </c>
      <c r="C14" s="83">
        <f t="shared" si="1"/>
        <v>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823807A1F07428C71D11640814B8C" ma:contentTypeVersion="12" ma:contentTypeDescription="Create a new document." ma:contentTypeScope="" ma:versionID="4681c9768e6209866232a1df5d41bde5">
  <xsd:schema xmlns:xsd="http://www.w3.org/2001/XMLSchema" xmlns:xs="http://www.w3.org/2001/XMLSchema" xmlns:p="http://schemas.microsoft.com/office/2006/metadata/properties" xmlns:ns2="5f9d087b-f5d6-4f0c-86d2-8fb79b3b2e5e" xmlns:ns3="aaa28b84-fae3-410c-962b-2607e103e62c" targetNamespace="http://schemas.microsoft.com/office/2006/metadata/properties" ma:root="true" ma:fieldsID="b4ef2ab2a58a6eb544dcc3867f12e516" ns2:_="" ns3:_="">
    <xsd:import namespace="5f9d087b-f5d6-4f0c-86d2-8fb79b3b2e5e"/>
    <xsd:import namespace="aaa28b84-fae3-410c-962b-2607e103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d087b-f5d6-4f0c-86d2-8fb79b3b2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b4e6213-271e-48eb-b049-cc005c43d7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28b84-fae3-410c-962b-2607e103e62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e9fb64-2007-47ec-88e9-be79a69a0314}" ma:internalName="TaxCatchAll" ma:showField="CatchAllData" ma:web="aaa28b84-fae3-410c-962b-2607e103e6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9d087b-f5d6-4f0c-86d2-8fb79b3b2e5e">
      <Terms xmlns="http://schemas.microsoft.com/office/infopath/2007/PartnerControls"/>
    </lcf76f155ced4ddcb4097134ff3c332f>
    <TaxCatchAll xmlns="aaa28b84-fae3-410c-962b-2607e103e62c" xsi:nil="true"/>
  </documentManagement>
</p:properties>
</file>

<file path=customXml/itemProps1.xml><?xml version="1.0" encoding="utf-8"?>
<ds:datastoreItem xmlns:ds="http://schemas.openxmlformats.org/officeDocument/2006/customXml" ds:itemID="{EBE998E3-87CF-4B4C-8B14-6D07E41A34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BEED56-FD64-4094-8F25-71CB6C8A05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d087b-f5d6-4f0c-86d2-8fb79b3b2e5e"/>
    <ds:schemaRef ds:uri="aaa28b84-fae3-410c-962b-2607e103e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D61E55-9868-40F2-8F68-647C6F5526A2}">
  <ds:schemaRefs>
    <ds:schemaRef ds:uri="http://schemas.microsoft.com/office/2006/metadata/properties"/>
    <ds:schemaRef ds:uri="http://schemas.microsoft.com/office/infopath/2007/PartnerControls"/>
    <ds:schemaRef ds:uri="5f9d087b-f5d6-4f0c-86d2-8fb79b3b2e5e"/>
    <ds:schemaRef ds:uri="aaa28b84-fae3-410c-962b-2607e103e6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2</vt:i4>
      </vt:variant>
    </vt:vector>
  </HeadingPairs>
  <TitlesOfParts>
    <vt:vector size="13" baseType="lpstr">
      <vt:lpstr>Лист1</vt:lpstr>
      <vt:lpstr>задание 1</vt:lpstr>
      <vt:lpstr>Задание 2 </vt:lpstr>
      <vt:lpstr>Прайс лист</vt:lpstr>
      <vt:lpstr>Задание 3</vt:lpstr>
      <vt:lpstr>задание 4</vt:lpstr>
      <vt:lpstr>задание 5</vt:lpstr>
      <vt:lpstr>задание 6</vt:lpstr>
      <vt:lpstr>Задание 7</vt:lpstr>
      <vt:lpstr>Задание 8</vt:lpstr>
      <vt:lpstr>Задание 9</vt:lpstr>
      <vt:lpstr>таблица</vt:lpstr>
      <vt:lpstr>ТабПодст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User;Марина Сучилина</dc:creator>
  <cp:keywords/>
  <dc:description/>
  <cp:lastModifiedBy>Пользователь</cp:lastModifiedBy>
  <cp:revision/>
  <dcterms:created xsi:type="dcterms:W3CDTF">2018-10-16T03:31:17Z</dcterms:created>
  <dcterms:modified xsi:type="dcterms:W3CDTF">2024-03-20T12:44:06Z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0x010100870823807A1F07428C71D11640814B8C</vt:lpwstr>
  </property>
  <property fmtid="{D5CDD505-2E9C-101B-9397-08002B2CF9AE}" pid="3" name="MediaServiceImageTags">
    <vt:lpwstr/>
  </property>
</Properties>
</file>