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6.xml" ContentType="application/vnd.openxmlformats-officedocument.spreadsheetml.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haya\PythonProjects\ApacheScripts\blitz_missing\binaries\"/>
    </mc:Choice>
  </mc:AlternateContent>
  <xr:revisionPtr revIDLastSave="0" documentId="8_{A89FBEBE-B965-4730-A5E2-DA758EE52091}" xr6:coauthVersionLast="47" xr6:coauthVersionMax="47" xr10:uidLastSave="{00000000-0000-0000-0000-000000000000}"/>
  <bookViews>
    <workbookView xWindow="3495" yWindow="4560" windowWidth="21600" windowHeight="12645" xr2:uid="{00000000-000D-0000-FFFF-FFFF00000000}"/>
  </bookViews>
  <sheets>
    <sheet name="Form1" sheetId="1" r:id="rId1"/>
    <sheet name="GOM Add. Particiants" sheetId="6" r:id="rId2"/>
    <sheet name="GOM Participation" sheetId="3" r:id="rId3"/>
    <sheet name="GOM Hazard ID" sheetId="4" r:id="rId4"/>
    <sheet name="GOM Barriers Mitigations" sheetId="5" r:id="rId5"/>
    <sheet name="Weekly GOM Hazard ID" sheetId="7" r:id="rId6"/>
    <sheet name="Weekly GOM Barriers Mitigations" sheetId="8" r:id="rId7"/>
    <sheet name="_56F9DC9755BA473782653E2940F9" sheetId="2" state="veryHidden" r:id="rId8"/>
  </sheets>
  <definedNames>
    <definedName name="_56F9DC9755BA473782653E2940F9FormId">"HnJHkpXMmkigFH_WUwdx_6C4yJALSodKu5qqFCKFHipUNUxXSlFITEpBNFRUSkMwV0U2QTlZMkY5RSQlQCN0PWcu"</definedName>
    <definedName name="_56F9DC9755BA473782653E2940F9ResponseSheet">"Form1"</definedName>
    <definedName name="_56F9DC9755BA473782653E2940F9SourceDocId">"{6ea689a7-cc60-4363-b39e-fd50fde64f02}"</definedName>
  </definedNames>
  <calcPr calcId="191028"/>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5" l="1"/>
  <c r="C22" i="5"/>
  <c r="C12" i="5"/>
  <c r="G6" i="5" s="1"/>
  <c r="C7" i="5"/>
  <c r="G5" i="5" s="1"/>
  <c r="C2" i="5"/>
  <c r="P13" i="7"/>
  <c r="E56" i="8"/>
  <c r="M22" i="4"/>
  <c r="E36" i="8"/>
  <c r="L38" i="7"/>
  <c r="M9" i="4"/>
  <c r="L10" i="4"/>
  <c r="E35" i="8"/>
  <c r="L18" i="7"/>
  <c r="N12" i="4"/>
  <c r="M4" i="7"/>
  <c r="D7" i="8"/>
  <c r="M33" i="7"/>
  <c r="N15" i="4"/>
  <c r="P12" i="7"/>
  <c r="D38" i="8"/>
  <c r="L30" i="7"/>
  <c r="E44" i="8"/>
  <c r="D2" i="5"/>
  <c r="O12" i="7"/>
  <c r="L11" i="7"/>
  <c r="K30" i="7"/>
  <c r="K8" i="4"/>
  <c r="K31" i="7"/>
  <c r="L5" i="7"/>
  <c r="E13" i="8"/>
  <c r="N18" i="4"/>
  <c r="M8" i="4"/>
  <c r="P19" i="7"/>
  <c r="L15" i="7"/>
  <c r="L19" i="7"/>
  <c r="L16" i="4"/>
  <c r="M10" i="4"/>
  <c r="N16" i="4"/>
  <c r="K4" i="4"/>
  <c r="O15" i="7"/>
  <c r="K17" i="7"/>
  <c r="E25" i="8"/>
  <c r="K11" i="7"/>
  <c r="E55" i="8"/>
  <c r="M32" i="7"/>
  <c r="N33" i="7"/>
  <c r="L34" i="7"/>
  <c r="M11" i="4"/>
  <c r="N8" i="4"/>
  <c r="L11" i="4"/>
  <c r="M14" i="7"/>
  <c r="L31" i="7"/>
  <c r="O14" i="7"/>
  <c r="E16" i="8"/>
  <c r="D17" i="8"/>
  <c r="D22" i="5"/>
  <c r="P14" i="7"/>
  <c r="L12" i="4"/>
  <c r="L16" i="7"/>
  <c r="L37" i="7"/>
  <c r="N11" i="7"/>
  <c r="K9" i="4"/>
  <c r="E14" i="8"/>
  <c r="L33" i="7"/>
  <c r="M13" i="7"/>
  <c r="N15" i="7"/>
  <c r="P11" i="7"/>
  <c r="M31" i="7"/>
  <c r="L13" i="7"/>
  <c r="P18" i="7"/>
  <c r="O16" i="7"/>
  <c r="K4" i="7"/>
  <c r="D47" i="8"/>
  <c r="N12" i="7"/>
  <c r="K5" i="7"/>
  <c r="P5" i="7"/>
  <c r="N5" i="7"/>
  <c r="N14" i="7"/>
  <c r="N32" i="7"/>
  <c r="N13" i="4"/>
  <c r="E24" i="8"/>
  <c r="E43" i="8"/>
  <c r="D28" i="8"/>
  <c r="K3" i="4"/>
  <c r="L4" i="7"/>
  <c r="K36" i="7"/>
  <c r="O13" i="7"/>
  <c r="N9" i="4"/>
  <c r="E15" i="8"/>
  <c r="O4" i="7"/>
  <c r="E33" i="8"/>
  <c r="K35" i="7"/>
  <c r="M30" i="7"/>
  <c r="M34" i="7"/>
  <c r="O11" i="7"/>
  <c r="O33" i="7"/>
  <c r="E54" i="8"/>
  <c r="P24" i="7"/>
  <c r="K15" i="7"/>
  <c r="M12" i="4"/>
  <c r="E5" i="8"/>
  <c r="L8" i="4"/>
  <c r="E27" i="8"/>
  <c r="E23" i="8"/>
  <c r="K12" i="4"/>
  <c r="K13" i="7"/>
  <c r="P17" i="7"/>
  <c r="H5" i="5"/>
  <c r="E53" i="8"/>
  <c r="K10" i="4"/>
  <c r="E34" i="8"/>
  <c r="L9" i="4"/>
  <c r="E3" i="8"/>
  <c r="L22" i="4"/>
  <c r="N4" i="7"/>
  <c r="N30" i="7"/>
  <c r="K34" i="7"/>
  <c r="P16" i="7"/>
  <c r="O31" i="7"/>
  <c r="L35" i="7"/>
  <c r="E37" i="8"/>
  <c r="M5" i="7"/>
  <c r="N14" i="4"/>
  <c r="O35" i="7"/>
  <c r="E46" i="8"/>
  <c r="K32" i="7"/>
  <c r="E26" i="8"/>
  <c r="E6" i="8"/>
  <c r="M35" i="7"/>
  <c r="N31" i="7"/>
  <c r="N16" i="7"/>
  <c r="L3" i="4"/>
  <c r="D58" i="8"/>
  <c r="K12" i="7"/>
  <c r="N34" i="7"/>
  <c r="L32" i="7"/>
  <c r="O5" i="7"/>
  <c r="M15" i="7"/>
  <c r="E4" i="8"/>
  <c r="L12" i="7"/>
  <c r="O34" i="7"/>
  <c r="E45" i="8"/>
  <c r="N11" i="4"/>
  <c r="M12" i="7"/>
  <c r="E57" i="8"/>
  <c r="L13" i="4"/>
  <c r="K11" i="4"/>
  <c r="P4" i="7"/>
  <c r="N10" i="4"/>
  <c r="O30" i="7"/>
  <c r="P15" i="7"/>
  <c r="L14" i="7"/>
  <c r="N13" i="7"/>
  <c r="M11" i="7"/>
  <c r="M16" i="7"/>
  <c r="L14" i="4"/>
  <c r="N17" i="4"/>
  <c r="K14" i="7"/>
  <c r="K33" i="7"/>
  <c r="L15" i="4"/>
  <c r="O32" i="7"/>
  <c r="N35" i="7"/>
  <c r="K16" i="7"/>
  <c r="K22" i="4"/>
  <c r="H6" i="5"/>
  <c r="D27" i="5"/>
  <c r="P34" i="7" l="1"/>
  <c r="P35" i="7"/>
  <c r="P36" i="7"/>
  <c r="P39" i="7"/>
  <c r="P40" i="7"/>
  <c r="P37" i="7"/>
  <c r="P30" i="7"/>
  <c r="P33" i="7"/>
  <c r="P38" i="7"/>
  <c r="P31" i="7"/>
  <c r="P32" i="7"/>
  <c r="N8" i="8"/>
  <c r="L5" i="8"/>
  <c r="L9" i="8"/>
  <c r="K6" i="8"/>
  <c r="J5" i="8"/>
  <c r="N5" i="8"/>
  <c r="N7" i="8"/>
  <c r="M8" i="8"/>
  <c r="L8" i="8"/>
  <c r="L6" i="8"/>
  <c r="K5" i="8"/>
  <c r="K7" i="8"/>
  <c r="N9" i="8"/>
  <c r="M9" i="8"/>
  <c r="L7" i="8"/>
  <c r="P22" i="7"/>
  <c r="K9" i="8"/>
  <c r="K8" i="8"/>
  <c r="J6" i="8"/>
  <c r="M6" i="8"/>
  <c r="N6" i="8"/>
  <c r="M5" i="8"/>
  <c r="M7" i="8"/>
  <c r="K22" i="7"/>
  <c r="L22" i="7"/>
  <c r="M22" i="7"/>
  <c r="N22" i="7"/>
  <c r="O22" i="7"/>
  <c r="C17" i="5"/>
  <c r="G4" i="5"/>
  <c r="G8" i="5"/>
  <c r="I6" i="5"/>
  <c r="I5" i="5"/>
  <c r="K13" i="4"/>
  <c r="P13" i="4" s="1"/>
  <c r="K14" i="4"/>
  <c r="P14" i="4" s="1"/>
  <c r="K15" i="4"/>
  <c r="P15" i="4" s="1"/>
  <c r="K17" i="4"/>
  <c r="P17" i="4" s="1"/>
  <c r="K18" i="4"/>
  <c r="P18" i="4" s="1"/>
  <c r="K16" i="4"/>
  <c r="P16" i="4" s="1"/>
  <c r="P11" i="4"/>
  <c r="O11" i="4"/>
  <c r="O14" i="4"/>
  <c r="O12" i="4"/>
  <c r="P12" i="4"/>
  <c r="O17" i="4"/>
  <c r="O13" i="4"/>
  <c r="P8" i="4"/>
  <c r="O8" i="4"/>
  <c r="O16" i="4"/>
  <c r="O15" i="4"/>
  <c r="P9" i="4"/>
  <c r="O9" i="4"/>
  <c r="P10" i="4"/>
  <c r="O10" i="4"/>
  <c r="O18" i="4"/>
  <c r="M3" i="4"/>
  <c r="E58" i="8"/>
  <c r="E28" i="8"/>
  <c r="H4" i="5"/>
  <c r="E17" i="8"/>
  <c r="D12" i="5"/>
  <c r="H8" i="5"/>
  <c r="D7" i="5"/>
  <c r="L4" i="4"/>
  <c r="E7" i="8"/>
  <c r="E47" i="8"/>
  <c r="E38" i="8"/>
  <c r="O8" i="8" l="1"/>
  <c r="O5" i="8"/>
  <c r="O7" i="8"/>
  <c r="O9" i="8"/>
  <c r="O6" i="8"/>
  <c r="I8" i="5"/>
  <c r="I4" i="5"/>
  <c r="G7" i="5"/>
  <c r="M4" i="4"/>
  <c r="D17" i="5"/>
  <c r="H7" i="5"/>
  <c r="I7" i="5" l="1"/>
</calcChain>
</file>

<file path=xl/sharedStrings.xml><?xml version="1.0" encoding="utf-8"?>
<sst xmlns="http://schemas.openxmlformats.org/spreadsheetml/2006/main" count="7925" uniqueCount="976">
  <si>
    <t>ID</t>
  </si>
  <si>
    <t>Start time</t>
  </si>
  <si>
    <t>Completion time</t>
  </si>
  <si>
    <t>Email</t>
  </si>
  <si>
    <t>Name</t>
  </si>
  <si>
    <t>Last modified time</t>
  </si>
  <si>
    <t>Date inspection performed:</t>
  </si>
  <si>
    <t>Asset where inspection occurred:</t>
  </si>
  <si>
    <t>Department being inspected:</t>
  </si>
  <si>
    <t>Contract Company Name:</t>
  </si>
  <si>
    <t>Accommodation vessel: </t>
  </si>
  <si>
    <t>Scope of work inspected:</t>
  </si>
  <si>
    <t>Department(s) participating in the inspection:</t>
  </si>
  <si>
    <t>Is contractor leadership participating?</t>
  </si>
  <si>
    <t>Additional Participants:</t>
  </si>
  <si>
    <t>List names of additional team members conducting the Blitz inspection:</t>
  </si>
  <si>
    <t>Is a Task-Based Risk Assessment (TBRA) or Permit to Work (PTW) required for this work activity?</t>
  </si>
  <si>
    <t>Was the TBRA/PTW completed and approved prior to commencing work?</t>
  </si>
  <si>
    <t>Does the JSA/RA identify all potential hazard types?</t>
  </si>
  <si>
    <t>Does the JSA/RA identify all hazards related to gravity?</t>
  </si>
  <si>
    <t>Gravity hazard(s) not identified:</t>
  </si>
  <si>
    <t>Are gravity hazard mitigations/barriers identified, sufficient, and in place?</t>
  </si>
  <si>
    <t>Does the JSA/RA identify all hazards related to motion?</t>
  </si>
  <si>
    <t>Motion hazard(s) not identified:</t>
  </si>
  <si>
    <t>Are motion hazard mitigations/barriers identified, sufficient, and in place?</t>
  </si>
  <si>
    <t>Does the JSA/RA identify all hazards related to electrical?</t>
  </si>
  <si>
    <t>Electrical hazard(s) not identified:</t>
  </si>
  <si>
    <t>Are electrical hazard mitigations/barriers identified, sufficient, and in place?</t>
  </si>
  <si>
    <t>Does the JSA/RA identify all hazards related to pressure?</t>
  </si>
  <si>
    <t>Pressure hazard(s) not identified:</t>
  </si>
  <si>
    <t>Are pressure hazard mitigations/barriers identified, sufficient and in place?</t>
  </si>
  <si>
    <t>Does the JSA/RA identify all hazards related to mechanical?</t>
  </si>
  <si>
    <t>Mechanical hazard(s) not identified:</t>
  </si>
  <si>
    <t>Are mechanical hazard mitigations/barriers identified, sufficient and in place?</t>
  </si>
  <si>
    <t>Does the JSA/RA identify all other potential hazard types?</t>
  </si>
  <si>
    <t>Are mitigations/barriers identified, sufficient, and in place for other hazard types?</t>
  </si>
  <si>
    <t>Was Stop Work Authority exercised to correct any of the findings above?</t>
  </si>
  <si>
    <t>Question</t>
  </si>
  <si>
    <t>Explain how Stop Work Authority was utilized or how findings were addressed.</t>
  </si>
  <si>
    <t>Upload any supporting evidence.</t>
  </si>
  <si>
    <t>Add any additional comments.</t>
  </si>
  <si>
    <t>Other potential hazard types that the JSA/RA failed to identify.</t>
  </si>
  <si>
    <t>Which gravity mitigation/barrier is compromised?</t>
  </si>
  <si>
    <t>Which motion mitigation/barrier is compromised?</t>
  </si>
  <si>
    <t>Which electrical mitigation/barrier is compromised?</t>
  </si>
  <si>
    <t>Which pressure mitigation/barrier is compromised?</t>
  </si>
  <si>
    <t>Which mechanical mitigation/barrier is compromised?</t>
  </si>
  <si>
    <t>jason.gauthier@apachecorp.com</t>
  </si>
  <si>
    <t>Jason Gauthier</t>
  </si>
  <si>
    <t>VR-265-A-Drill</t>
  </si>
  <si>
    <t>Construction</t>
  </si>
  <si>
    <t>Acadian Contractors</t>
  </si>
  <si>
    <t>Joseph G/ Platform Living Quarters</t>
  </si>
  <si>
    <t>Repairing Stair Treads</t>
  </si>
  <si>
    <t>Construction;HSE;</t>
  </si>
  <si>
    <t>Yes</t>
  </si>
  <si>
    <t>Fred Johnson</t>
  </si>
  <si>
    <t>N/A</t>
  </si>
  <si>
    <t>No</t>
  </si>
  <si>
    <t>Stairs were cut out and supports and new stair treads were welded back in place one at a time.</t>
  </si>
  <si>
    <t>Fire Watches were in place with all proper fire fighting equipment in areas ready to use if need be.</t>
  </si>
  <si>
    <t>danny.champagne@apachecorp.com</t>
  </si>
  <si>
    <t>Danny Champagne</t>
  </si>
  <si>
    <t>PFGold_HIA376A</t>
  </si>
  <si>
    <t>P&amp;A / Wells</t>
  </si>
  <si>
    <t>Wellbay</t>
  </si>
  <si>
    <t>Barricades around open holes at wells</t>
  </si>
  <si>
    <t>HSE;P&amp;A / Wells;</t>
  </si>
  <si>
    <t>Harold Roberts</t>
  </si>
  <si>
    <t>Stop work not utilized, observations of barricades in wellbay .</t>
  </si>
  <si>
    <t>Toe boards are installed around all barricades to stop items from being kicked into open hole while working from outside barricade</t>
  </si>
  <si>
    <t>paul.bozych1@apachecorp.com</t>
  </si>
  <si>
    <t>Paul Bozych</t>
  </si>
  <si>
    <t xml:space="preserve">MV Celtic / HI-A376-B </t>
  </si>
  <si>
    <t xml:space="preserve">Acadian Contractors / Adriatic Marine </t>
  </si>
  <si>
    <t>MV Celtic</t>
  </si>
  <si>
    <t xml:space="preserve">crane operations, onloading camp and associated equipment. </t>
  </si>
  <si>
    <t>K. Deville</t>
  </si>
  <si>
    <t>Vehicle, vessel, or equipment movement;</t>
  </si>
  <si>
    <t xml:space="preserve">Although the hazard was identified, a coaching opportunity did exist when a work was spotted holding wire rope w/o gloves. </t>
  </si>
  <si>
    <t>Although stop work was not used, a discussion did take place as to to meaning of SWA</t>
  </si>
  <si>
    <t xml:space="preserve">The Celtic was very clean and organized. trip hazards noticed such as rope at the bottom of a stare well, blocked ladder access were adressed. </t>
  </si>
  <si>
    <t>kendal.ford@apachecorp.com</t>
  </si>
  <si>
    <t>KENDAL FORD</t>
  </si>
  <si>
    <t>VR 265A</t>
  </si>
  <si>
    <t>Building scaffolding for safe out repairs and hot bolting.</t>
  </si>
  <si>
    <t>HSE;</t>
  </si>
  <si>
    <t>None</t>
  </si>
  <si>
    <t>No Stop Work Authority was needed for this job.</t>
  </si>
  <si>
    <t>https://apache.sharepoint.com/sites/EHS_USON/Shared%20Documents/Apps/Microsoft%20Forms/2H23%20Blitz%20-%20GOM%20DECOM/Question/IMG_9552_KENDAL%20FORD.jpg; https://apache.sharepoint.com/sites/EHS_USON/Shared%20Documents/Apps/Microsoft%20Forms/2H23%20Blitz%20-%20GOM%20DECOM/Question/IMG_9553_KENDAL%20FORD.jpg; https://apache.sharepoint.com/sites/EHS_USON/Shared%20Documents/Apps/Microsoft%20Forms/2H23%20Blitz%20-%20GOM%20DECOM/Question/IMG_9554_KENDAL%20FORD.jpg; https://apache.sharepoint.com/sites/EHS_USON/Shared%20Documents/Apps/Microsoft%20Forms/2H23%20Blitz%20-%20GOM%20DECOM/Question/IMG_9555_KENDAL%20FORD.jpg</t>
  </si>
  <si>
    <t>The crew does a good job of working through JSAs during their meeting and makes sure all parties involved are on the JSAs.</t>
  </si>
  <si>
    <t>ryan.rogers@apachecorp.com</t>
  </si>
  <si>
    <t>RYAN ROGERS</t>
  </si>
  <si>
    <t>VR265A/DRILL</t>
  </si>
  <si>
    <t>Platform man camp</t>
  </si>
  <si>
    <t xml:space="preserve">Hot Bolting on ABH-A010 SUMP TANK </t>
  </si>
  <si>
    <t xml:space="preserve">Corey Sauce(FCG), Brian Ellison(IOC), </t>
  </si>
  <si>
    <t>NA</t>
  </si>
  <si>
    <t>https://apache.sharepoint.com/sites/EHS_USON/Shared%20Documents/Apps/Microsoft%20Forms/2H23%20Blitz%20-%20GOM%20DECOM/Question/20230928-VR265A-HOT%20BOLTING%20ON%20ABH-A010%20SUMP_RYAN%20ROGERS.pdf; https://apache.sharepoint.com/sites/EHS_USON/Shared%20Documents/Apps/Microsoft%20Forms/2H23%20Blitz%20-%20GOM%20DECOM/Question/20230928-VR265A-HOT%20BOLTING%20ON%20ABH-A010%20SUMP%20%202_RYAN%20ROGERS.pdf; https://apache.sharepoint.com/sites/EHS_USON/Shared%20Documents/Apps/Microsoft%20Forms/2H23%20Blitz%20-%20GOM%20DECOM/Question/20230928-VR265A-HOT%20BOLTING%20ON%20ABH-A010%20SUMP%20%203_RYAN%20ROGERS.pdf; https://apache.sharepoint.com/sites/EHS_USON/Shared%20Documents/Apps/Microsoft%20Forms/2H23%20Blitz%20-%20GOM%20DECOM/Question/20230928-VR265A-HOT%20BOLTING%20ON%20ABH-A010%20SUMP%20%204_RYAN%20ROGERS.pdf; https://apache.sharepoint.com/sites/EHS_USON/Shared%20Documents/Apps/Microsoft%20Forms/2H23%20Blitz%20-%20GOM%20DECOM/Question/20230928-VR265A-HOT%20BOLTING%20ON%20ABH-A010%20SUMP%20%205_RYAN%20ROGERS.pdf; https://apache.sharepoint.com/sites/EHS_USON/Shared%20Documents/Apps/Microsoft%20Forms/2H23%20Blitz%20-%20GOM%20DECOM/Question/20230928-VR265A-HOT%20BOLTING%20ON%20ABH-A010%20SUMP%20%206_RYAN%20ROGERS.pdf; https://apache.sharepoint.com/sites/EHS_USON/Shared%20Documents/Apps/Microsoft%20Forms/2H23%20Blitz%20-%20GOM%20DECOM/Question/20230928-VR265A-HOT%20WORK%20PERMIT%20ABH-A010%20SUMP_RYAN%20ROGERS.pdf; https://apache.sharepoint.com/sites/EHS_USON/Shared%20Documents/Apps/Microsoft%20Forms/2H23%20Blitz%20-%20GOM%20DECOM/Question/20230928-VR265A-HOT%20WORK%20PERMIT%20ABH-A010%20SUMP%202_RYAN%20ROGERS.pdf</t>
  </si>
  <si>
    <t>robert.abshire@apachecorp.com</t>
  </si>
  <si>
    <t>Robert Abshire</t>
  </si>
  <si>
    <t>EI-158 JB</t>
  </si>
  <si>
    <t>All Coast</t>
  </si>
  <si>
    <t>LB Man O War</t>
  </si>
  <si>
    <t xml:space="preserve">Crane ops boat work offload/backload </t>
  </si>
  <si>
    <t>Good communication between boat crew crane operator and LB crew to safely transfer equipment.</t>
  </si>
  <si>
    <t>leo.benitez@apachecorp.com</t>
  </si>
  <si>
    <t>Leo Benitez</t>
  </si>
  <si>
    <t>HIA365</t>
  </si>
  <si>
    <t>Alliance</t>
  </si>
  <si>
    <t>Facility</t>
  </si>
  <si>
    <t xml:space="preserve">Leadership inspection focused on an open discussion with the offshore team(s) to reinforce Apache's continued commitment to safety. Including re-emphasizing stop work authority, safety standdowns, and encourage good safe behaviors “not a race” in an effort to get the teams to take a step back and really focus on actions the field can implement to prevent incidents.  </t>
  </si>
  <si>
    <t>P&amp;A / Wells;</t>
  </si>
  <si>
    <t>Brad Clarkson, Julie Traylor</t>
  </si>
  <si>
    <t>Dropped objects are our No 1 risk. Barries are in place to address this concern. Due to status and neglected condition of the facilities the wells teams are being extra-cautious and vigilant and are conducting daily hazard hunts as the risk for dropped objects will continue to be present on all gom abandonment operations.</t>
  </si>
  <si>
    <t>ricky.ray@apachecorp.com</t>
  </si>
  <si>
    <t>RICKY RAY</t>
  </si>
  <si>
    <t>Eugene Island 189 B</t>
  </si>
  <si>
    <t xml:space="preserve">Lift Boat Charleston </t>
  </si>
  <si>
    <t xml:space="preserve">Pumping Operations </t>
  </si>
  <si>
    <t xml:space="preserve">Nason Dumont </t>
  </si>
  <si>
    <t xml:space="preserve"> Work Authority was not Implemented during this task.</t>
  </si>
  <si>
    <t>steven.arcenaux@apachecorp.com</t>
  </si>
  <si>
    <t>Steven Arcenaux</t>
  </si>
  <si>
    <t>EI189B</t>
  </si>
  <si>
    <t>LB Charleston</t>
  </si>
  <si>
    <t>Rig PRT equipment</t>
  </si>
  <si>
    <t>Bill Wallace</t>
  </si>
  <si>
    <t>https://apache.sharepoint.com/sites/EHS_USON/Shared%20Documents/Apps/Microsoft%20Forms/2H23%20Blitz%20-%20GOM%20DECOM/Question/Image_20230831_0004_Steven%20Arcenaux.pdf</t>
  </si>
  <si>
    <t>tim.holm@apachecorp.com</t>
  </si>
  <si>
    <t>TIM HOLM</t>
  </si>
  <si>
    <t>EI 158-14</t>
  </si>
  <si>
    <t>L/B Michelle</t>
  </si>
  <si>
    <t>MSC cutting tool set up and execution</t>
  </si>
  <si>
    <t>Tim Holm</t>
  </si>
  <si>
    <t>https://apache.sharepoint.com/sites/EHS_USON/Shared%20Documents/Apps/Microsoft%20Forms/2H23%20Blitz%20-%20GOM%20DECOM/Question/20230830%20EI-158-14%20Claxton%20Tool%20Recovery%20JSA1_TIM%20HOLM.jpg; https://apache.sharepoint.com/sites/EHS_USON/Shared%20Documents/Apps/Microsoft%20Forms/2H23%20Blitz%20-%20GOM%20DECOM/Question/20230830%20EI-158-14%20Claxton%20Tool%20Recovery%20JSA1%202_TIM%20HOLM.jpg; https://apache.sharepoint.com/sites/EHS_USON/Shared%20Documents/Apps/Microsoft%20Forms/2H23%20Blitz%20-%20GOM%20DECOM/Question/20230830%20EI-158-14%20Claxton%20Tool%20Recovery%20JSA2_TIM%20HOLM.jpg; https://apache.sharepoint.com/sites/EHS_USON/Shared%20Documents/Apps/Microsoft%20Forms/2H23%20Blitz%20-%20GOM%20DECOM/Question/20230830%20EI-158-14%20Claxton%20Tool%20Recovery%20JSA3_TIM%20HOLM.jpg; https://apache.sharepoint.com/sites/EHS_USON/Shared%20Documents/Apps/Microsoft%20Forms/2H23%20Blitz%20-%20GOM%20DECOM/Question/20230830%20EI-158-14%20Claxton%20Tool%20Recovery%20JSA3%202_TIM%20HOLM.jpg; https://apache.sharepoint.com/sites/EHS_USON/Shared%20Documents/Apps/Microsoft%20Forms/2H23%20Blitz%20-%20GOM%20DECOM/Question/20230830%20EI-158-14%20Claxton%20Tool%20Recovery%20JSA4_TIM%20HOLM.jpg; https://apache.sharepoint.com/sites/EHS_USON/Shared%20Documents/Apps/Microsoft%20Forms/2H23%20Blitz%20-%20GOM%20DECOM/Question/20230830%20EI-158-14%20Claxton%20Tool%20Recovery%20JSA5_TIM%20HOLM.jpg</t>
  </si>
  <si>
    <t xml:space="preserve">Several break downs have occurred with the MSC tool in the last 72 hrs.  Simultaneous operations are not being conducted on deck or platform due to the high pressure cutting method being used.  </t>
  </si>
  <si>
    <t>john.dudding@apachecorp.com</t>
  </si>
  <si>
    <t>John Dudding</t>
  </si>
  <si>
    <t>SP 87D</t>
  </si>
  <si>
    <t>Platform Spread</t>
  </si>
  <si>
    <t>P&amp;A Work</t>
  </si>
  <si>
    <t>P&amp;A / Wells;HSE;</t>
  </si>
  <si>
    <t>Jeremy Ambrose</t>
  </si>
  <si>
    <t xml:space="preserve">Eugene Island 189 B </t>
  </si>
  <si>
    <t xml:space="preserve">L/B Charleston </t>
  </si>
  <si>
    <t>Swapping Coil Tubing Riser and BOPs From L/S to S/S on well C-027</t>
  </si>
  <si>
    <t xml:space="preserve">Bill Wallace W/ Apache Ricky Ray HSE W/SMS Nason Dumont P&amp;A Supervisor  W/ Helix P&amp;A Brandon Romero C/T Supervisor W/ Helix, Chad Young Well head Tech w/ B&amp;B wellhead  </t>
  </si>
  <si>
    <t>no stop work authority was utilized</t>
  </si>
  <si>
    <t>https://apache.sharepoint.com/sites/EHS_USON/Shared%20Documents/Apps/Microsoft%20Forms/2H23%20Blitz%20-%20GOM%20DECOM/Question/20230904_JSAs%20and%20Fall%20Protection%20Rescue%20Plan_RICKY%20RAY.pdf</t>
  </si>
  <si>
    <t xml:space="preserve">All personal involved in this task created a plan of action implementing and maintaining good commutation's during the entirety of this task   </t>
  </si>
  <si>
    <t>Lift Boat Charleston</t>
  </si>
  <si>
    <t xml:space="preserve">Rigging up E-line and Running Cement Bond Log </t>
  </si>
  <si>
    <t xml:space="preserve">Matt Vogel ( Apache) Mike Ponson ( Alliance P &amp; A Supervisor) </t>
  </si>
  <si>
    <t>Stop Work Authority was not utilized</t>
  </si>
  <si>
    <t>https://apache.sharepoint.com/sites/EHS_USON/Shared%20Documents/Apps/Microsoft%20Forms/2H23%20Blitz%20-%20GOM%20DECOM/Question/20230927_E%20line%20for%20Bond%20Log%20JSA_RICKY%20RAY.pdf; https://apache.sharepoint.com/sites/EHS_USON/Shared%20Documents/Apps/Microsoft%20Forms/2H23%20Blitz%20-%20GOM%20DECOM/Question/20230927_wire%20line%20mast%20operations_RICKY%20RAY.pdf</t>
  </si>
  <si>
    <t>richard.landry@apachecorp.com</t>
  </si>
  <si>
    <t>Richard Landry</t>
  </si>
  <si>
    <t>HI-382 F</t>
  </si>
  <si>
    <t>PF Maroon HI- 382 F</t>
  </si>
  <si>
    <t>Operating Cement Pump</t>
  </si>
  <si>
    <t xml:space="preserve">Robert Roof Company Rep </t>
  </si>
  <si>
    <t>https://apache.sharepoint.com/sites/EHS_USON/Shared%20Documents/Apps/Microsoft%20Forms/2H23%20Blitz%20-%20GOM%20DECOM/Question/20230928-%20PFMaroon%20%20-%20HI%20382%20F%20-%20Operating%20Ce_Richard%20Landry.pdf</t>
  </si>
  <si>
    <t>EI-158-14</t>
  </si>
  <si>
    <t>Alliance / Offshore Lift Boats</t>
  </si>
  <si>
    <t>Scaffold erection and beam removal to access wedding cake below.</t>
  </si>
  <si>
    <t>Work Suspended due to high winds, LB movement</t>
  </si>
  <si>
    <t>No identified electrical hazards;</t>
  </si>
  <si>
    <t>Not identified for this task;</t>
  </si>
  <si>
    <t>Not identified for this task</t>
  </si>
  <si>
    <t>Personal protective equipment (PPE)</t>
  </si>
  <si>
    <t>Safety rated Z871+ will be ordered for those in need (x2)</t>
  </si>
  <si>
    <t>Stop work not used for this task.</t>
  </si>
  <si>
    <t>Crew did a great job identifying a very fast moving storm and along with HSE, safely left the platform and waited the heavy rain and high winds out in the L/B Michelle galley. During that time HSE discussed this audit and observations.</t>
  </si>
  <si>
    <t>jeffrey.smith@apachecorp.com</t>
  </si>
  <si>
    <t>JEFFREY SMITH</t>
  </si>
  <si>
    <t>SHIP SHOAL 91 B</t>
  </si>
  <si>
    <t>LIFTBOAT MEMPHIS</t>
  </si>
  <si>
    <t xml:space="preserve">Currently laying down tubing </t>
  </si>
  <si>
    <t>Wellsite Supervisor</t>
  </si>
  <si>
    <t>Energized equipment;</t>
  </si>
  <si>
    <t>No stop work was utilized</t>
  </si>
  <si>
    <t>Well Bay Area</t>
  </si>
  <si>
    <t>Liftboat Mmephis</t>
  </si>
  <si>
    <t>Running E-Line with mechanical bridge plug</t>
  </si>
  <si>
    <t>Randall LaFluer (PIC/WSS) Curt Barbee (P/A Supervisor</t>
  </si>
  <si>
    <t xml:space="preserve">Crew used sufficent communication with crane operator while lifting sheave for e-line. Crew held 5x5 safety meeting before beginning task to ensure everyone understood the hazards and job duties were discussed. </t>
  </si>
  <si>
    <t>WSS and P/A Supervisor were present and involved</t>
  </si>
  <si>
    <t>HIA573B</t>
  </si>
  <si>
    <t>FLANGE WORK ON THE #5 WELL</t>
  </si>
  <si>
    <t>CURT BARBEE/P&amp;A SUPERVISOR  CHRIS CUNNINGHAM/WSS</t>
  </si>
  <si>
    <t>WAS NOT NEEDED</t>
  </si>
  <si>
    <t>CREW WAS USING ALL PPE WHILE PERFORMING THIER TASK</t>
  </si>
  <si>
    <t>HIA376A</t>
  </si>
  <si>
    <t>Facilities &amp; Pipelines</t>
  </si>
  <si>
    <t>Cellar at Generator Package</t>
  </si>
  <si>
    <t>Fuel hose and power cables to Generator</t>
  </si>
  <si>
    <t>Did not use stop work while observing findings, I wrapped yellow caution tape around black hose and wires so that they are easily seen while walking near, being the hose and wires are black as the rubber mat they are laying on..</t>
  </si>
  <si>
    <t>The fuel hose and power wires are black as the rubber mat they are setting on therefore I wrapped yellow caution tape around the hose and wires so that they can easily be seen when walking by and not stepped on or kicked.</t>
  </si>
  <si>
    <t>Wireline rigging up to well</t>
  </si>
  <si>
    <t>Jeffrey Smith, Randall Lafluer</t>
  </si>
  <si>
    <t>Crew members and HSE had a conversation when rig up was complete to discuss the positive reinforcement.</t>
  </si>
  <si>
    <t>michael.nix@apachecorp.com</t>
  </si>
  <si>
    <t>Michael Nix</t>
  </si>
  <si>
    <t>DSV Triton Crusader</t>
  </si>
  <si>
    <t>Apache</t>
  </si>
  <si>
    <t>Bringing up scrap metal from bottom near platform</t>
  </si>
  <si>
    <t>HSE;Environmental Compliance;</t>
  </si>
  <si>
    <t>https://apache.sharepoint.com/sites/EHS_USON/Shared%20Documents/Apps/Microsoft%20Forms/2H23%20Blitz%20-%20GOM%20DECOM/Question/20230831%20-%20DSV%20Triton%20Crusader%20-%20GI-96%20-%20Tugg_Michael%20Nix.pdf</t>
  </si>
  <si>
    <t>EI 158 C</t>
  </si>
  <si>
    <t>LB Michelle</t>
  </si>
  <si>
    <t>Tripping pipe from Down Hole</t>
  </si>
  <si>
    <t>earl.ferrebee@apachecorp.com</t>
  </si>
  <si>
    <t>Earl Ferrebee</t>
  </si>
  <si>
    <t>HI 376 A PF Gold</t>
  </si>
  <si>
    <t>RIH with E-line</t>
  </si>
  <si>
    <t>Earl Ferrebee, Troy Marcusen</t>
  </si>
  <si>
    <t>RIH with E-line on the well, all barriers was in place to prevent anyone from walking into the line of fire along with all guards and grounds in place on E-line unit.</t>
  </si>
  <si>
    <t>thomas.wise@apachecorp.com</t>
  </si>
  <si>
    <t>Thomas Wise</t>
  </si>
  <si>
    <t>HI 179A</t>
  </si>
  <si>
    <t>Apache / Helix</t>
  </si>
  <si>
    <t>LB Jamie Eymard</t>
  </si>
  <si>
    <t>P &amp; A - tag cement, verify depth</t>
  </si>
  <si>
    <t>Josh Dubios, Thomas L Wise, Thomas King</t>
  </si>
  <si>
    <t>HI 206-B #2</t>
  </si>
  <si>
    <t>Hot bolting 13 7/8" flange</t>
  </si>
  <si>
    <t>T. Wise, P. Tullier, G. Guiterrez</t>
  </si>
  <si>
    <t>Rope utilized on hammer wrenches when breaking bolts</t>
  </si>
  <si>
    <t>Employees ensure R-clips in place, routed hoses to reduce trip hazards</t>
  </si>
  <si>
    <t xml:space="preserve">No issues identified requiring SWA. </t>
  </si>
  <si>
    <t>https://apache.sharepoint.com/sites/EHS_USON/Shared%20Documents/Apps/Microsoft%20Forms/2H23%20Blitz%20-%20GOM%20DECOM/Question/20230928_LB%20Jamie%20Eymard_HI-206B%209082_Helix%20N_Thomas%20Wise.pdf</t>
  </si>
  <si>
    <t xml:space="preserve">Crew held a tool box talk prior to commencing work to discuss responsibilities, potential hazards and appropriate controls needed. Discussed with SEE to observe initially to see how the task would go and encouraged him to speak up if a hazard was identified and not addressed. </t>
  </si>
  <si>
    <t>brad.clarkson@apachecorp.com</t>
  </si>
  <si>
    <t>Brad Clarkson</t>
  </si>
  <si>
    <t>PF Gold (HIA376A) and PF Black (HIA595D)</t>
  </si>
  <si>
    <t>Apache Wellsite Supervisors, PF Gold - Helix, PF Black - Blake Drilling</t>
  </si>
  <si>
    <t>PHI Helicopter</t>
  </si>
  <si>
    <t>P&amp;A operations, PF Gold - cement squeeze and slickline ops, PF Black - pulling casing</t>
  </si>
  <si>
    <t>Julie Traylor, Leo Benitez</t>
  </si>
  <si>
    <t>https://apache.sharepoint.com/sites/EHS_USON/Shared%20Documents/Apps/Microsoft%20Forms/2H23%20Blitz%20-%20GOM%20DECOM/Question/20230824_PF%20Gold_HIA376A_JSA%27S_P%26A_Brad%20Clarkson.pdf</t>
  </si>
  <si>
    <t>brian.broussard@apachecorp.com</t>
  </si>
  <si>
    <t>Brian Broussard</t>
  </si>
  <si>
    <t>GI 76 A, PF Burnt Orange</t>
  </si>
  <si>
    <t>Apache/Crescent</t>
  </si>
  <si>
    <t>Platform</t>
  </si>
  <si>
    <t xml:space="preserve">Walk through. Inspection </t>
  </si>
  <si>
    <t>P&amp;A / Wells;HSE;Environmental Compliance;</t>
  </si>
  <si>
    <t>Broussard, Bjerga, Gatlin, Pittman</t>
  </si>
  <si>
    <t xml:space="preserve">No SWA, Findings were addressed on site. </t>
  </si>
  <si>
    <t>https://apache.sharepoint.com/sites/EHS_USON/Shared%20Documents/Apps/Microsoft%20Forms/2H23%20Blitz%20-%20GOM%20DECOM/Question/CES%20Testing%20JSA_Brian%20Broussard.pdf</t>
  </si>
  <si>
    <t xml:space="preserve">Conducted a walkthrough with all WSS's and P&amp;A supervisors. Found several ground wires not connected. Some of the grating around the well heads were not tied down. One of the temporary handrails were not secured correctly. I was able to speak to both P&amp;A crews due to crew change. Thanked them for the work they are providing us. Touched on what to look for when they go out on the deck and what BSEE is looking for when they perform their inspections.  </t>
  </si>
  <si>
    <t>brandon.ransone@apachecorp.com</t>
  </si>
  <si>
    <t>Brandon Ransone</t>
  </si>
  <si>
    <t>P&amp;A PUMP</t>
  </si>
  <si>
    <t xml:space="preserve">Blake International </t>
  </si>
  <si>
    <t>WASHING/CIRCULATING WELL with BIT SCRAPPER</t>
  </si>
  <si>
    <t>Brandon Ransone, Terry Breaux, and Edward Guillot</t>
  </si>
  <si>
    <t>Crew doing a good job of watching hand placement and pinch points while making connections</t>
  </si>
  <si>
    <t>HI 595-D</t>
  </si>
  <si>
    <t>Rigging Up BOP Stack</t>
  </si>
  <si>
    <t>Roy Hoffman, Terry Breaux, and Brandon Ransone</t>
  </si>
  <si>
    <t>Crew used good communication and Teamwork</t>
  </si>
  <si>
    <t>Top Deck/Over Water</t>
  </si>
  <si>
    <t>Crane- Personnel Transfer</t>
  </si>
  <si>
    <t>Tony Comeaux and Brand Ransone</t>
  </si>
  <si>
    <t>Top Production Deck</t>
  </si>
  <si>
    <t>Picking Up and Laying Down Pipe Using Crane and Hydraulic Tongs</t>
  </si>
  <si>
    <t>Peter Stiplecovich &amp; Brandon Ransone</t>
  </si>
  <si>
    <t>jody.broussard@apachecorp.com</t>
  </si>
  <si>
    <t>JODY BROUSSARD</t>
  </si>
  <si>
    <t>No Vessel required</t>
  </si>
  <si>
    <t>P&amp;A</t>
  </si>
  <si>
    <t>Sound</t>
  </si>
  <si>
    <t>gustavus.richmond@apachecorp.com</t>
  </si>
  <si>
    <t>Gustavus Richmond</t>
  </si>
  <si>
    <t>EI 187 JC</t>
  </si>
  <si>
    <t>Claxton</t>
  </si>
  <si>
    <t>DB Performance</t>
  </si>
  <si>
    <t xml:space="preserve">Abrasive pressure cutting  </t>
  </si>
  <si>
    <t>Mark Poole</t>
  </si>
  <si>
    <t>scot.carpenter@apachecorp.com</t>
  </si>
  <si>
    <t>Scot Carpenter</t>
  </si>
  <si>
    <t>L/B Man-O-War</t>
  </si>
  <si>
    <t>Man-O-War</t>
  </si>
  <si>
    <t>Removing cutter from well.</t>
  </si>
  <si>
    <t>Casey Galloway, Robert Abshire.</t>
  </si>
  <si>
    <t>Did not do a stop work.</t>
  </si>
  <si>
    <t xml:space="preserve">Abrasive cutting </t>
  </si>
  <si>
    <t>High pressure ;</t>
  </si>
  <si>
    <t>Identifying work area with danger tape and discussing with all personnel the potential hazards in the work area all nonessential personnel are to stay out of work area.</t>
  </si>
  <si>
    <t>Making lift just before dawn.</t>
  </si>
  <si>
    <t>Robert Abshire, Casey Galloway.</t>
  </si>
  <si>
    <t>Air compressor developed a bad coolant leak. Shut down and waited on another one we had stored at dock. Could not proceed forward till issue was addressed.</t>
  </si>
  <si>
    <t>EI 187 #2</t>
  </si>
  <si>
    <t xml:space="preserve">Claxton W/Shore Offshore </t>
  </si>
  <si>
    <t>Abrasive Cutting piles/conductors</t>
  </si>
  <si>
    <t xml:space="preserve"> Good JSA could improve on controls</t>
  </si>
  <si>
    <t>Crescent</t>
  </si>
  <si>
    <t>Set up of equipment for down hole cutting</t>
  </si>
  <si>
    <t>SWA not used</t>
  </si>
  <si>
    <t>Down hole casing cutting</t>
  </si>
  <si>
    <t>Jimmy Roden (PIC)    Tim Holm  (HSE)</t>
  </si>
  <si>
    <t>House keeping was discussed with crew and crew leadership.  Water bottles and soda cans found on deck and not in trash.</t>
  </si>
  <si>
    <t>kenneth.green@apachecorp.com</t>
  </si>
  <si>
    <t>Kenneth Green</t>
  </si>
  <si>
    <t>VR380A</t>
  </si>
  <si>
    <t>PF Burnt Orange</t>
  </si>
  <si>
    <t>Wireline</t>
  </si>
  <si>
    <t>Hoffpaier, Robinson</t>
  </si>
  <si>
    <t>Not used</t>
  </si>
  <si>
    <t>https://apache.sharepoint.com/sites/EHS_USON/Shared%20Documents/Apps/Microsoft%20Forms/2H23%20Blitz%20-%20GOM%20DECOM/Question/image_Kenneth%20Green.jpg; https://apache.sharepoint.com/sites/EHS_USON/Shared%20Documents/Apps/Microsoft%20Forms/2H23%20Blitz%20-%20GOM%20DECOM/Question/image%202_Kenneth%20Green.jpg; https://apache.sharepoint.com/sites/EHS_USON/Shared%20Documents/Apps/Microsoft%20Forms/2H23%20Blitz%20-%20GOM%20DECOM/Question/image%203_Kenneth%20Green.jpg; https://apache.sharepoint.com/sites/EHS_USON/Shared%20Documents/Apps/Microsoft%20Forms/2H23%20Blitz%20-%20GOM%20DECOM/Question/image%204_Kenneth%20Green.jpg; https://apache.sharepoint.com/sites/EHS_USON/Shared%20Documents/Apps/Microsoft%20Forms/2H23%20Blitz%20-%20GOM%20DECOM/Question/image%205_Kenneth%20Green.jpg; https://apache.sharepoint.com/sites/EHS_USON/Shared%20Documents/Apps/Microsoft%20Forms/2H23%20Blitz%20-%20GOM%20DECOM/Question/image%206_Kenneth%20Green.jpg</t>
  </si>
  <si>
    <t xml:space="preserve">We had a 45 minute stand down with the hands on the dangers of running slick-line in the hole. We talked about each individual personal responsibility. The guys had a great attitude and engagement. </t>
  </si>
  <si>
    <t>robert.ownby1@apachecorp.com</t>
  </si>
  <si>
    <t>Robert Ownby</t>
  </si>
  <si>
    <t>Rig Up Power Swivel and Mechanical Cutter</t>
  </si>
  <si>
    <t>Tim Holm, Robert Smith</t>
  </si>
  <si>
    <t>Any issues discovered were corrected immediately.</t>
  </si>
  <si>
    <t>PF Burnt Orange VR380A</t>
  </si>
  <si>
    <t>Un stabbing the lubricator and changing tools</t>
  </si>
  <si>
    <t>Kenneth Green, Josiah Hoffpaier, Sean Robinson</t>
  </si>
  <si>
    <t xml:space="preserve">No stop work needed. </t>
  </si>
  <si>
    <t>https://apache.sharepoint.com/sites/EHS_USON/Shared%20Documents/Apps/Microsoft%20Forms/2H23%20Blitz%20-%20GOM%20DECOM/Question/20230926_PF%20Burnt%20orange_VR_380A%20safety%20blitz_Kenneth%20Green.pdf</t>
  </si>
  <si>
    <t xml:space="preserve">During after action review it was discussed not to stand on the crane operator's line of site. </t>
  </si>
  <si>
    <t>tom.baker@apachecorp.com</t>
  </si>
  <si>
    <t>Tom Baker</t>
  </si>
  <si>
    <t>SS 204-A / Main Deck</t>
  </si>
  <si>
    <t>Danos</t>
  </si>
  <si>
    <t>L/B Vanessa</t>
  </si>
  <si>
    <t xml:space="preserve">Dismantling Scaffolding </t>
  </si>
  <si>
    <t>Daniel Landrum FCG Co-Man</t>
  </si>
  <si>
    <t>Body positioning when lifting, straining or bending;</t>
  </si>
  <si>
    <t>Talked with Danos employee and coached on revising and updating JSA when findings were identified.</t>
  </si>
  <si>
    <t>Reviewed JSA and the process with Danos employee of body positioning while lowering scaffolding.</t>
  </si>
  <si>
    <t>derrick.fusilier@apachecorp.com</t>
  </si>
  <si>
    <t>Derrick Fusilier</t>
  </si>
  <si>
    <t>Platform Removal</t>
  </si>
  <si>
    <t>EPS</t>
  </si>
  <si>
    <t>Subsea Vision</t>
  </si>
  <si>
    <t>Rigging, Using the crane</t>
  </si>
  <si>
    <t>Derrick C. Fusilier Sr.</t>
  </si>
  <si>
    <t>Everything is going fine.</t>
  </si>
  <si>
    <t>mike.dorcy@apachecorp.com</t>
  </si>
  <si>
    <t>Mike Dorcy</t>
  </si>
  <si>
    <t>Vermilion 265 A DRL &amp; A PRD</t>
  </si>
  <si>
    <t>FCG/Acadian Contractors</t>
  </si>
  <si>
    <t>Project Startup - 1st Day</t>
  </si>
  <si>
    <t>Construction;</t>
  </si>
  <si>
    <t>Cliff Durden</t>
  </si>
  <si>
    <t>This was the initial walkthrough to identify those hazards.;</t>
  </si>
  <si>
    <t>Any identified during the initial walkthrough will be barricaded.</t>
  </si>
  <si>
    <t>Construction uses a SEMS "Guidance Document" as the guide to begin work on each day, especially the first day. An initial walkthrough is required to identify all hazardous areas before filling out the Sunrise Checklist. This walkthrough is performed by the Consultant, Safety Rep, PIC/UWA, and Contractor Supervisor. After arriving and beginning our status discussions, we noticed this leadership team allowed the crew to begin laying out the equipment before the hazard walkthrough was completed on the PRD structure. This action could potentially endanger members of the crew. We stopped work to discuss this and all required steps, including Guidance Document, Sunrise Checklist, JSAs, Permit to Work, Hot Work Permits, etc. After the discussion we performed the walkthrough - then allowed work to continue - beginning with the Sunrise checklist and the establishment of an onsite ERP - including drills.</t>
  </si>
  <si>
    <t>JSA related to the TBRA: This was the first day on structure. The purpose of the JSA on that day was to identify structure hazards before addressing any item on the Scope of Work list.</t>
  </si>
  <si>
    <t>Fluid Crane</t>
  </si>
  <si>
    <t>PFGold</t>
  </si>
  <si>
    <t>Respooled boom with wire rope, replaced both fuel filters, adjusted boom pawl on boom hoist, measured Aux. safety latch.</t>
  </si>
  <si>
    <t>I Danny Champagne assisted Ryan Voisin with Fluid Crane to perform his inspection and corrections on crane.</t>
  </si>
  <si>
    <t>We did not have to stop work, we addressed this condition when the crane was not being used.</t>
  </si>
  <si>
    <t>I assisted Mr. Ryan Voisin with Fluid Crane to unspool and respool crane wire rope correctly as needed being  he could not be in two places at once.  We both had on proper PPE using good communication to unspool and respool wire rope as needed. We communicated while I operated the lever to release and retract wire rope as he directed wire rope onto the spool as needed.</t>
  </si>
  <si>
    <t>joel.ferrell@apachecorp.com</t>
  </si>
  <si>
    <t>Joel Ferrell</t>
  </si>
  <si>
    <t>SP89B</t>
  </si>
  <si>
    <t>SP89B Conductor Pull Spread</t>
  </si>
  <si>
    <t>Fluid Crane Move/ Relocation</t>
  </si>
  <si>
    <t>HSE;Construction;</t>
  </si>
  <si>
    <t>Josh Mire-Fluid Supervisor, Coty Jones- Apache Co.Man</t>
  </si>
  <si>
    <t>SWA Used when Needed, Findings relayed to Supervisor and Co. Man</t>
  </si>
  <si>
    <t>https://apache.sharepoint.com/sites/EHS_USON/Shared%20Documents/Apps/Microsoft%20Forms/2H23%20Blitz%20-%20GOM%20DECOM/Question/20230914-%20SP%2089%20B-%20HSE%20Meeting_Joel%20Ferrell.pdf; https://apache.sharepoint.com/sites/EHS_USON/Shared%20Documents/Apps/Microsoft%20Forms/2H23%20Blitz%20-%20GOM%20DECOM/Question/20230914-%20SP%2089%20B-%20JSA-%20Fluid%20Crane-%20Crane%20OP_Joel%20Ferrell%201.pdf; https://apache.sharepoint.com/sites/EHS_USON/Shared%20Documents/Apps/Microsoft%20Forms/2H23%20Blitz%20-%20GOM%20DECOM/Question/20230914-%20SP%2089%20B-%20JSA-%20Fluid%20Crane-%20Crane%20Op_Joel%20Ferrell.pdf; https://apache.sharepoint.com/sites/EHS_USON/Shared%20Documents/Apps/Microsoft%20Forms/2H23%20Blitz%20-%20GOM%20DECOM/Question/20230914-%20SP%2089%20B-%20JSA-%20Fluid%20Crane-%20Crane%20Ri_Joel%20Ferrell.pdf; https://apache.sharepoint.com/sites/EHS_USON/Shared%20Documents/Apps/Microsoft%20Forms/2H23%20Blitz%20-%20GOM%20DECOM/Question/20230914-%20SP%2089%20B-%20JSA-%20Fluid%20Crane-%20Fueling_Joel%20Ferrell.pdf</t>
  </si>
  <si>
    <t>N/A Accommodations on Platform</t>
  </si>
  <si>
    <t>Fluid Crane Relocate Bull Frog Crane</t>
  </si>
  <si>
    <t>Bubba Smith- Co.Man</t>
  </si>
  <si>
    <t>N/A- Work is stopped and re-evaluated as needed.</t>
  </si>
  <si>
    <t>https://apache.sharepoint.com/sites/EHS_USON/Shared%20Documents/Apps/Microsoft%20Forms/2H23%20Blitz%20-%20GOM%20DECOM/Question/20230918-%20SP%2089%20B-%20JSA-%20Fluid%20Crane-%20Crane%20Ri_Joel%20Ferrell.pdf</t>
  </si>
  <si>
    <t>VR265-A/Drill</t>
  </si>
  <si>
    <t>Gulf Crane Services</t>
  </si>
  <si>
    <t>Unloading and loading boat crane ops</t>
  </si>
  <si>
    <t>Corey Sauce(FCG) and Brian Ellison(IOC)</t>
  </si>
  <si>
    <t>https://apache.sharepoint.com/sites/EHS_USON/Shared%20Documents/Apps/Microsoft%20Forms/2H23%20Blitz%20-%20GOM%20DECOM/Question/IMG_20230927_162254836_RYAN%20ROGERS.jpg; https://apache.sharepoint.com/sites/EHS_USON/Shared%20Documents/Apps/Microsoft%20Forms/2H23%20Blitz%20-%20GOM%20DECOM/Question/20230927-VR265A-BOAT%20LOADING%20AND%20UNLOADING%20(1_RYAN%20ROGERS.pdf; https://apache.sharepoint.com/sites/EHS_USON/Shared%20Documents/Apps/Microsoft%20Forms/2H23%20Blitz%20-%20GOM%20DECOM/Question/20230927-VR265A-BOAT%20LOADING%20AND%20UNLOADING%20(2_RYAN%20ROGERS.pdf; https://apache.sharepoint.com/sites/EHS_USON/Shared%20Documents/Apps/Microsoft%20Forms/2H23%20Blitz%20-%20GOM%20DECOM/Question/20230927-VR265A-BOAT%20LOADING%20AND%20UNLOADING%20(3_RYAN%20ROGERS.pdf; https://apache.sharepoint.com/sites/EHS_USON/Shared%20Documents/Apps/Microsoft%20Forms/2H23%20Blitz%20-%20GOM%20DECOM/Question/20230927-VR265A-BOAT%20LOADING%20AND%20UNLOADING%20(4_RYAN%20ROGERS.pdf; https://apache.sharepoint.com/sites/EHS_USON/Shared%20Documents/Apps/Microsoft%20Forms/2H23%20Blitz%20-%20GOM%20DECOM/Question/20230927-VR265A-BOAT%20LOADING%20AND%20UNLOADING%20(5_RYAN%20ROGERS.pdf; https://apache.sharepoint.com/sites/EHS_USON/Shared%20Documents/Apps/Microsoft%20Forms/2H23%20Blitz%20-%20GOM%20DECOM/Question/20230927-VR265A-BOAT%20LOADING%20AND%20UNLOADING%20(6_RYAN%20ROGERS.pdf; https://apache.sharepoint.com/sites/EHS_USON/Shared%20Documents/Apps/Microsoft%20Forms/2H23%20Blitz%20-%20GOM%20DECOM/Question/20230927-VR265A-BOAT%20LOADING%20AND%20UNLOADING%20(7_RYAN%20ROGERS.pdf; https://apache.sharepoint.com/sites/EHS_USON/Shared%20Documents/Apps/Microsoft%20Forms/2H23%20Blitz%20-%20GOM%20DECOM/Question/20230927-VR265A-BOAT%20LOADING%20AND%20UNLOADING%20(8_RYAN%20ROGERS.pdf</t>
  </si>
  <si>
    <t>david.arton@apachecorp.com</t>
  </si>
  <si>
    <t>David Arton</t>
  </si>
  <si>
    <t>South Marsh Island 281C</t>
  </si>
  <si>
    <t>Helix</t>
  </si>
  <si>
    <t>LB New Orleans</t>
  </si>
  <si>
    <t>Joseph Bowman</t>
  </si>
  <si>
    <t>Guards are currently in place</t>
  </si>
  <si>
    <t xml:space="preserve">Discussed with crew members and came up with a plan to correct items. Grounding and barricades </t>
  </si>
  <si>
    <t>SMI 281 C</t>
  </si>
  <si>
    <t>PA</t>
  </si>
  <si>
    <t>Aaron Landry</t>
  </si>
  <si>
    <t>SWA Not needed at this time</t>
  </si>
  <si>
    <t xml:space="preserve">The platform is neat and clean. Employees are following policies for job tasks being performed </t>
  </si>
  <si>
    <t xml:space="preserve">Cutting/Removing wellheads </t>
  </si>
  <si>
    <t>William Romero &amp; Mussa Fatty</t>
  </si>
  <si>
    <t>Good communication, proper documentation &amp; on-site inspections conducted.</t>
  </si>
  <si>
    <t>EI-158 Jb</t>
  </si>
  <si>
    <t xml:space="preserve">Crane operations </t>
  </si>
  <si>
    <t>Scot Carpenter Casey Galloway</t>
  </si>
  <si>
    <t>Communication during operations was established prior to and used continuously throughout operations.</t>
  </si>
  <si>
    <t xml:space="preserve">HI 376 A PF Gold </t>
  </si>
  <si>
    <t>Pumping balanced cement job on the well</t>
  </si>
  <si>
    <t>Inspection conducted while mixing and pumping balanced cement job.  All barriers in place and all equipment properly grounded.  Personnel mixing cement was wearing all the proper PPE for mixing cement.</t>
  </si>
  <si>
    <t>andy.peroyea1@apachecorp.com</t>
  </si>
  <si>
    <t>Andy Peroyea</t>
  </si>
  <si>
    <t>SP 87-D</t>
  </si>
  <si>
    <t>Helix / Alliance</t>
  </si>
  <si>
    <t>Breaking down coil tubing injector head and BHA</t>
  </si>
  <si>
    <t>Jerry Sumrall Apache Wellsite Supervisor</t>
  </si>
  <si>
    <t>Stop Work Authority was discussed prior to the job but was not required for this operation</t>
  </si>
  <si>
    <t xml:space="preserve">Good teamwork and communication between the Coil Tubing crew, P&amp;A crew and the crane operator. The job was completed safely and efficiently. </t>
  </si>
  <si>
    <t>Breaking bolts on wellhead</t>
  </si>
  <si>
    <t>Hot work permit was completed properly</t>
  </si>
  <si>
    <t>jason.zacchini@apachecorp.com</t>
  </si>
  <si>
    <t>Jason Zacchini</t>
  </si>
  <si>
    <t>ST 205 G</t>
  </si>
  <si>
    <t>LB Dallas</t>
  </si>
  <si>
    <t xml:space="preserve">Mixing and Pumping Cement </t>
  </si>
  <si>
    <t>Nolan Miller</t>
  </si>
  <si>
    <t>Grounding/bonding;</t>
  </si>
  <si>
    <t>brooks.simpson@apachecorp.com</t>
  </si>
  <si>
    <t>Brooks Simpson</t>
  </si>
  <si>
    <t>Platform Wireline unit inspecting running gauge ring</t>
  </si>
  <si>
    <t>Co rep Brooks Simpson , Jason Zacchini HSE Sup Jeremy Smith</t>
  </si>
  <si>
    <t>One of the wheels on the lay down for the lubricator was low on pressure. New tire was put on order.</t>
  </si>
  <si>
    <t>Kenneth.Moreau@apachecorp.com</t>
  </si>
  <si>
    <t>Kenneth Moreau</t>
  </si>
  <si>
    <t>SP 87 D Platform</t>
  </si>
  <si>
    <t>MV Stephen McCall</t>
  </si>
  <si>
    <t>P&amp;A Operations</t>
  </si>
  <si>
    <t>Freddie Hebert, Jerry Sumrall, Andy Peyrea</t>
  </si>
  <si>
    <t>Items were added to JSA covering heat related affects while working outside.  Confined space discussion for cement blenders requiring lockout tagout and confined space entry permitting and procedures prior to entering blender.</t>
  </si>
  <si>
    <t>Very good JSA discussion on handling, mixing and pumping cement.</t>
  </si>
  <si>
    <t>chase.verret@apachecorp.com</t>
  </si>
  <si>
    <t>Chase Verret</t>
  </si>
  <si>
    <t>SS-207 A</t>
  </si>
  <si>
    <t xml:space="preserve">Crane Operations </t>
  </si>
  <si>
    <t>HSE;Environmental Compliance;P&amp;A / Wells;</t>
  </si>
  <si>
    <t>Jason Zacchini, Jason Seaward, Chase Verret</t>
  </si>
  <si>
    <t>The HSE representative covered a safety alert in regard to lifting with the crane in addition to covering all of the other activities.</t>
  </si>
  <si>
    <t>jerry.sumrall@apachecorp.com</t>
  </si>
  <si>
    <t>Jerry Sumrall</t>
  </si>
  <si>
    <t>SP 87 D PFWhite</t>
  </si>
  <si>
    <t>Platform SP 87 D</t>
  </si>
  <si>
    <t>High pressure pumping</t>
  </si>
  <si>
    <t xml:space="preserve">No Stop Work occurred during the pumping </t>
  </si>
  <si>
    <t>All hand communicated very well while pumping at high pressure.</t>
  </si>
  <si>
    <t>joseph.reid@apachecorp.com</t>
  </si>
  <si>
    <t>Joseph Reid</t>
  </si>
  <si>
    <t>HI A376-A</t>
  </si>
  <si>
    <t>PF Gold</t>
  </si>
  <si>
    <t>Slick Line Operations</t>
  </si>
  <si>
    <t>https://apache.sharepoint.com/sites/EHS_USON/Shared%20Documents/Apps/Microsoft%20Forms/2H23%20Blitz%20-%20GOM%20DECOM/Question/20230822_PFGold_HIA376A_Compliance%20Checklist_Joseph%20Reid.pdf</t>
  </si>
  <si>
    <t>All equipment is grounded and checked daily during compliance checks.</t>
  </si>
  <si>
    <t>Flexable hoses using for flushing wells have correct Whip Checks to keep from flying around if burst.</t>
  </si>
  <si>
    <t>Scott Covin</t>
  </si>
  <si>
    <t>Stop work not utilized upon connecting hoses whip checks were installed.</t>
  </si>
  <si>
    <t>This crew practices good teamwork and understanding including good communication.</t>
  </si>
  <si>
    <t>West Cameron 102-2</t>
  </si>
  <si>
    <t>Manson</t>
  </si>
  <si>
    <t>BD Wotan</t>
  </si>
  <si>
    <t>Vessel Movement, Material Barge Sea-Fastening and Platform Removal</t>
  </si>
  <si>
    <t>Facilities &amp; Pipelines;HSE;</t>
  </si>
  <si>
    <t>Scot Badeaux</t>
  </si>
  <si>
    <t>Yes, Barge movement, swinging loads, and correct body positioning are all taken into account on the JSA's.</t>
  </si>
  <si>
    <t>Yes, shock hazards from welding leads/equipment and from starting generators are mentioned and mitigations are present.</t>
  </si>
  <si>
    <t>I believe they are covered by keeping non-essential personell away from high pressure areas, checking all equipment connections, and using safety clips and whip checks.</t>
  </si>
  <si>
    <t>Covered by listing keeping proper body placement and good communication between all parties.</t>
  </si>
  <si>
    <t>While discussed in tool box talks, the working in high heat is not listed on the JSA's and no formal mitigation is in place.</t>
  </si>
  <si>
    <t>Stop Work Authority was not used.</t>
  </si>
  <si>
    <t>https://apache.sharepoint.com/sites/EHS_USON/Shared%20Documents/Apps/Microsoft%20Forms/2H23%20Blitz%20-%20GOM%20DECOM/Question/08.23.23%20-%20Joe%20Bryan%20-%20Fuel%20Clyde%20Crane_KENDAL%20FORD.pdf; https://apache.sharepoint.com/sites/EHS_USON/Shared%20Documents/Apps/Microsoft%20Forms/2H23%20Blitz%20-%20GOM%20DECOM/Question/08.23.23%20-%20Joe%20Bryan%20-%20Start%20Gen_KENDAL%20FORD.pdf; https://apache.sharepoint.com/sites/EHS_USON/Shared%20Documents/Apps/Microsoft%20Forms/2H23%20Blitz%20-%20GOM%20DECOM/Question/08.23.23%20-%20Josh%20Lege%20-%20Removal%20of%20PF%20-%20HWP_KENDAL%20FORD.pdf; https://apache.sharepoint.com/sites/EHS_USON/Shared%20Documents/Apps/Microsoft%20Forms/2H23%20Blitz%20-%20GOM%20DECOM/Question/08.23.23%20-%20Josh%20Lege%20-%20SF%20on%20MB_KENDAL%20FORD.pdf; https://apache.sharepoint.com/sites/EHS_USON/Shared%20Documents/Apps/Microsoft%20Forms/2H23%20Blitz%20-%20GOM%20DECOM/Question/08.23.23%20-%20Josh%20Terracina%20-%20OTS_KENDAL%20FORD.pdf; https://apache.sharepoint.com/sites/EHS_USON/Shared%20Documents/Apps/Microsoft%20Forms/2H23%20Blitz%20-%20GOM%20DECOM/Question/08.23.23%20-%20ORlando%20Colar%20-%20Buoy%20Recovery%20and_KENDAL%20FORD.pdf; https://apache.sharepoint.com/sites/EHS_USON/Shared%20Documents/Apps/Microsoft%20Forms/2H23%20Blitz%20-%20GOM%20DECOM/Question/08.23.23%20-%20ORlando%20Colar%20-%20Crane%20Operations_KENDAL%20FORD.pdf; https://apache.sharepoint.com/sites/EHS_USON/Shared%20Documents/Apps/Microsoft%20Forms/2H23%20Blitz%20-%20GOM%20DECOM/Question/08.23.23%20-%20ORlando%20Colar%20-%20General%20Housekeepi_KENDAL%20FORD.pdf</t>
  </si>
  <si>
    <t>This was done looking over several different JSA's to try and cover more of the operations going on at the time.</t>
  </si>
  <si>
    <t>maurice.conner@apachecorp.com</t>
  </si>
  <si>
    <t>MAURICE CONNER</t>
  </si>
  <si>
    <t>WC #8/#9</t>
  </si>
  <si>
    <t>DB Wotan</t>
  </si>
  <si>
    <t>Housekeeping</t>
  </si>
  <si>
    <t>Facilities &amp; Pipelines;</t>
  </si>
  <si>
    <t>General Housekeeping</t>
  </si>
  <si>
    <t>james.thornton@apachecorp.com</t>
  </si>
  <si>
    <t>James Thornton</t>
  </si>
  <si>
    <t>DB Wotan / WC 111 #C</t>
  </si>
  <si>
    <t>Jetting Caisson</t>
  </si>
  <si>
    <t>Excellent job by crewmembers of barricading deck with Danger Tape to warn people of pressurized lines in area before beginning operation</t>
  </si>
  <si>
    <t>kyle.reisz@apachecorp.com</t>
  </si>
  <si>
    <t>Kyle Reisz</t>
  </si>
  <si>
    <t>Gulf Copper Dock - Galveston</t>
  </si>
  <si>
    <t>Winch Repairs &amp; General House keeping</t>
  </si>
  <si>
    <t>Brady Barras, Kyle Reisz</t>
  </si>
  <si>
    <t>Barriers identified (yellow safety zone) - but one piece of equipment needed to be moved slightly out of zone</t>
  </si>
  <si>
    <t xml:space="preserve">Noticed that OTS Pile cutter/cradle was slightly over the line for yellow safety swing zone of deck crane.  Position had clearance, but needed to be cleared/moved to ensure didn't create a pinch point hazard. Pointed out and discussed with Derrick Barge Superintendent / management. Immediately barge crew began addressing it, equipment was moved out of yellow painted zone within 10 mins of discussion. </t>
  </si>
  <si>
    <t>https://apache.sharepoint.com/sites/EHS_USON/Shared%20Documents/Apps/Microsoft%20Forms/2H23%20Blitz%20-%20GOM%20DECOM/Question/DB%20Wotan%20092123_Kyle%20Reisz.jpg</t>
  </si>
  <si>
    <t>vince.rivera@apachecorp.com</t>
  </si>
  <si>
    <t>Vince Rivera</t>
  </si>
  <si>
    <t>West Cameron 33-1, D/B Wotan</t>
  </si>
  <si>
    <t>Manson &amp; Offshore Technical Solutions (OTS)</t>
  </si>
  <si>
    <t>D/B Wotan</t>
  </si>
  <si>
    <t>Lifting and pulling the water abrasion cutting tool from the caisson</t>
  </si>
  <si>
    <t>John Roques, Manson Senior Vice President</t>
  </si>
  <si>
    <t>Falling/dropped objects;</t>
  </si>
  <si>
    <t>The potential for overpull on the tool rigging in the even of a tool hang-up was not discussed between the Manson lifting crew and OTS crew.</t>
  </si>
  <si>
    <t>Suspended loads;Vehicle, vessel, or equipment movement;crane movement resulting from waves and the effect on the load in the event of a hang-up was not fully considered.;</t>
  </si>
  <si>
    <t>The JSA described the control measure of "stay well clear of suspended loads" but this was not in place during the lift.</t>
  </si>
  <si>
    <t>Stored Energy;</t>
  </si>
  <si>
    <t>The rigging gear contained stored energy once the load (tool) was supported, which increased once the tool hung-up.  An exclusion zone was not maintained around the lift.</t>
  </si>
  <si>
    <t>Temperature</t>
  </si>
  <si>
    <t>The operation was stopped until it was deemed safe to proceed.  An investigation was performed and 6 training sessions were performed with the crew.  A go forward plan was developed, reviewed, and approved by onshore management.</t>
  </si>
  <si>
    <t>A second visit to the D/B Wotan will take place beginning August 23rd attended by Apache onshore management, Apache EHS, and Manson EHS to follow up on the SWA actions and share lessons with the next crew.</t>
  </si>
  <si>
    <t>WC 65 #8 &amp; #9</t>
  </si>
  <si>
    <t>Manson / DHD</t>
  </si>
  <si>
    <t>Seafastening on Material Barge by DHD Welding Crew</t>
  </si>
  <si>
    <t>Domingo Quigley</t>
  </si>
  <si>
    <t>Found that lighting on Material Barge was inadequate in one area of the work site.  Welding Foreman stopped the worked and immediately rigged up additional temporary lighting.</t>
  </si>
  <si>
    <t>WC 102 #2</t>
  </si>
  <si>
    <t>Brady Barras</t>
  </si>
  <si>
    <t>n/a</t>
  </si>
  <si>
    <t>https://apache.sharepoint.com/sites/EHS_USON/Shared%20Documents/Apps/Microsoft%20Forms/2H23%20Blitz%20-%20GOM%20DECOM/Question/Manson%20Blitz%20Pic_Kyle%20Reisz.jpg</t>
  </si>
  <si>
    <t>Overall housekeeping in deck, work areas, quarters, galley, etc. was clean and orderly - very apparent that extensive time was spent to get everything squared away.</t>
  </si>
  <si>
    <t>NNW</t>
  </si>
  <si>
    <t>Set VR Plug in prod.CSG Valve on well to be able to remove CSG Valve and replace</t>
  </si>
  <si>
    <t>working from deck in wellbay;</t>
  </si>
  <si>
    <t>Stop work not utilized platform is shut in.</t>
  </si>
  <si>
    <t>james.sonnier@apachecorp.com</t>
  </si>
  <si>
    <t>James Sonnier</t>
  </si>
  <si>
    <t>SM 281 C</t>
  </si>
  <si>
    <t>OMC</t>
  </si>
  <si>
    <t>PA / TA Operations, LB and PF</t>
  </si>
  <si>
    <t xml:space="preserve">LB Jamie Eymard crew, safety rep, WSS were all very cooperative and active in regard to identifying and mitigating hazards. </t>
  </si>
  <si>
    <t>patrick.tullier@apachecorp.com</t>
  </si>
  <si>
    <t>Patrick Tullier</t>
  </si>
  <si>
    <t>L/B Jamie Eymard</t>
  </si>
  <si>
    <t>Coil Tbg.</t>
  </si>
  <si>
    <t>Shon Meche , Thomas Wise</t>
  </si>
  <si>
    <t>SP 87 D</t>
  </si>
  <si>
    <t>PCI</t>
  </si>
  <si>
    <t>Coil Tubing Operations</t>
  </si>
  <si>
    <t>Stop Work Authority was not used..</t>
  </si>
  <si>
    <t>jason.mims@apachecorp.com</t>
  </si>
  <si>
    <t>Jason Mims</t>
  </si>
  <si>
    <t>huey.kliebert@apachecorp.com</t>
  </si>
  <si>
    <t>Huey Kliebert</t>
  </si>
  <si>
    <t>SS 216C</t>
  </si>
  <si>
    <t>Cut and prove conductors</t>
  </si>
  <si>
    <t>SWA for lightning within a mile of the Platform.  P&amp;A Supervisor saw the lightning and called all stop.  WSS watched the radar and observed outside conditions until 30 minutes passed with no lightning.  SWA form was filled out and WSS (UWA) allowed all to resume work scope.</t>
  </si>
  <si>
    <t>https://apache.sharepoint.com/sites/EHS_USON/Shared%20Documents/Apps/Microsoft%20Forms/2H23%20Blitz%20-%20GOM%20DECOM/Question/20230914-Liftboat%20Man-O-War-SS%20216%20C-SWA%20AND_Huey%20Kliebert.pdf</t>
  </si>
  <si>
    <t>william.wallace@apachecorp.com</t>
  </si>
  <si>
    <t>William Wallace</t>
  </si>
  <si>
    <t>Eline Operations</t>
  </si>
  <si>
    <t>SP87D</t>
  </si>
  <si>
    <t>VR380-A</t>
  </si>
  <si>
    <t>PMI</t>
  </si>
  <si>
    <t xml:space="preserve">Man camp platform </t>
  </si>
  <si>
    <t>Vessel cleaning</t>
  </si>
  <si>
    <t>Construction;Facilities &amp; Pipelines;HSE;</t>
  </si>
  <si>
    <t>Bryant Davis PMI, Ronnie Morgel ops manager PMI, Brian Ellison IOC, Eric Perry ACI</t>
  </si>
  <si>
    <t xml:space="preserve">Told tech to use gloves while working </t>
  </si>
  <si>
    <t>https://apache.sharepoint.com/sites/EHS_USON/Shared%20Documents/Apps/Microsoft%20Forms/2H23%20Blitz%20-%20GOM%20DECOM/Question/20230903-VR380A-CINFINED%20SPACE%20PERMIT%20(1)%20(1)_RYAN%20ROGERS.pdf; https://apache.sharepoint.com/sites/EHS_USON/Shared%20Documents/Apps/Microsoft%20Forms/2H23%20Blitz%20-%20GOM%20DECOM/Question/20230903-VR380A-VESSEL%20CLEANING%20JSA%20(4)_RYAN%20ROGERS.pdf; https://apache.sharepoint.com/sites/EHS_USON/Shared%20Documents/Apps/Microsoft%20Forms/2H23%20Blitz%20-%20GOM%20DECOM/Question/20230903-VR380A-VESSEL%20CLEANING%20JSA%20(5)_RYAN%20ROGERS.pdf; https://apache.sharepoint.com/sites/EHS_USON/Shared%20Documents/Apps/Microsoft%20Forms/2H23%20Blitz%20-%20GOM%20DECOM/Question/20230903-VR380A-VESSEL%20CLEANING%20JSA%20(3)_RYAN%20ROGERS.pdf; https://apache.sharepoint.com/sites/EHS_USON/Shared%20Documents/Apps/Microsoft%20Forms/2H23%20Blitz%20-%20GOM%20DECOM/Question/20230903-VR380A-VESSEL%20CLEANING%20JSA%20(2)_RYAN%20ROGERS.pdf; https://apache.sharepoint.com/sites/EHS_USON/Shared%20Documents/Apps/Microsoft%20Forms/2H23%20Blitz%20-%20GOM%20DECOM/Question/20230903-VR380A-VESSEL%20CLEANING%20JSA%20(1)_RYAN%20ROGERS.pdf; https://apache.sharepoint.com/sites/EHS_USON/Shared%20Documents/Apps/Microsoft%20Forms/2H23%20Blitz%20-%20GOM%20DECOM/Question/20230903-VR380A-CONFINED%20SPACE%20RESCUE%20PLAN%20(2_RYAN%20ROGERS.pdf; https://apache.sharepoint.com/sites/EHS_USON/Shared%20Documents/Apps/Microsoft%20Forms/2H23%20Blitz%20-%20GOM%20DECOM/Question/20230903-VR380A-CONFINED%20SPACE%20RESCUE%20PLAN%20(1_RYAN%20ROGERS.pdf; https://apache.sharepoint.com/sites/EHS_USON/Shared%20Documents/Apps/Microsoft%20Forms/2H23%20Blitz%20-%20GOM%20DECOM/Question/20230903-VR380A-CINFINED%20SPACE%20PERMIT%20(1)_RYAN%20ROGERS.pdf</t>
  </si>
  <si>
    <t>I did find one of the techs working without his gloves so I asked him to put them on while working</t>
  </si>
  <si>
    <t>SS-354-A-Intermediate Landing</t>
  </si>
  <si>
    <t>QCP</t>
  </si>
  <si>
    <t>M/V Mitchell C</t>
  </si>
  <si>
    <t>Repairs on escape route stairway</t>
  </si>
  <si>
    <t>Robert Benavamonde, Adam Smith, Spencer Dyer</t>
  </si>
  <si>
    <t>Discussed and took pictures of hazards. Discussed how to correct findings to safely do task at hand</t>
  </si>
  <si>
    <t>Company man will be getting proper supplies to fix hazard to make safe for personnel to use.</t>
  </si>
  <si>
    <t>HI A573-B</t>
  </si>
  <si>
    <t>MV Bertha D</t>
  </si>
  <si>
    <t>Remove Chokes, flow lines, isolate pipelines</t>
  </si>
  <si>
    <t>https://apache.sharepoint.com/sites/EHS_USON/Shared%20Documents/Apps/Microsoft%20Forms/2H23%20Blitz%20-%20GOM%20DECOM/Question/2023-08-26%20HI%20A573-B%20remove%20chokes,%20flow%20line_Tom%20Baker.pdf</t>
  </si>
  <si>
    <t>HI A573-B / Main deck</t>
  </si>
  <si>
    <t>Bertha D</t>
  </si>
  <si>
    <t>Demo of handrails, piping and corroded iron</t>
  </si>
  <si>
    <t>Waylon Louviere - QCP Superintendent</t>
  </si>
  <si>
    <t>https://apache.sharepoint.com/sites/EHS_USON/Shared%20Documents/Apps/Microsoft%20Forms/2H23%20Blitz%20-%20GOM%20DECOM/Question/2023-08-31%20HI%20A573-B%20Demo%20handrails,%20piping%20a_Tom%20Baker.pdf</t>
  </si>
  <si>
    <t>Repair ladder cage</t>
  </si>
  <si>
    <t>Craig Crosier - Company Man</t>
  </si>
  <si>
    <t xml:space="preserve">Explained to crew that broad phrase of proper PPE needs to be specific as type of gloves for handling scrap material, </t>
  </si>
  <si>
    <t>Unable to upload JSA</t>
  </si>
  <si>
    <t>steve.berry@apachecorp.com</t>
  </si>
  <si>
    <t>Steve Berry</t>
  </si>
  <si>
    <t xml:space="preserve">Main deck on platform SS 354 A </t>
  </si>
  <si>
    <t>MV Mitchell C</t>
  </si>
  <si>
    <t>Welding operations on installing a crane boom rest on main deck.</t>
  </si>
  <si>
    <t>HSE;Facilities &amp; Pipelines;</t>
  </si>
  <si>
    <t>Alfonse Chaney, Steve Berry</t>
  </si>
  <si>
    <t>No Stop work was issued</t>
  </si>
  <si>
    <t>Well access deck on SS 354 A</t>
  </si>
  <si>
    <t xml:space="preserve">Welding /Installing handrails and grating </t>
  </si>
  <si>
    <t>Jeff Corltora, Robert Benavamonde, Steve Berry</t>
  </si>
  <si>
    <t>When reviewing the JSA, Auditors discovered that the PPE section was not filled out. The work was stopped, and the Audit team reviewed the JSA with the worker and discussed the importance of that section and why it is so important to fill all the areas out.</t>
  </si>
  <si>
    <t>https://apache.sharepoint.com/sites/EHS_USON/Shared%20Documents/Apps/Microsoft%20Forms/2H23%20Blitz%20-%20GOM%20DECOM/Question/20230908%20MV%20Mtichell%20C%20SS354%20A%20QCP%20JSA%20Weldin_Steve%20Berry.pdf</t>
  </si>
  <si>
    <t>Audit team held a re-training session with the crew member to insure he understood everything in the JSA</t>
  </si>
  <si>
    <t>NE access stairway from plus 15 to deck up top</t>
  </si>
  <si>
    <t>Quality Companies</t>
  </si>
  <si>
    <t>Repairing pin gussets at top of stairway</t>
  </si>
  <si>
    <t>Jason Gauthier(HSE), Robert Benavamonde</t>
  </si>
  <si>
    <t>Before task began, supervisor called HSE to inspect rigging and set-up. Explained how it was going to be done and each step in place.</t>
  </si>
  <si>
    <t xml:space="preserve">QCP supervisor always calls for inspection of work prior to starting. He is aware of all hazards and takes care of his crew as he is expected to. </t>
  </si>
  <si>
    <t>SS-354-A</t>
  </si>
  <si>
    <t>Williams Pipeline</t>
  </si>
  <si>
    <t>Robert Bevanamonde, Spencer Dyer, Adam Smith</t>
  </si>
  <si>
    <t>Stopped and held toolbox talk between each other and agreed on safe work procedure</t>
  </si>
  <si>
    <t>jeremy.ambrose@apachecorp.com</t>
  </si>
  <si>
    <t>Platform White SP-87D</t>
  </si>
  <si>
    <t>Safety Management Systems</t>
  </si>
  <si>
    <t>Mr Steven McCall</t>
  </si>
  <si>
    <t>Jamie DeLaughter</t>
  </si>
  <si>
    <t>glenn.avants@apachecorp.com</t>
  </si>
  <si>
    <t>Glenn Avants</t>
  </si>
  <si>
    <t>South Pass 89B</t>
  </si>
  <si>
    <t>Pulling and cutting 16" x 20" x 26" casings, laying down &amp; preparing for backload.</t>
  </si>
  <si>
    <t>Trent Mitchell</t>
  </si>
  <si>
    <t>SP-87D</t>
  </si>
  <si>
    <t>P&amp;A ops</t>
  </si>
  <si>
    <t>SP 89B</t>
  </si>
  <si>
    <t>Pulling, cutting, laying down and backloading casing</t>
  </si>
  <si>
    <t>Bubba Smith</t>
  </si>
  <si>
    <t>A Stop Work was called when a sudden weather front moved in as the grouted casings were about to be backloaded to the OSV. The wind and seas were determined to be too high for a safe operation.</t>
  </si>
  <si>
    <t>https://apache.sharepoint.com/sites/EHS_USON/Shared%20Documents/Apps/Microsoft%20Forms/2H23%20Blitz%20-%20GOM%20DECOM/Question/20230927%20JSA%20evidence%20of%20SWA_Glenn%20Avants.pdf</t>
  </si>
  <si>
    <t xml:space="preserve">Inspection was conducted with emphasis on potential Line of Fire hazards. JSA addressed this as well as other hazards. Crew performed in compliance and followed all mitigation set for job scope. </t>
  </si>
  <si>
    <t xml:space="preserve">SP 89B </t>
  </si>
  <si>
    <t>Slot Recovery</t>
  </si>
  <si>
    <t>In regards to gravity and motion, Stop Work Authority was utilized due to a period of high winds that were in excess of 30 mph and accompanied by lightning and rain making the operation unsafe to continue.</t>
  </si>
  <si>
    <t>https://apache.sharepoint.com/sites/EHS_USON/Shared%20Documents/Apps/Microsoft%20Forms/2H23%20Blitz%20-%20GOM%20DECOM/Question/20230927%20JSA%20SWA%20Biitz%20Insp%20(Night)_Glenn%20Avants.pdf</t>
  </si>
  <si>
    <t xml:space="preserve">Focus for this inspection was on recognizing sharp edges on work location that are often overlooked and carry the potential for an undesired event. </t>
  </si>
  <si>
    <t>MR Steven McCall</t>
  </si>
  <si>
    <t>Jack.Isbell@apachecorp.com</t>
  </si>
  <si>
    <t>Jack Isbell</t>
  </si>
  <si>
    <t xml:space="preserve">Derrick Barge Performance </t>
  </si>
  <si>
    <t>Shore Offshore Services</t>
  </si>
  <si>
    <t xml:space="preserve">DB Performance </t>
  </si>
  <si>
    <t>Cutting Pile with Diamond Wire Saw</t>
  </si>
  <si>
    <t>Julie Traylor, Laura Hogge, Greg Christy, Tommy Gibilterra, Cody Sims</t>
  </si>
  <si>
    <t>https://apache.sharepoint.com/sites/EHS_USON/Shared%20Documents/Apps/Microsoft%20Forms/2H23%20Blitz%20-%20GOM%20DECOM/Question/IMG_2975_Jack%20Isbell.jpeg; https://apache.sharepoint.com/sites/EHS_USON/Shared%20Documents/Apps/Microsoft%20Forms/2H23%20Blitz%20-%20GOM%20DECOM/Question/IMG_2976_Jack%20Isbell.jpeg; https://apache.sharepoint.com/sites/EHS_USON/Shared%20Documents/Apps/Microsoft%20Forms/2H23%20Blitz%20-%20GOM%20DECOM/Question/IMG_2977_Jack%20Isbell.jpeg; https://apache.sharepoint.com/sites/EHS_USON/Shared%20Documents/Apps/Microsoft%20Forms/2H23%20Blitz%20-%20GOM%20DECOM/Question/IMG_2978_Jack%20Isbell.jpeg</t>
  </si>
  <si>
    <t>GOM Decom</t>
  </si>
  <si>
    <t>Performance</t>
  </si>
  <si>
    <t>Setting up the jet string and working it</t>
  </si>
  <si>
    <t>Falling/dropped objects;Falls from heights (i.e. required fall protection);Slips, trips, falls;Elevated work platform (i.e. handrails);</t>
  </si>
  <si>
    <t>The threat of drops and fall from an elevated surface were not in place</t>
  </si>
  <si>
    <t>Vessels/tanks/hoses;</t>
  </si>
  <si>
    <t>The hazard of the pressure on the jetting hose was not identified or sufficient</t>
  </si>
  <si>
    <t>The job was stopped when it was observed that personnel were placing themselves in the line of fire.  The hazards of gravity and motion were discussed and it was determined that the operation would change the cutting method to reduce the exposure of personnel on the structure.</t>
  </si>
  <si>
    <t>https://apache.sharepoint.com/sites/EHS_USON/Shared%20Documents/Apps/Microsoft%20Forms/2H23%20Blitz%20-%20GOM%20DECOM/Question/IMG_2979_Jack%20Isbell.jpg; https://apache.sharepoint.com/sites/EHS_USON/Shared%20Documents/Apps/Microsoft%20Forms/2H23%20Blitz%20-%20GOM%20DECOM/Question/IMG_2980_Jack%20Isbell.jpg; https://apache.sharepoint.com/sites/EHS_USON/Shared%20Documents/Apps/Microsoft%20Forms/2H23%20Blitz%20-%20GOM%20DECOM/Question/IMG_2981_Jack%20Isbell.jpg; https://apache.sharepoint.com/sites/EHS_USON/Shared%20Documents/Apps/Microsoft%20Forms/2H23%20Blitz%20-%20GOM%20DECOM/Question/IMG_2982_Jack%20Isbell.jpg</t>
  </si>
  <si>
    <t>Onsite leadership was very receptive and reinforced the Life Saving Rules as well as Stop Work Authority.</t>
  </si>
  <si>
    <t>corey.frederick@apachecorp.com</t>
  </si>
  <si>
    <t>COREY FREDERICK</t>
  </si>
  <si>
    <t>Material Barge &amp; EI 158#14 Platform</t>
  </si>
  <si>
    <t>welding on Material Barge &amp; checking pad eyes on Platform</t>
  </si>
  <si>
    <t>Gus Richmond HSE</t>
  </si>
  <si>
    <t>None needed</t>
  </si>
  <si>
    <t>Shore crew is working safe and using good communication with each other very well.</t>
  </si>
  <si>
    <t>james.watson1@apachecorp.com</t>
  </si>
  <si>
    <t>James Watson</t>
  </si>
  <si>
    <t>Derrick Barge Thor</t>
  </si>
  <si>
    <t>DB Thor</t>
  </si>
  <si>
    <t>Jacket top SM 137 A</t>
  </si>
  <si>
    <t>John Johnson</t>
  </si>
  <si>
    <t>The personnel are taking care of hazard ID and mitigation.</t>
  </si>
  <si>
    <t>EI 334 D</t>
  </si>
  <si>
    <t>Crane Operations</t>
  </si>
  <si>
    <t>Boat sent basket to Barge w/ no tagline.  Remind crew to always use taglines and to remind boat captains &amp; their crew to do the same before unloading / backloading crane ops begin.</t>
  </si>
  <si>
    <t>On the Material Barge &amp; EI 173 G platform</t>
  </si>
  <si>
    <t>Removal of Platform &amp; staging it on the Material barge</t>
  </si>
  <si>
    <t>Corey Frederick &amp;  Gustavus Richmond</t>
  </si>
  <si>
    <t>Shore crews are working safely &amp; communicating with each other.</t>
  </si>
  <si>
    <t>howard.couvillon@apachecorp.com</t>
  </si>
  <si>
    <t>Howard Couvillon</t>
  </si>
  <si>
    <t>EI0175I</t>
  </si>
  <si>
    <t xml:space="preserve">Claxton prepping and setting up for cutting operation.  </t>
  </si>
  <si>
    <t>Kevin Chauvin- Deck Foreman  Ty Blanchard-Claxton Supervisor</t>
  </si>
  <si>
    <t xml:space="preserve">The crew worked well with the crane and rigging crew while setting up cutting tool.  All caution and danger tape was put in place prior to starting the operation. </t>
  </si>
  <si>
    <t>Shore Offshore Derrick Barge Thor</t>
  </si>
  <si>
    <t>Barge Maintenance during Waiting on Weather.  Corrosion control on Crawler Crane Boom</t>
  </si>
  <si>
    <t>Barge Foreman</t>
  </si>
  <si>
    <t>Radiation</t>
  </si>
  <si>
    <t>No Stop Work</t>
  </si>
  <si>
    <t>Fire and Safety Plan</t>
  </si>
  <si>
    <t>Stop Work not used.  A list of minor deficiencies provided to the Barge Superintendent (For rectification), Sean Moberley and Justin Shankle (to track).</t>
  </si>
  <si>
    <t>All findings will have been addressed by tomorrow</t>
  </si>
  <si>
    <t>EI 158 #14</t>
  </si>
  <si>
    <t>Cutting &amp; Installing slot plates</t>
  </si>
  <si>
    <t>DB Thor South Marsh Island 137 A</t>
  </si>
  <si>
    <t>Deck Operations</t>
  </si>
  <si>
    <t>Sean Moberley</t>
  </si>
  <si>
    <t>Installing Temporary Wok Platforms</t>
  </si>
  <si>
    <t>Clifford Curtis</t>
  </si>
  <si>
    <t>Under hanging TWP's required due to the conductors configuration found on return to SS 216 C</t>
  </si>
  <si>
    <t>Pick Trunnions and install on Jacket legs - Night work.</t>
  </si>
  <si>
    <t>Clifford Curtis (Shore Offshore Barge Foreman) - Apache Rep declined to participate.</t>
  </si>
  <si>
    <t>Identified Hazards for installation of Trunnions were eliminated or mitigated-  Personnel kept well clear of the lift.</t>
  </si>
  <si>
    <t>sean.moberley@apachecorp.com</t>
  </si>
  <si>
    <t>SEAN MOBERLEY</t>
  </si>
  <si>
    <t xml:space="preserve">SM-137A / DB Thor </t>
  </si>
  <si>
    <t xml:space="preserve">Derrick Barge Thor </t>
  </si>
  <si>
    <t>Stop Work Authority was not used during this operation. Crew holds a toolbox safety talk prior to crane operations.</t>
  </si>
  <si>
    <t>SS-216C / DB Thor</t>
  </si>
  <si>
    <t xml:space="preserve">DB Thor </t>
  </si>
  <si>
    <t xml:space="preserve">Conductor Removals </t>
  </si>
  <si>
    <t xml:space="preserve">Stop Work Authority was not used </t>
  </si>
  <si>
    <t>Crews understood job scope and performed each job task safely</t>
  </si>
  <si>
    <t>EI 173 G</t>
  </si>
  <si>
    <t xml:space="preserve">Hot Work </t>
  </si>
  <si>
    <t>Kevin Chauvin</t>
  </si>
  <si>
    <t>Worker  anchor point was too low while working at heights.  Stopped worker &amp; had him reposition anchor point.</t>
  </si>
  <si>
    <t>EI 173-G</t>
  </si>
  <si>
    <t>Crane operations</t>
  </si>
  <si>
    <t>Marke Poole</t>
  </si>
  <si>
    <t>Lightning;</t>
  </si>
  <si>
    <t xml:space="preserve">Rigging crew has demonstrated high safety standards both in JSEA &amp; on the deck </t>
  </si>
  <si>
    <t xml:space="preserve">SS-216C / DB Thor </t>
  </si>
  <si>
    <t>Crane Operations - Personnel Transfer</t>
  </si>
  <si>
    <t xml:space="preserve">David Terrebonne </t>
  </si>
  <si>
    <t xml:space="preserve">Stop Work Authority was not utilized during this operation. </t>
  </si>
  <si>
    <t xml:space="preserve">Job well done by crew. Crane operator took his time and did not rush the job task. </t>
  </si>
  <si>
    <t>trey.ring@apachecorp.com</t>
  </si>
  <si>
    <t>Trey Ring</t>
  </si>
  <si>
    <t>HI 595D</t>
  </si>
  <si>
    <t>SMS</t>
  </si>
  <si>
    <t>NA - Platform</t>
  </si>
  <si>
    <t>Fire extinguishers</t>
  </si>
  <si>
    <t>Terry Breaux / Trey Ring</t>
  </si>
  <si>
    <t>Found 3 extinguisher yellow tagged but no paperwork or information regarding the individual whom inspected and tagged them yellow.   A call was made to the Platform UWA/OIM, where he made contact and the report/schedule will be emailed later today.</t>
  </si>
  <si>
    <t>Support Beams around D11 wellbay</t>
  </si>
  <si>
    <t>HI 595D / Platform Black</t>
  </si>
  <si>
    <t>Beams/Work area/housekeeping/compliance</t>
  </si>
  <si>
    <t>Terry Breaux</t>
  </si>
  <si>
    <t>NA - Not utilized</t>
  </si>
  <si>
    <t>Crew is doing a good job, but we will continue our work in becoming better in the upcoming days until we as a group fall into pattern</t>
  </si>
  <si>
    <t>HI595D / Platform Black</t>
  </si>
  <si>
    <t>NA-Platform Black</t>
  </si>
  <si>
    <t>Eye wash stations / bottles for total count, tamper-proof and expiration dates.  All were good, however we do not have much in reserve.  Will be placing an order for more today 9.17.2023</t>
  </si>
  <si>
    <t xml:space="preserve">WSM Terry Breaux </t>
  </si>
  <si>
    <t xml:space="preserve">NA - no SWA </t>
  </si>
  <si>
    <t>Life vests and their boxes</t>
  </si>
  <si>
    <t>NA - Platform Black HI595D</t>
  </si>
  <si>
    <t xml:space="preserve">Compliance and working condition of all straps, connections, clasps, lights, whistles etc. </t>
  </si>
  <si>
    <t>All were in good working condition, there are a sufficient number available in total as well as in each box</t>
  </si>
  <si>
    <t>Platform Black</t>
  </si>
  <si>
    <t>Gasbuster/Fluid Tank</t>
  </si>
  <si>
    <t>Began the inspection on the outside finishing with the gas buster.  There was only one issue/condition found during the inspection and that is the slings on the gas buster does not have a tag.  The crew was made aware of this immediately and the decision was made to order a new set and will exchange the slings out upon receipt for the next boat run.  Next was inspecting the condition of fluid tanks, hoses and connections, all were good.  All hoses stretched across the deck are flagged and painted W/Hi-Vis paint.  Eye wash station is present and is visible as well as being within a close proximity to the walkway.  It is stocked with 2 bottles of saline eye wash, both of which are in date.  Gas Buster is operational and without defect. Satisfied with the overall condition of the unit as well as the plan for the sling exchange.</t>
  </si>
  <si>
    <t>GOM Logistics, Westwind, Abbeville</t>
  </si>
  <si>
    <t>Westwind</t>
  </si>
  <si>
    <t>Air Transportation (Helicopter)</t>
  </si>
  <si>
    <t>https://apache.sharepoint.com/sites/EHS_USON/Shared%20Documents/Apps/Microsoft%20Forms/2H23%20Blitz%20-%20GOM%20DECOM/Question/IMG_2970_Jack%20Isbell.jpeg</t>
  </si>
  <si>
    <t>Took a brief pause to discuss the lift and to plan accordingly.</t>
  </si>
  <si>
    <t>HI 206-B</t>
  </si>
  <si>
    <t>POOH w/ Casing and Laying Down Same</t>
  </si>
  <si>
    <t>T. Hebert, T. Wise, T. King</t>
  </si>
  <si>
    <t>https://apache.sharepoint.com/sites/EHS_USON/Shared%20Documents/Apps/Microsoft%20Forms/2H23%20Blitz%20-%20GOM%20DECOM/Question/20230928_LB%20Jamie%20Eymard_HI-206B%209082_Helix%20P_Thomas%20Wise.pdf; https://apache.sharepoint.com/sites/EHS_USON/Shared%20Documents/Apps/Microsoft%20Forms/2H23%20Blitz%20-%20GOM%20DECOM/Question/20230928_LB%20Jamie%20Eymard_HI-206B%209082_Helix%20H_Thomas%20Wise.pdf</t>
  </si>
  <si>
    <t xml:space="preserve">Good communication between crew members and Crane Operator. Fire watch in place and understands his responsibilities, all proper PPE in place for the task, personnel maintaining situational awareness for escape routes if needed. all equipment inspected prior to use. Overall safe operation. </t>
  </si>
  <si>
    <t>SS 204-A / Main deck - Platform crane</t>
  </si>
  <si>
    <t>Gulf Crane</t>
  </si>
  <si>
    <t>MV L/B Vanessa</t>
  </si>
  <si>
    <t>Removing Platform Crane Boom</t>
  </si>
  <si>
    <t>Daniel Landrum FCG-Co-Man / Rodney Foco Island Operating - PIC</t>
  </si>
  <si>
    <t xml:space="preserve">During the process of beginning the steps of the JSA, the step 7 was brought up to be performed prior to step #3, the job was stopped and the new information was addressed to all involved in the task prior to commencing. The JSA was written in to reflect the changes and all personnel were onboard. </t>
  </si>
  <si>
    <t>https://apache.sharepoint.com/sites/EHS_USON/Shared%20Documents/Apps/Microsoft%20Forms/2H23%20Blitz%20-%20GOM%20DECOM/Question/2023-09-28%20SS%20204-A%20Removing%20Platform%20crane%20b_Tom%20Baker.pdf</t>
  </si>
  <si>
    <t xml:space="preserve">Helix / Alliance </t>
  </si>
  <si>
    <t>Rig up running explosives w/Eline</t>
  </si>
  <si>
    <t>WSS Brooks Simpson, P&amp;A Sup Jeremy Smith</t>
  </si>
  <si>
    <t>Question #22 should not use the word all. When asking if the JSA has cover all potential hazards.</t>
  </si>
  <si>
    <t>Top Deck</t>
  </si>
  <si>
    <t>Blake International</t>
  </si>
  <si>
    <t>Offloading Basket from Work Boat</t>
  </si>
  <si>
    <t>Brandon Ransone, Peter Stiplecovich</t>
  </si>
  <si>
    <t>Repairing load cell on crane</t>
  </si>
  <si>
    <t>A load cell failure was observed on the Leap Frog Crane. Stop Work Authority was utilized to make repairs</t>
  </si>
  <si>
    <t>https://apache.sharepoint.com/sites/EHS_USON/Shared%20Documents/Apps/Microsoft%20Forms/2H23%20Blitz%20-%20GOM%20DECOM/Question/20230928%20Fluid%20Crane%20JSA%20(2)%20Nights_Glenn%20Avants.pdf</t>
  </si>
  <si>
    <t>SS 204-A / Main Deck Platform Crane Boom</t>
  </si>
  <si>
    <t>Daniel Landrum FCG-Co-Man, Rodney Foco Island-PIC</t>
  </si>
  <si>
    <t xml:space="preserve">Stop Work was utilized due to the change in the procedure from using impact to remove bolts to using cutting torch to remove corroded bolts to separate crane boom for backloading onto crew boat. The JSA was revised to reflect the changes of cutting the bolts and supporting the boom with the other crane and setting down on the deck. All parties were involved in the revision and a ne hot work permit was created for this task.  </t>
  </si>
  <si>
    <t>https://apache.sharepoint.com/sites/EHS_USON/Shared%20Documents/Apps/Microsoft%20Forms/2H23%20Blitz%20-%20GOM%20DECOM/Question/2023-09-29%20SS%20204-A%20Removing%20Platform%20crane%20b_Tom%20Baker.pdf</t>
  </si>
  <si>
    <t>charles.murchison@apachecorp.com</t>
  </si>
  <si>
    <t>CHARLES MURCHISON</t>
  </si>
  <si>
    <t>GA 0239</t>
  </si>
  <si>
    <t>C-Dive</t>
  </si>
  <si>
    <t>DSV Lady Monroe</t>
  </si>
  <si>
    <t>Air Diving with Chamber</t>
  </si>
  <si>
    <t>During the JSA writing process, we addressed findings and altered the JSA to mitigate those hazards prior to beginning task.</t>
  </si>
  <si>
    <t>https://apache.sharepoint.com/sites/EHS_USON/Shared%20Documents/Apps/Microsoft%20Forms/2H23%20Blitz%20-%20GOM%20DECOM/Question/20230928%20DSV%20Lady%20Monroe%20GA%200239-JSA%20Air%20Divi_CHARLES%20MURCHISON.pdf</t>
  </si>
  <si>
    <t xml:space="preserve"> Disconnect 6in Flange</t>
  </si>
  <si>
    <t>https://apache.sharepoint.com/sites/EHS_USON/Shared%20Documents/Apps/Microsoft%20Forms/2H23%20Blitz%20-%20GOM%20DECOM/Question/20230927%20DSV%20Lady%20Monroe%20GA%200239-JSA%20Disconne_CHARLES%20MURCHISON.pdf</t>
  </si>
  <si>
    <t>Shore Offshore</t>
  </si>
  <si>
    <t>Under tow in rough seas</t>
  </si>
  <si>
    <t>Personnel advised to stay aware from the parameter of the barge, move about using the buddy system, Ensure your whereabouts are known at all times.a</t>
  </si>
  <si>
    <t>HI 206_B</t>
  </si>
  <si>
    <t xml:space="preserve">Backload equipment from LB to work boat. </t>
  </si>
  <si>
    <t>T. Tullier, T. Wise, T. King</t>
  </si>
  <si>
    <t xml:space="preserve">No issues noted requiring SWA. </t>
  </si>
  <si>
    <t>https://apache.sharepoint.com/sites/EHS_USON/Shared%20Documents/Apps/Microsoft%20Forms/2H23%20Blitz%20-%20GOM%20DECOM/Question/20230929_LB%20Jamie%20Eymard_HI-206B%209082_OMC%20Cra_Thomas%20Wise.pdf</t>
  </si>
  <si>
    <t xml:space="preserve">Inspectors discussed with crew and C/O intent to complete an observation of activities. Crew held pre-job meeting ensuring all involved were aware of responsibilities. Rigging inspected prior to task. Third party equipment backloaded to work boat in safe manner. Tag lines and radios utilized for communication. No personnel observed placing themselves in unsafe positions. Commended employees for safe job and encouraged them to continue safe behaviors. </t>
  </si>
  <si>
    <t>Circulating well clean</t>
  </si>
  <si>
    <t>Erin Cortez/Curt Barbee</t>
  </si>
  <si>
    <t>Setting up Case jacking spread</t>
  </si>
  <si>
    <t>VR265A</t>
  </si>
  <si>
    <t xml:space="preserve">Acadian Contractors Inc. </t>
  </si>
  <si>
    <t>Clean up before demobilization</t>
  </si>
  <si>
    <t>Corey Sauce (FCG), and Brian Ellison (IOC)</t>
  </si>
  <si>
    <t>https://apache.sharepoint.com/sites/EHS_USON/Shared%20Documents/Apps/Microsoft%20Forms/2H23%20Blitz%20-%20GOM%20DECOM/Question/20230930-VR265A-CLEANING%20PLATFORM%20BEFORE%20DEMO_RYAN%20ROGERS.pdf; https://apache.sharepoint.com/sites/EHS_USON/Shared%20Documents/Apps/Microsoft%20Forms/2H23%20Blitz%20-%20GOM%20DECOM/Question/20230930-VR265A-CLEANING%20PLATFORM%20BEFORE%20DEMO%202_RYAN%20ROGERS.pdf; https://apache.sharepoint.com/sites/EHS_USON/Shared%20Documents/Apps/Microsoft%20Forms/2H23%20Blitz%20-%20GOM%20DECOM/Question/20230930-VR265A-CLEANING%20PLATFORM%20BEFORE%20DEMO%203_RYAN%20ROGERS.pdf; https://apache.sharepoint.com/sites/EHS_USON/Shared%20Documents/Apps/Microsoft%20Forms/2H23%20Blitz%20-%20GOM%20DECOM/Question/20230930-VR265A-CLEANING%20PLATFORM%20BEFORE%20DEMO%204_RYAN%20ROGERS.pdf</t>
  </si>
  <si>
    <t>WC 066-C</t>
  </si>
  <si>
    <t>Hot work on Platform</t>
  </si>
  <si>
    <t xml:space="preserve">Stopped crew and had it  done </t>
  </si>
  <si>
    <t>WC 66-C</t>
  </si>
  <si>
    <t xml:space="preserve">Pressure Cutting conductors </t>
  </si>
  <si>
    <t>EE not wearing safety glasses while working/operating equipment.  Stopped &amp; remind him to put them on.</t>
  </si>
  <si>
    <t>casey.galloway@apachecorp.com</t>
  </si>
  <si>
    <t>Casey Galloway</t>
  </si>
  <si>
    <t>Grand Isle 76</t>
  </si>
  <si>
    <t>Cutting clamps and removing production trees from wellbay</t>
  </si>
  <si>
    <t>Observed P&amp;A securing then crew cutting off greylock clamps, the clamps were set aside in the wellbay. The crane was then attached to the tree with wire slings, lifted and set on deck. Good communication between all parties was maintained at all times.</t>
  </si>
  <si>
    <t>Good Job by all involved</t>
  </si>
  <si>
    <t>Down hole mechanical cutting on well casings.</t>
  </si>
  <si>
    <t>Observation of mechanical cutting of well casing down hole.</t>
  </si>
  <si>
    <t>ALLIANCE ENERGY SERVICES</t>
  </si>
  <si>
    <t>Helix-Alliance</t>
  </si>
  <si>
    <t>Shore Offhshore Services</t>
  </si>
  <si>
    <t>Ty Blanchard</t>
  </si>
  <si>
    <t>Manson Construction</t>
  </si>
  <si>
    <t>HIA364</t>
  </si>
  <si>
    <t>Julie Traylor</t>
  </si>
  <si>
    <t>Robert Benavamonde</t>
  </si>
  <si>
    <t>Adam Smith</t>
  </si>
  <si>
    <t>Spencer Dyer</t>
  </si>
  <si>
    <t>Nason Dumont</t>
  </si>
  <si>
    <t xml:space="preserve">Helix Energy </t>
  </si>
  <si>
    <t>Jason Seaward</t>
  </si>
  <si>
    <t>Alliance Energy Services</t>
  </si>
  <si>
    <t>Randall LaFluer</t>
  </si>
  <si>
    <t>Curt Barbee</t>
  </si>
  <si>
    <t xml:space="preserve">Qualities Companies </t>
  </si>
  <si>
    <t>Shore Company</t>
  </si>
  <si>
    <t>Corey Frederick</t>
  </si>
  <si>
    <t xml:space="preserve">Alliance </t>
  </si>
  <si>
    <t>Josh Dubios</t>
  </si>
  <si>
    <t>Thomas L Wise</t>
  </si>
  <si>
    <t>Thomas King</t>
  </si>
  <si>
    <t>BLAKE INTERNATIONAL</t>
  </si>
  <si>
    <t>Edward Guillot</t>
  </si>
  <si>
    <t>Eric Perry</t>
  </si>
  <si>
    <t>Brian Ellison</t>
  </si>
  <si>
    <t>Ricky Ray</t>
  </si>
  <si>
    <t>Brandon Romero</t>
  </si>
  <si>
    <t>Chad Young</t>
  </si>
  <si>
    <t>Shore</t>
  </si>
  <si>
    <t>Laura Hogge</t>
  </si>
  <si>
    <t>Greg Christy</t>
  </si>
  <si>
    <t>Tommy Gibilterra</t>
  </si>
  <si>
    <t>Cody Sims</t>
  </si>
  <si>
    <t>Craig Crosier</t>
  </si>
  <si>
    <t>Alfonse Chaney</t>
  </si>
  <si>
    <t>Jeff Corltora</t>
  </si>
  <si>
    <t>Roy Hoffman</t>
  </si>
  <si>
    <t>Broussard</t>
  </si>
  <si>
    <t>Bjerga</t>
  </si>
  <si>
    <t xml:space="preserve">Shore Offshore </t>
  </si>
  <si>
    <t>Gatlin</t>
  </si>
  <si>
    <t>Gus Richmond</t>
  </si>
  <si>
    <t>Pittman</t>
  </si>
  <si>
    <t xml:space="preserve">Helix Alliance Energy </t>
  </si>
  <si>
    <t>Freddie Hebert</t>
  </si>
  <si>
    <t>Andy Peyrea</t>
  </si>
  <si>
    <t>Shon Meche</t>
  </si>
  <si>
    <t>Coty Jones</t>
  </si>
  <si>
    <t>Josh Mire</t>
  </si>
  <si>
    <t>Helix/Alliance</t>
  </si>
  <si>
    <t xml:space="preserve">Terry Breaux </t>
  </si>
  <si>
    <t>William Romero</t>
  </si>
  <si>
    <t>Mussa Fatty</t>
  </si>
  <si>
    <t>Safety Meeting Systems</t>
  </si>
  <si>
    <t>Acadian Contractors, Inc.</t>
  </si>
  <si>
    <t>CURT BARBEE</t>
  </si>
  <si>
    <t>CHRIS CUNNINGHAM</t>
  </si>
  <si>
    <t xml:space="preserve">Crescent energy services </t>
  </si>
  <si>
    <t>Sean Robinson</t>
  </si>
  <si>
    <t>Josiah Hoffpaier</t>
  </si>
  <si>
    <t>Alliance/Helix</t>
  </si>
  <si>
    <t>Jeffrey Smith</t>
  </si>
  <si>
    <t>Randall Lafluer</t>
  </si>
  <si>
    <t>Matt Vogel</t>
  </si>
  <si>
    <t>Tony Comeaux</t>
  </si>
  <si>
    <t>Brand Ransone</t>
  </si>
  <si>
    <t>Corey Sauce</t>
  </si>
  <si>
    <t>Peter Stiplecovich</t>
  </si>
  <si>
    <t>Helix Alliance</t>
  </si>
  <si>
    <t>Jeremy Smith</t>
  </si>
  <si>
    <t xml:space="preserve">Crescent </t>
  </si>
  <si>
    <t>Hoffpaier</t>
  </si>
  <si>
    <t>Robinson</t>
  </si>
  <si>
    <t>Troy Marcusen</t>
  </si>
  <si>
    <t>Jimmy Roden</t>
  </si>
  <si>
    <t>Safety management Systems</t>
  </si>
  <si>
    <t>Crescent Energy Services</t>
  </si>
  <si>
    <t>Robert Smith</t>
  </si>
  <si>
    <t>Daniel Landrum</t>
  </si>
  <si>
    <t>T. Wise</t>
  </si>
  <si>
    <t>P. Tullier</t>
  </si>
  <si>
    <t>G. Guiterrez</t>
  </si>
  <si>
    <t>Alliance (Helix)</t>
  </si>
  <si>
    <t>Robert Roof</t>
  </si>
  <si>
    <t>Acadiana Contractors Inc</t>
  </si>
  <si>
    <t xml:space="preserve">Corey Sauce </t>
  </si>
  <si>
    <t>Count of Name</t>
  </si>
  <si>
    <t>Column Labels</t>
  </si>
  <si>
    <t>Count of Department being inspected:</t>
  </si>
  <si>
    <t>Row Labels</t>
  </si>
  <si>
    <t>Count of Contract Company Name:</t>
  </si>
  <si>
    <t>Count of List names of additional team members conducting the Blitz inspection:</t>
  </si>
  <si>
    <t>8/14/2023 - 8/20/2023</t>
  </si>
  <si>
    <t>8/21/2023 - 8/27/2023</t>
  </si>
  <si>
    <t>8/28/2023 - 9/3/2023</t>
  </si>
  <si>
    <t>9/4/2023 - 9/10/2023</t>
  </si>
  <si>
    <t>9/11/2023 - 9/17/2023</t>
  </si>
  <si>
    <t>9/18/2023 - 9/24/2023</t>
  </si>
  <si>
    <t>9/25/2023 - 9/29/2023</t>
  </si>
  <si>
    <t>Grand Total</t>
  </si>
  <si>
    <t>Count of Is contractor leadership participating?</t>
  </si>
  <si>
    <t>TBRA or PTW Requirement</t>
  </si>
  <si>
    <t>Count of Is a Task-Based Risk Assessment (TBRA) or Permit to Work (PTW) required for this work activity?</t>
  </si>
  <si>
    <t>TBRA/PTW Required</t>
  </si>
  <si>
    <t>% required TBRA/PTW</t>
  </si>
  <si>
    <t>TBRA/PTW Completed &amp; Approved Prior to Work</t>
  </si>
  <si>
    <t>% TBRA/PTW not completed/approved prior to work</t>
  </si>
  <si>
    <t>(blank)</t>
  </si>
  <si>
    <t>JSA Hazard Identification</t>
  </si>
  <si>
    <t>Total</t>
  </si>
  <si>
    <t>% Hazards NOT Identified (Total Inspections)</t>
  </si>
  <si>
    <t>% Hazards NOT Identified (Hazard Only Inspections)</t>
  </si>
  <si>
    <t>Count of Was the TBRA/PTW completed and approved prior to commencing work?</t>
  </si>
  <si>
    <t>Pressure</t>
  </si>
  <si>
    <t>Electrical</t>
  </si>
  <si>
    <t>Mechanical</t>
  </si>
  <si>
    <t>Motion</t>
  </si>
  <si>
    <t>Gravity</t>
  </si>
  <si>
    <t>Count of Does the JSA/RA identify all hazards related to gravity?</t>
  </si>
  <si>
    <t xml:space="preserve">Sound </t>
  </si>
  <si>
    <t>PPE</t>
  </si>
  <si>
    <t>Atmosphere/Respiratory</t>
  </si>
  <si>
    <t>Count of Does the JSA/RA identify all hazards related to motion?</t>
  </si>
  <si>
    <t>Biological</t>
  </si>
  <si>
    <t xml:space="preserve">Stop Work </t>
  </si>
  <si>
    <t>Stop Work Authority Exercised</t>
  </si>
  <si>
    <t>Count of Does the JSA/RA identify all hazards related to electrical?</t>
  </si>
  <si>
    <t>Count of Does the JSA/RA identify all hazards related to pressure?</t>
  </si>
  <si>
    <t>Count of Does the JSA/RA identify all hazards related to mechanical?</t>
  </si>
  <si>
    <t>Count of Does the JSA/RA identify all other potential hazard types?</t>
  </si>
  <si>
    <t>Count of Was Stop Work Authority exercised to correct any of the findings above?</t>
  </si>
  <si>
    <t>Count of Are gravity hazard mitigations/barriers identified, sufficient, and in place?</t>
  </si>
  <si>
    <t>Total Inspections where Hazard Exists:</t>
  </si>
  <si>
    <t>Percent Hazard Mitigations/Barriers NOT idetified, sufficient or in place:</t>
  </si>
  <si>
    <t>Hazard</t>
  </si>
  <si>
    <t>Inspections where mitigations/barriers are NOT identified, suffient or in place:</t>
  </si>
  <si>
    <t>Percent Hazard mitigations/barriers NOT idetified, sufficient or in place:</t>
  </si>
  <si>
    <t>Count of Are motion hazard mitigations/barriers identified, sufficient, and in place?</t>
  </si>
  <si>
    <t>Count of Are electrical hazard mitigations/barriers identified, sufficient, and in place?</t>
  </si>
  <si>
    <t>Count of Are pressure hazard mitigations/barriers identified, sufficient and in place?</t>
  </si>
  <si>
    <t>Count of Are mechanical hazard mitigations/barriers identified, sufficient and in place?</t>
  </si>
  <si>
    <t>Count of Are mitigations/barriers identified, sufficient, and in place for other hazard types?</t>
  </si>
  <si>
    <t>TBRA/PTW Requirement</t>
  </si>
  <si>
    <t>Week 1</t>
  </si>
  <si>
    <t>Week 2</t>
  </si>
  <si>
    <t>Week 3</t>
  </si>
  <si>
    <t>Week 4</t>
  </si>
  <si>
    <t>Week 5</t>
  </si>
  <si>
    <t>Week 6</t>
  </si>
  <si>
    <t>% Inspections TBRA/PTW Required</t>
  </si>
  <si>
    <t>% Inspections where Required TBRA/PTW Completed &amp; Approved Prior to Work</t>
  </si>
  <si>
    <t>Count of Hazard ID by Week</t>
  </si>
  <si>
    <t>JSA Hazard ID</t>
  </si>
  <si>
    <t>Total Count of Hazard ID by Week</t>
  </si>
  <si>
    <t>Total Inspections by Week</t>
  </si>
  <si>
    <t>Percent of Hazard ID by Week of Total Inspections Per Week</t>
  </si>
  <si>
    <t>Total Inspections Where Hazards Exist</t>
  </si>
  <si>
    <t>Percent Hazard Mitigations/Barriers NOT identified, sufficient or in place from Inspections where hazards exist:</t>
  </si>
  <si>
    <t>% Hazard mitigations/barriers NOT identified, sufficient or in place:</t>
  </si>
  <si>
    <t>MISSING DATA</t>
  </si>
  <si>
    <t>HnJHkpXMmkigFH_WUwdx_6C4yJALSodKu5qqFCKFHipUNUxXSlFITEpBNFRUSkMwV0U2QTlZMkY5RSQlQCN0PWcu</t>
  </si>
  <si>
    <t>Form1</t>
  </si>
  <si>
    <t>{6ea689a7-cc60-4363-b39e-fd50fde64f02}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</si>
</sst>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pivotButton="1" applyAlignment="1">
      <alignment horizontal="center"/>
    </xf>
    <xf numFmtId="0" fontId="0" fillId="0" borderId="0" xfId="0" applyAlignment="1">
      <alignment wrapText="1"/>
    </xf>
    <xf numFmtId="9" fontId="0" fillId="0" borderId="0" xfId="1" applyFont="1"/>
    <xf numFmtId="9" fontId="0" fillId="0" borderId="0" xfId="1" applyFont="1" applyAlignment="1">
      <alignment horizontal="center"/>
    </xf>
    <xf numFmtId="165" fontId="0" fillId="0" borderId="0" xfId="1" applyNumberFormat="1" applyFont="1" applyAlignment="1">
      <alignment horizontal="center"/>
    </xf>
    <xf numFmtId="0" fontId="0" fillId="2" borderId="0" xfId="0" applyFill="1"/>
    <xf numFmtId="0" fontId="0" fillId="2" borderId="0" xfId="0" applyFill="1" applyAlignment="1">
      <alignment horizontal="center"/>
    </xf>
    <xf numFmtId="165" fontId="0" fillId="2" borderId="0" xfId="1" applyNumberFormat="1" applyFont="1" applyFill="1" applyAlignment="1">
      <alignment horizontal="center"/>
    </xf>
    <xf numFmtId="9" fontId="2" fillId="0" borderId="0" xfId="1" applyFont="1"/>
    <xf numFmtId="14" fontId="0" fillId="0" borderId="0" xfId="0" applyNumberFormat="1" applyAlignment="1">
      <alignment horizontal="center"/>
    </xf>
    <xf numFmtId="14" fontId="0" fillId="0" borderId="0" xfId="0" applyNumberFormat="1" applyAlignment="1">
      <alignment horizontal="left"/>
    </xf>
    <xf numFmtId="14" fontId="0" fillId="0" borderId="0" xfId="0" applyNumberFormat="1" applyAlignment="1">
      <alignment horizontal="center" wrapText="1"/>
    </xf>
    <xf numFmtId="0" fontId="4" fillId="0" borderId="0" xfId="0" applyFont="1"/>
    <xf numFmtId="0" fontId="4" fillId="0" borderId="0" xfId="0" applyFont="1" applyAlignment="1">
      <alignment horizontal="center"/>
    </xf>
    <xf numFmtId="0" fontId="0" fillId="0" borderId="0" xfId="0" applyAlignment="1">
      <alignment horizontal="left" vertical="center" wrapText="1"/>
    </xf>
    <xf numFmtId="9" fontId="2" fillId="0" borderId="0" xfId="1" applyFont="1" applyAlignment="1">
      <alignment horizontal="center"/>
    </xf>
    <xf numFmtId="9" fontId="0" fillId="0" borderId="0" xfId="0" applyNumberFormat="1" applyAlignment="1">
      <alignment horizontal="center"/>
    </xf>
    <xf numFmtId="9" fontId="2" fillId="0" borderId="0" xfId="0" applyNumberFormat="1" applyFont="1" applyAlignment="1">
      <alignment horizontal="center"/>
    </xf>
    <xf numFmtId="0" fontId="0" fillId="3" borderId="0" xfId="0" applyFill="1"/>
    <xf numFmtId="164" fontId="0" fillId="3" borderId="0" xfId="0" applyNumberFormat="1" applyFill="1"/>
    <xf numFmtId="14" fontId="0" fillId="3" borderId="0" xfId="0" applyNumberFormat="1" applyFill="1"/>
    <xf numFmtId="0" fontId="0" fillId="3" borderId="0" xfId="0" applyFill="1" applyAlignment="1">
      <alignment wrapText="1"/>
    </xf>
    <xf numFmtId="0" fontId="5" fillId="0" borderId="0" xfId="0" applyFont="1" applyAlignment="1">
      <alignment horizontal="center"/>
    </xf>
  </cellXfs>
  <cellStyles count="2">
    <cellStyle name="Normal" xfId="0" builtinId="0"/>
    <cellStyle name="Percent" xfId="1" builtinId="5"/>
  </cellStyles>
  <dxfs count="290">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ton, April" refreshedDate="45197.678752083331" createdVersion="8" refreshedVersion="8" minRefreshableVersion="3" recordCount="184" xr:uid="{3C274013-B275-4E2D-88E9-48135BF64CC9}">
  <cacheSource type="worksheet">
    <worksheetSource name="Table17"/>
  </cacheSource>
  <cacheFields count="42">
    <cacheField name="ID" numFmtId="0">
      <sharedItems containsSemiMixedTypes="0" containsString="0" containsNumber="1" containsInteger="1" minValue="1" maxValue="120"/>
    </cacheField>
    <cacheField name="Start time" numFmtId="164">
      <sharedItems containsNonDate="0" containsDate="1" containsString="0" containsBlank="1" minDate="2023-08-22T05:23:21" maxDate="2023-09-28T16:02:17"/>
    </cacheField>
    <cacheField name="Completion time" numFmtId="164">
      <sharedItems containsNonDate="0" containsDate="1" containsString="0" containsBlank="1" minDate="2023-08-22T05:27:18" maxDate="2023-09-28T16:06:40"/>
    </cacheField>
    <cacheField name="Email" numFmtId="0">
      <sharedItems/>
    </cacheField>
    <cacheField name="Name" numFmtId="0">
      <sharedItems/>
    </cacheField>
    <cacheField name="Last modified time" numFmtId="164">
      <sharedItems containsNonDate="0" containsString="0" containsBlank="1"/>
    </cacheField>
    <cacheField name="Date inspection performed:" numFmtId="14">
      <sharedItems containsSemiMixedTypes="0" containsNonDate="0" containsDate="1" containsString="0" minDate="2023-08-19T00:00:00" maxDate="2023-09-29T00:00:00"/>
    </cacheField>
    <cacheField name="Asset where inspection occurred:" numFmtId="0">
      <sharedItems/>
    </cacheField>
    <cacheField name="Department being inspected:" numFmtId="0">
      <sharedItems/>
    </cacheField>
    <cacheField name="Contract Company Name:" numFmtId="0">
      <sharedItems/>
    </cacheField>
    <cacheField name="Accommodation vessel: " numFmtId="0">
      <sharedItems/>
    </cacheField>
    <cacheField name="Scope of work inspected:" numFmtId="0">
      <sharedItems longText="1"/>
    </cacheField>
    <cacheField name="Department(s) participating in the inspection:" numFmtId="0">
      <sharedItems/>
    </cacheField>
    <cacheField name="Is contractor leadership participating?" numFmtId="0">
      <sharedItems containsBlank="1"/>
    </cacheField>
    <cacheField name="Additional Participants:" numFmtId="0">
      <sharedItems containsNonDate="0" containsString="0" containsBlank="1"/>
    </cacheField>
    <cacheField name="List names of additional team members conducting the Blitz inspection:" numFmtId="0">
      <sharedItems containsBlank="1" count="116">
        <m/>
        <s v="Jamie DeLaughter"/>
        <s v="Kevin Chauvin"/>
        <s v="Ty Blanchard"/>
        <s v="Scot Badeaux"/>
        <s v="Brady Barras"/>
        <s v="Brad Clarkson"/>
        <s v="Julie Traylor"/>
        <s v="Leo Benitez"/>
        <s v="Robert Benavamonde"/>
        <s v="Adam Smith"/>
        <s v="Spencer Dyer"/>
        <s v="Tom Baker"/>
        <s v="Joseph Bowman"/>
        <s v="K. Deville"/>
        <s v="Nason Dumont"/>
        <s v="Jason Zacchini"/>
        <s v="Jason Seaward"/>
        <s v="Chase Verret"/>
        <s v="Randall LaFluer"/>
        <s v="Curt Barbee"/>
        <s v="Bill Wallace"/>
        <s v="Tim Holm"/>
        <s v="Jason Gauthier"/>
        <s v="Domingo Quigley"/>
        <s v="Danny Champagne"/>
        <s v="Corey Frederick"/>
        <s v="Gustavus Richmond"/>
        <s v="Jeremy Ambrose"/>
        <s v="Josh Dubios"/>
        <s v="Thomas L Wise"/>
        <s v="Thomas King"/>
        <s v="Brandon Ransone"/>
        <s v="Terry Breaux"/>
        <s v="Edward Guillot"/>
        <s v="Eric Perry"/>
        <s v="Brian Ellison"/>
        <s v="Ricky Ray"/>
        <s v="Brandon Romero"/>
        <s v="Chad Young"/>
        <s v="James Thornton"/>
        <s v="Mark Poole"/>
        <s v="Andy Peroyea"/>
        <s v="Laura Hogge"/>
        <s v="Greg Christy"/>
        <s v="Tommy Gibilterra"/>
        <s v="Cody Sims"/>
        <s v="Craig Crosier"/>
        <s v="Alfonse Chaney"/>
        <s v="Steve Berry"/>
        <s v="Jerry Sumrall"/>
        <s v="Jeff Corltora"/>
        <s v="Derrick C. Fusilier Sr."/>
        <s v="Roy Hoffman"/>
        <s v="Broussard"/>
        <s v="Bjerga"/>
        <s v="Gatlin"/>
        <s v="Gus Richmond"/>
        <s v="Pittman"/>
        <s v="John Johnson"/>
        <s v="Freddie Hebert"/>
        <s v="Andy Peyrea"/>
        <s v="Thomas Wise"/>
        <s v="Shon Meche"/>
        <s v="Cliff Durden"/>
        <s v="Coty Jones"/>
        <s v="Josh Mire"/>
        <s v="Fred Johnson"/>
        <s v="Trey Ring"/>
        <s v="Aaron Landry"/>
        <s v="Terry Breaux "/>
        <s v="Bubba Smith"/>
        <s v="Sean Moberley"/>
        <s v="William Romero"/>
        <s v="Mussa Fatty"/>
        <s v="Trent Mitchell"/>
        <s v="Jason Mims"/>
        <s v="Kyle Reisz"/>
        <s v="CHRIS CUNNINGHAM"/>
        <s v="Clifford Curtis"/>
        <s v="John Dudding"/>
        <s v="Casey Galloway"/>
        <s v="Robert Abshire"/>
        <s v="Scot Carpenter"/>
        <s v="Nolan Miller"/>
        <s v="Kenneth Green"/>
        <s v="Sean Robinson"/>
        <s v="Josiah Hoffpaier"/>
        <s v="Harold Roberts"/>
        <s v="Jeffrey Smith"/>
        <s v="Matt Vogel"/>
        <s v="Tony Comeaux"/>
        <s v="Brand Ransone"/>
        <s v="Scott Covin"/>
        <s v="Corey Sauce"/>
        <s v="Peter Stiplecovich"/>
        <s v="Brooks Simpson"/>
        <s v="Jeremy Smith"/>
        <s v="Hoffpaier"/>
        <s v="Robinson"/>
        <s v="Earl Ferrebee"/>
        <s v="Troy Marcusen"/>
        <s v="Jimmy Roden"/>
        <s v="Robert Smith"/>
        <s v="Daniel Landrum"/>
        <s v="T. Wise"/>
        <s v="P. Tullier"/>
        <s v="G. Guiterrez"/>
        <s v="Robert Roof"/>
        <s v="David Terrebonne "/>
        <s v="Corey Sauce "/>
        <s v="Nason Dumont " u="1"/>
        <s v="Robert Bevanamonde" u="1"/>
        <s v="Marke Poole" u="1"/>
        <s v="Wellsite Supervisor" u="1"/>
        <s v="Barge Foreman" u="1"/>
      </sharedItems>
    </cacheField>
    <cacheField name="Is a Task-Based Risk Assessment (TBRA) or Permit to Work (PTW) required for this work activity?" numFmtId="0">
      <sharedItems containsBlank="1"/>
    </cacheField>
    <cacheField name="Was the TBRA/PTW completed and approved prior to commencing work?" numFmtId="0">
      <sharedItems containsBlank="1"/>
    </cacheField>
    <cacheField name="Does the JSA/RA identify all potential hazard types?" numFmtId="0">
      <sharedItems containsBlank="1"/>
    </cacheField>
    <cacheField name="Does the JSA/RA identify all hazards related to gravity?" numFmtId="0">
      <sharedItems containsBlank="1"/>
    </cacheField>
    <cacheField name="Gravity hazard(s) not identified:" numFmtId="0">
      <sharedItems containsBlank="1"/>
    </cacheField>
    <cacheField name="Are gravity hazard mitigations/barriers identified, sufficient, and in place?" numFmtId="0">
      <sharedItems containsBlank="1"/>
    </cacheField>
    <cacheField name="Does the JSA/RA identify all hazards related to motion?" numFmtId="0">
      <sharedItems containsBlank="1"/>
    </cacheField>
    <cacheField name="Motion hazard(s) not identified:" numFmtId="0">
      <sharedItems containsBlank="1"/>
    </cacheField>
    <cacheField name="Are motion hazard mitigations/barriers identified, sufficient, and in place?" numFmtId="0">
      <sharedItems containsBlank="1"/>
    </cacheField>
    <cacheField name="Does the JSA/RA identify all hazards related to electrical?" numFmtId="0">
      <sharedItems containsBlank="1"/>
    </cacheField>
    <cacheField name="Electrical hazard(s) not identified:" numFmtId="0">
      <sharedItems containsBlank="1"/>
    </cacheField>
    <cacheField name="Are electrical hazard mitigations/barriers identified, sufficient, and in place?" numFmtId="0">
      <sharedItems containsBlank="1"/>
    </cacheField>
    <cacheField name="Does the JSA/RA identify all hazards related to pressure?" numFmtId="0">
      <sharedItems containsBlank="1"/>
    </cacheField>
    <cacheField name="Pressure hazard(s) not identified:" numFmtId="0">
      <sharedItems containsBlank="1"/>
    </cacheField>
    <cacheField name="Are pressure hazard mitigations/barriers identified, sufficient and in place?" numFmtId="0">
      <sharedItems containsBlank="1"/>
    </cacheField>
    <cacheField name="Does the JSA/RA identify all hazards related to mechanical?" numFmtId="0">
      <sharedItems containsBlank="1"/>
    </cacheField>
    <cacheField name="Mechanical hazard(s) not identified:" numFmtId="0">
      <sharedItems containsBlank="1"/>
    </cacheField>
    <cacheField name="Are mechanical hazard mitigations/barriers identified, sufficient and in place?" numFmtId="0">
      <sharedItems containsBlank="1"/>
    </cacheField>
    <cacheField name="Does the JSA/RA identify all other potential hazard types?" numFmtId="0">
      <sharedItems containsBlank="1"/>
    </cacheField>
    <cacheField name="Are mitigations/barriers identified, sufficient, and in place for other hazard types?" numFmtId="0">
      <sharedItems containsBlank="1"/>
    </cacheField>
    <cacheField name="Was Stop Work Authority exercised to correct any of the findings above?" numFmtId="0">
      <sharedItems containsBlank="1"/>
    </cacheField>
    <cacheField name="Question" numFmtId="0">
      <sharedItems containsNonDate="0" containsString="0" containsBlank="1"/>
    </cacheField>
    <cacheField name="Explain how Stop Work Authority was utilized or how findings were addressed." numFmtId="0">
      <sharedItems containsBlank="1" longText="1"/>
    </cacheField>
    <cacheField name="Upload any supporting evidence." numFmtId="0">
      <sharedItems containsBlank="1" longText="1"/>
    </cacheField>
    <cacheField name="Add any additional comments." numFmtId="0">
      <sharedItems containsBlank="1" longText="1"/>
    </cacheField>
    <cacheField name="Other potential hazard types that the JSA/RA failed to identif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ton, April" refreshedDate="45197.680668171299" createdVersion="8" refreshedVersion="8" minRefreshableVersion="3" recordCount="120" xr:uid="{F02CD553-0461-416E-BD97-D61ACDD5D0A3}">
  <cacheSource type="worksheet">
    <worksheetSource name="Table1"/>
  </cacheSource>
  <cacheFields count="42">
    <cacheField name="ID" numFmtId="0">
      <sharedItems containsSemiMixedTypes="0" containsString="0" containsNumber="1" containsInteger="1" minValue="1" maxValue="120"/>
    </cacheField>
    <cacheField name="Start time" numFmtId="164">
      <sharedItems containsNonDate="0" containsDate="1" containsString="0" containsBlank="1" minDate="2023-08-22T05:23:21" maxDate="2023-09-28T16:02:17"/>
    </cacheField>
    <cacheField name="Completion time" numFmtId="164">
      <sharedItems containsNonDate="0" containsDate="1" containsString="0" containsBlank="1" minDate="2023-08-22T05:27:18" maxDate="2023-09-28T16:06:40"/>
    </cacheField>
    <cacheField name="Email" numFmtId="0">
      <sharedItems/>
    </cacheField>
    <cacheField name="Name" numFmtId="0">
      <sharedItems count="54">
        <s v="Jason Gauthier"/>
        <s v="Danny Champagne"/>
        <s v="Paul Bozych"/>
        <s v="KENDAL FORD"/>
        <s v="RYAN ROGERS"/>
        <s v="Robert Abshire"/>
        <s v="Leo Benitez"/>
        <s v="RICKY RAY"/>
        <s v="Steven Arcenaux"/>
        <s v="TIM HOLM"/>
        <s v="John Dudding"/>
        <s v="Richard Landry"/>
        <s v="JEFFREY SMITH"/>
        <s v="Michael Nix"/>
        <s v="Earl Ferrebee"/>
        <s v="Thomas Wise"/>
        <s v="Brad Clarkson"/>
        <s v="Brian Broussard"/>
        <s v="Brandon Ransone"/>
        <s v="JODY BROUSSARD"/>
        <s v="Gustavus Richmond"/>
        <s v="Scot Carpenter"/>
        <s v="Kenneth Green"/>
        <s v="Robert Ownby"/>
        <s v="Tom Baker"/>
        <s v="Derrick Fusilier"/>
        <s v="Mike Dorcy"/>
        <s v="Joel Ferrell"/>
        <s v="David Arton"/>
        <s v="Andy Peroyea"/>
        <s v="Jason Zacchini"/>
        <s v="Brooks Simpson"/>
        <s v="Kenneth Moreau"/>
        <s v="Chase Verret"/>
        <s v="Jerry Sumrall"/>
        <s v="Joseph Reid"/>
        <s v="MAURICE CONNER"/>
        <s v="James Thornton"/>
        <s v="Kyle Reisz"/>
        <s v="Vince Rivera"/>
        <s v="James Sonnier"/>
        <s v="Patrick Tullier"/>
        <s v="Jason Mims"/>
        <s v="Huey Kliebert"/>
        <s v="William Wallace"/>
        <s v="Steve Berry"/>
        <s v="Jeremy Ambrose"/>
        <s v="Glenn Avants"/>
        <s v="Jack Isbell"/>
        <s v="COREY FREDERICK"/>
        <s v="James Watson"/>
        <s v="Howard Couvillon"/>
        <s v="SEAN MOBERLEY"/>
        <s v="Trey Ring"/>
      </sharedItems>
    </cacheField>
    <cacheField name="Last modified time" numFmtId="164">
      <sharedItems containsNonDate="0" containsString="0" containsBlank="1"/>
    </cacheField>
    <cacheField name="Date inspection performed:" numFmtId="14">
      <sharedItems containsSemiMixedTypes="0" containsNonDate="0" containsDate="1" containsString="0" minDate="2023-08-19T00:00:00" maxDate="2023-09-29T00:00:00" count="36">
        <d v="2023-09-14T00:00:00"/>
        <d v="2023-09-27T00:00:00"/>
        <d v="2023-08-28T00:00:00"/>
        <d v="2023-09-22T00:00:00"/>
        <d v="2023-09-28T00:00:00"/>
        <d v="2023-08-24T00:00:00"/>
        <d v="2023-08-29T00:00:00"/>
        <d v="2023-08-31T00:00:00"/>
        <d v="2023-09-01T00:00:00"/>
        <d v="2023-09-04T00:00:00"/>
        <d v="2023-08-22T00:00:00"/>
        <d v="2023-08-23T00:00:00"/>
        <d v="2023-09-24T00:00:00"/>
        <d v="2023-09-26T00:00:00"/>
        <d v="2023-09-02T00:00:00"/>
        <d v="2023-09-13T00:00:00"/>
        <d v="2023-09-05T00:00:00"/>
        <d v="2023-09-03T00:00:00"/>
        <d v="2023-09-11T00:00:00"/>
        <d v="2023-09-21T00:00:00"/>
        <d v="2023-09-09T00:00:00"/>
        <d v="2023-09-18T00:00:00"/>
        <d v="2023-09-16T00:00:00"/>
        <d v="2023-09-19T00:00:00"/>
        <d v="2023-09-08T00:00:00"/>
        <d v="2023-08-19T00:00:00"/>
        <d v="2023-09-06T00:00:00"/>
        <d v="2023-09-15T00:00:00"/>
        <d v="2023-09-07T00:00:00"/>
        <d v="2023-09-12T00:00:00"/>
        <d v="2023-08-25T00:00:00"/>
        <d v="2023-08-26T00:00:00"/>
        <d v="2023-09-20T00:00:00"/>
        <d v="2023-08-21T00:00:00"/>
        <d v="2023-09-25T00:00:00"/>
        <d v="2023-09-17T00:00:00"/>
      </sharedItems>
      <fieldGroup base="6">
        <rangePr autoStart="0" groupBy="days" startDate="2023-08-14T00:00:00" endDate="2023-09-29T00:00:00" groupInterval="7"/>
        <groupItems count="9">
          <s v="&lt;8/14/2023"/>
          <s v="8/14/2023 - 8/20/2023"/>
          <s v="8/21/2023 - 8/27/2023"/>
          <s v="8/28/2023 - 9/3/2023"/>
          <s v="9/4/2023 - 9/10/2023"/>
          <s v="9/11/2023 - 9/17/2023"/>
          <s v="9/18/2023 - 9/24/2023"/>
          <s v="9/25/2023 - 9/29/2023"/>
          <s v="&gt;9/29/2023"/>
        </groupItems>
      </fieldGroup>
    </cacheField>
    <cacheField name="Asset where inspection occurred:" numFmtId="0">
      <sharedItems/>
    </cacheField>
    <cacheField name="Department being inspected:" numFmtId="0">
      <sharedItems count="3">
        <s v="Construction"/>
        <s v="P&amp;A / Wells"/>
        <s v="Facilities &amp; Pipelines"/>
      </sharedItems>
    </cacheField>
    <cacheField name="Contract Company Name:" numFmtId="0">
      <sharedItems count="58">
        <s v="Acadian Contractors"/>
        <s v="Acadian Contractors / Adriatic Marine "/>
        <s v="All Coast"/>
        <s v="Alliance"/>
        <s v="Alliance / Offshore Lift Boats"/>
        <s v="Apache"/>
        <s v="Apache / Helix"/>
        <s v="Apache Wellsite Supervisors, PF Gold - Helix, PF Black - Blake Drilling"/>
        <s v="Apache/Crescent"/>
        <s v="Blake International "/>
        <s v="Claxton"/>
        <s v="Claxton W/Shore Offshore "/>
        <s v="Crescent"/>
        <s v="Danos"/>
        <s v="EPS"/>
        <s v="FCG/Acadian Contractors"/>
        <s v="Fluid Crane"/>
        <s v="Gulf Crane Services"/>
        <s v="Helix"/>
        <s v="Helix / Alliance"/>
        <s v="Manson"/>
        <s v="Manson &amp; Offshore Technical Solutions (OTS)"/>
        <s v="Manson / DHD"/>
        <s v="NNW"/>
        <s v="OMC"/>
        <s v="Patrick Tullier"/>
        <s v="PCI"/>
        <s v="PMI"/>
        <s v="QCP"/>
        <s v="Quality Companies"/>
        <s v="Safety Management Systems"/>
        <s v="Shore Offshore Services"/>
        <s v="SMS"/>
        <s v="Westwind"/>
        <s v="Shore Company" u="1"/>
        <s v="Manson Construction" u="1"/>
        <s v="Shore" u="1"/>
        <s v="Crescent energy services " u="1"/>
        <s v="BLAKE INTERNATIONAL" u="1"/>
        <s v="Helix Alliance" u="1"/>
        <s v="Qualities Companies " u="1"/>
        <s v="Helix Energy " u="1"/>
        <s v="Shore Offshore" u="1"/>
        <s v="Crescent " u="1"/>
        <s v="Shore Offhshore Services" u="1"/>
        <s v="Safety Meeting Systems" u="1"/>
        <s v="Helix / Alliance " u="1"/>
        <s v="Alliance/Helix" u="1"/>
        <s v="Crescent Energy Services" u="1"/>
        <s v="Shore Offshore " u="1"/>
        <s v="Alliance " u="1"/>
        <s v="Helix Alliance Energy " u="1"/>
        <s v="Acadiana Contractors Inc" u="1"/>
        <s v="Acadian Contractors, Inc." u="1"/>
        <s v="Alliance (Helix)" u="1"/>
        <s v="ALLIANCE ENERGY SERVICES" u="1"/>
        <s v="Helix-Alliance" u="1"/>
        <s v="Helix/Alliance" u="1"/>
      </sharedItems>
    </cacheField>
    <cacheField name="Accommodation vessel: " numFmtId="0">
      <sharedItems/>
    </cacheField>
    <cacheField name="Scope of work inspected:" numFmtId="0">
      <sharedItems longText="1"/>
    </cacheField>
    <cacheField name="Department(s) participating in the inspection:" numFmtId="0">
      <sharedItems/>
    </cacheField>
    <cacheField name="Is contractor leadership participating?" numFmtId="0">
      <sharedItems count="2">
        <s v="Yes"/>
        <s v="No"/>
      </sharedItems>
    </cacheField>
    <cacheField name="Additional Participants:" numFmtId="0">
      <sharedItems containsNonDate="0" containsString="0" containsBlank="1"/>
    </cacheField>
    <cacheField name="List names of additional team members conducting the Blitz inspection:" numFmtId="0">
      <sharedItems containsBlank="1"/>
    </cacheField>
    <cacheField name="Is a Task-Based Risk Assessment (TBRA) or Permit to Work (PTW) required for this work activity?" numFmtId="0">
      <sharedItems count="2">
        <s v="Yes"/>
        <s v="No"/>
      </sharedItems>
    </cacheField>
    <cacheField name="Was the TBRA/PTW completed and approved prior to commencing work?" numFmtId="0">
      <sharedItems containsBlank="1" count="3">
        <s v="Yes"/>
        <s v="No"/>
        <m/>
      </sharedItems>
    </cacheField>
    <cacheField name="Does the JSA/RA identify all potential hazard types?" numFmtId="0">
      <sharedItems containsBlank="1" count="3">
        <m/>
        <s v="Yes"/>
        <s v="No"/>
      </sharedItems>
    </cacheField>
    <cacheField name="Does the JSA/RA identify all hazards related to gravity?" numFmtId="0">
      <sharedItems count="3">
        <s v="Yes"/>
        <s v="N/A"/>
        <s v="No"/>
      </sharedItems>
    </cacheField>
    <cacheField name="Gravity hazard(s) not identified:" numFmtId="0">
      <sharedItems containsBlank="1"/>
    </cacheField>
    <cacheField name="Are gravity hazard mitigations/barriers identified, sufficient, and in place?" numFmtId="0">
      <sharedItems containsBlank="1" count="5">
        <s v="Yes"/>
        <m/>
        <s v="Any identified during the initial walkthrough will be barricaded."/>
        <s v="The potential for overpull on the tool rigging in the even of a tool hang-up was not discussed between the Manson lifting crew and OTS crew."/>
        <s v="The threat of drops and fall from an elevated surface were not in place"/>
      </sharedItems>
    </cacheField>
    <cacheField name="Does the JSA/RA identify all hazards related to motion?" numFmtId="0">
      <sharedItems count="3">
        <s v="Yes"/>
        <s v="No"/>
        <s v="N/A"/>
      </sharedItems>
    </cacheField>
    <cacheField name="Motion hazard(s) not identified:" numFmtId="0">
      <sharedItems containsBlank="1"/>
    </cacheField>
    <cacheField name="Are motion hazard mitigations/barriers identified, sufficient, and in place?" numFmtId="0">
      <sharedItems containsBlank="1" count="6">
        <s v="Yes"/>
        <m/>
        <s v="Work Suspended due to high winds, LB movement"/>
        <s v="Rope utilized on hammer wrenches when breaking bolts"/>
        <s v="Yes, Barge movement, swinging loads, and correct body positioning are all taken into account on the JSA's."/>
        <s v="The JSA described the control measure of &quot;stay well clear of suspended loads&quot; but this was not in place during the lift."/>
      </sharedItems>
    </cacheField>
    <cacheField name="Does the JSA/RA identify all hazards related to electrical?" numFmtId="0">
      <sharedItems count="3">
        <s v="Yes"/>
        <s v="N/A"/>
        <s v="No"/>
      </sharedItems>
    </cacheField>
    <cacheField name="Electrical hazard(s) not identified:" numFmtId="0">
      <sharedItems containsBlank="1"/>
    </cacheField>
    <cacheField name="Are electrical hazard mitigations/barriers identified, sufficient, and in place?" numFmtId="0">
      <sharedItems containsBlank="1" count="4">
        <s v="Yes"/>
        <m/>
        <s v="N/A"/>
        <s v="Yes, shock hazards from welding leads/equipment and from starting generators are mentioned and mitigations are present."/>
      </sharedItems>
    </cacheField>
    <cacheField name="Does the JSA/RA identify all hazards related to pressure?" numFmtId="0">
      <sharedItems count="3">
        <s v="N/A"/>
        <s v="Yes"/>
        <s v="No"/>
      </sharedItems>
    </cacheField>
    <cacheField name="Pressure hazard(s) not identified:" numFmtId="0">
      <sharedItems containsBlank="1"/>
    </cacheField>
    <cacheField name="Are pressure hazard mitigations/barriers identified, sufficient and in place?" numFmtId="0">
      <sharedItems containsBlank="1" count="6">
        <m/>
        <s v="Yes"/>
        <s v="Employees ensure R-clips in place, routed hoses to reduce trip hazards"/>
        <s v="I believe they are covered by keeping non-essential personell away from high pressure areas, checking all equipment connections, and using safety clips and whip checks."/>
        <s v="The hazard of the pressure on the jetting hose was not identified or sufficient"/>
        <s v="N/A"/>
      </sharedItems>
    </cacheField>
    <cacheField name="Does the JSA/RA identify all hazards related to mechanical?" numFmtId="0">
      <sharedItems count="3">
        <s v="N/A"/>
        <s v="Yes"/>
        <s v="No"/>
      </sharedItems>
    </cacheField>
    <cacheField name="Mechanical hazard(s) not identified:" numFmtId="0">
      <sharedItems containsBlank="1"/>
    </cacheField>
    <cacheField name="Are mechanical hazard mitigations/barriers identified, sufficient and in place?" numFmtId="0">
      <sharedItems containsBlank="1" count="6">
        <m/>
        <s v="Yes"/>
        <s v="Not identified for this task"/>
        <s v="Guards are currently in place"/>
        <s v="Covered by listing keeping proper body placement and good communication between all parties."/>
        <s v="The rigging gear contained stored energy once the load (tool) was supported, which increased once the tool hung-up.  An exclusion zone was not maintained around the lift."/>
      </sharedItems>
    </cacheField>
    <cacheField name="Does the JSA/RA identify all other potential hazard types?" numFmtId="0">
      <sharedItems count="7">
        <s v="Yes"/>
        <s v="N/A"/>
        <s v="Personal protective equipment (PPE)"/>
        <s v="Sound"/>
        <s v="No"/>
        <s v="Temperature"/>
        <s v="Radiation"/>
      </sharedItems>
    </cacheField>
    <cacheField name="Are mitigations/barriers identified, sufficient, and in place for other hazard types?" numFmtId="0">
      <sharedItems containsBlank="1" count="7">
        <s v="Yes"/>
        <s v="Although the hazard was identified, a coaching opportunity did exist when a work was spotted holding wire rope w/o gloves. "/>
        <m/>
        <s v="Safety rated Z871+ will be ordered for those in need (x2)"/>
        <s v="While discussed in tool box talks, the working in high heat is not listed on the JSA's and no formal mitigation is in place."/>
        <s v="Barriers identified (yellow safety zone) - but one piece of equipment needed to be moved slightly out of zone"/>
        <s v="n/a"/>
      </sharedItems>
    </cacheField>
    <cacheField name="Was Stop Work Authority exercised to correct any of the findings above?" numFmtId="0">
      <sharedItems count="2">
        <s v="No"/>
        <s v="Yes"/>
      </sharedItems>
    </cacheField>
    <cacheField name="Question" numFmtId="0">
      <sharedItems containsNonDate="0" containsString="0" containsBlank="1"/>
    </cacheField>
    <cacheField name="Explain how Stop Work Authority was utilized or how findings were addressed." numFmtId="0">
      <sharedItems longText="1"/>
    </cacheField>
    <cacheField name="Upload any supporting evidence." numFmtId="0">
      <sharedItems containsBlank="1" longText="1"/>
    </cacheField>
    <cacheField name="Add any additional comments." numFmtId="0">
      <sharedItems containsBlank="1" longText="1"/>
    </cacheField>
    <cacheField name="Other potential hazard types that the JSA/RA failed to identif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n v="1"/>
    <d v="2023-08-22T05:23:21"/>
    <d v="2023-08-22T05:27:18"/>
    <s v="james.watson1@apachecorp.com"/>
    <s v="James Watson"/>
    <m/>
    <d v="2023-08-21T00:00:00"/>
    <s v="Derrick Barge Thor"/>
    <s v="Facilities &amp; Pipelines"/>
    <s v="Shore Offshore"/>
    <s v="Shore Offshore Derrick Barge Thor"/>
    <s v="Barge Maintenance during Waiting on Weather.  Corrosion control on Crawler Crane Boom"/>
    <s v="HSE;"/>
    <s v="Yes"/>
    <m/>
    <x v="0"/>
    <s v="Yes"/>
    <s v="Yes"/>
    <s v="Yes"/>
    <s v="Yes"/>
    <m/>
    <s v="Yes"/>
    <s v="Yes"/>
    <m/>
    <s v="Yes"/>
    <s v="Yes"/>
    <m/>
    <s v="N/A"/>
    <s v="Yes"/>
    <m/>
    <s v="N/A"/>
    <s v="Yes"/>
    <m/>
    <s v="Yes"/>
    <s v="Radiation"/>
    <s v="Yes"/>
    <s v="No"/>
    <m/>
    <s v="No Stop Work"/>
    <m/>
    <m/>
    <m/>
  </r>
  <r>
    <n v="2"/>
    <d v="2023-08-22T08:04:37"/>
    <d v="2023-08-22T08:20:32"/>
    <s v="tim.holm@apachecorp.com"/>
    <s v="TIM HOLM"/>
    <m/>
    <d v="2023-08-22T00:00:00"/>
    <s v="EI-158-14"/>
    <s v="P&amp;A / Wells"/>
    <s v="Alliance / Offshore Lift Boats"/>
    <s v="L/B Michelle"/>
    <s v="Scaffold erection and beam removal to access wedding cake below."/>
    <s v="P&amp;A / Wells;HSE;"/>
    <s v="Yes"/>
    <m/>
    <x v="0"/>
    <s v="Yes"/>
    <s v="Yes"/>
    <s v="Yes"/>
    <s v="Yes"/>
    <m/>
    <s v="Yes"/>
    <s v="Yes"/>
    <m/>
    <s v="Work Suspended due to high winds, LB movement"/>
    <s v="No"/>
    <s v="No identified electrical hazards;"/>
    <s v="N/A"/>
    <s v="Yes"/>
    <m/>
    <s v="Yes"/>
    <s v="No"/>
    <s v="Not identified for this task;"/>
    <s v="Not identified for this task"/>
    <s v="Personal protective equipment (PPE)"/>
    <s v="Safety rated Z871+ will be ordered for those in need (x2)"/>
    <s v="No"/>
    <m/>
    <s v="Stop work not used for this task."/>
    <m/>
    <s v="Crew did a great job identifying a very fast moving storm and along with HSE, safely left the platform and waited the heavy rain and high winds out in the L/B Michelle galley. During that time HSE discussed this audit and observations."/>
    <m/>
  </r>
  <r>
    <n v="3"/>
    <d v="2023-08-22T09:33:15"/>
    <d v="2023-08-22T09:42:36"/>
    <s v="jody.broussard@apachecorp.com"/>
    <s v="JODY BROUSSARD"/>
    <m/>
    <d v="2023-08-22T00:00:00"/>
    <s v="HI 595-D"/>
    <s v="P&amp;A / Wells"/>
    <s v="Blake International "/>
    <s v="No Vessel required"/>
    <s v="P&amp;A"/>
    <s v="HSE;"/>
    <s v="Yes"/>
    <m/>
    <x v="0"/>
    <s v="No"/>
    <m/>
    <s v="Yes"/>
    <s v="Yes"/>
    <m/>
    <s v="Yes"/>
    <s v="Yes"/>
    <m/>
    <s v="Yes"/>
    <s v="Yes"/>
    <m/>
    <s v="Yes"/>
    <s v="Yes"/>
    <m/>
    <s v="Yes"/>
    <s v="Yes"/>
    <m/>
    <s v="Yes"/>
    <s v="Sound"/>
    <s v="Yes"/>
    <s v="No"/>
    <m/>
    <s v="N/A"/>
    <m/>
    <s v="N/A"/>
    <m/>
  </r>
  <r>
    <n v="4"/>
    <d v="2023-08-22T11:27:25"/>
    <d v="2023-08-22T12:12:56"/>
    <s v="vince.rivera@apachecorp.com"/>
    <s v="Vince Rivera"/>
    <m/>
    <d v="2023-08-19T00:00:00"/>
    <s v="West Cameron 33-1, D/B Wotan"/>
    <s v="Facilities &amp; Pipelines"/>
    <s v="Manson &amp; Offshore Technical Solutions (OTS)"/>
    <s v="D/B Wotan"/>
    <s v="Lifting and pulling the water abrasion cutting tool from the caisson"/>
    <s v="HSE;"/>
    <s v="Yes"/>
    <m/>
    <x v="0"/>
    <s v="Yes"/>
    <s v="Yes"/>
    <s v="No"/>
    <s v="No"/>
    <s v="Falling/dropped objects;"/>
    <s v="The potential for overpull on the tool rigging in the even of a tool hang-up was not discussed between the Manson lifting crew and OTS crew."/>
    <s v="No"/>
    <s v="Suspended loads;Vehicle, vessel, or equipment movement;crane movement resulting from waves and the effect on the load in the event of a hang-up was not fully considered.;"/>
    <s v="The JSA described the control measure of &quot;stay well clear of suspended loads&quot; but this was not in place during the lift."/>
    <s v="Yes"/>
    <m/>
    <s v="Yes"/>
    <s v="Yes"/>
    <m/>
    <s v="Yes"/>
    <s v="No"/>
    <s v="Stored Energy;"/>
    <s v="The rigging gear contained stored energy once the load (tool) was supported, which increased once the tool hung-up.  An exclusion zone was not maintained around the lift."/>
    <s v="Temperature"/>
    <s v="Yes"/>
    <s v="Yes"/>
    <m/>
    <s v="The operation was stopped until it was deemed safe to proceed.  An investigation was performed and 6 training sessions were performed with the crew.  A go forward plan was developed, reviewed, and approved by onshore management."/>
    <m/>
    <s v="A second visit to the D/B Wotan will take place beginning August 23rd attended by Apache onshore management, Apache EHS, and Manson EHS to follow up on the SWA actions and share lessons with the next crew."/>
    <m/>
  </r>
  <r>
    <n v="5"/>
    <d v="2023-08-23T10:25:11"/>
    <d v="2023-08-23T10:32:11"/>
    <s v="jeffrey.smith@apachecorp.com"/>
    <s v="JEFFREY SMITH"/>
    <m/>
    <d v="2023-08-23T00:00:00"/>
    <s v="SHIP SHOAL 91 B"/>
    <s v="P&amp;A / Wells"/>
    <s v="ALLIANCE ENERGY SERVICES"/>
    <s v="LIFTBOAT MEMPHIS"/>
    <s v="Currently laying down tubing "/>
    <s v="HSE;P&amp;A / Wells;"/>
    <s v="Yes"/>
    <m/>
    <x v="0"/>
    <s v="No"/>
    <m/>
    <s v="No"/>
    <s v="Yes"/>
    <m/>
    <s v="Yes"/>
    <s v="Yes"/>
    <m/>
    <s v="Yes"/>
    <s v="No"/>
    <s v="Energized equipment;"/>
    <s v="Yes"/>
    <s v="Yes"/>
    <m/>
    <s v="Yes"/>
    <s v="Yes"/>
    <m/>
    <s v="Yes"/>
    <s v="Yes"/>
    <s v="Yes"/>
    <s v="No"/>
    <m/>
    <s v="No stop work was utilized"/>
    <m/>
    <m/>
    <m/>
  </r>
  <r>
    <n v="6"/>
    <d v="2023-08-23T14:53:56"/>
    <d v="2023-08-23T15:28:46"/>
    <s v="joseph.reid@apachecorp.com"/>
    <s v="Joseph Reid"/>
    <m/>
    <d v="2023-08-23T00:00:00"/>
    <s v="HI A376-A"/>
    <s v="P&amp;A / Wells"/>
    <s v="Helix-Alliance"/>
    <s v="PF Gold"/>
    <s v="Slick Line Operations"/>
    <s v="P&amp;A / Wells;HSE;"/>
    <s v="Yes"/>
    <m/>
    <x v="0"/>
    <s v="Yes"/>
    <s v="Yes"/>
    <s v="Yes"/>
    <s v="Yes"/>
    <m/>
    <s v="Yes"/>
    <s v="Yes"/>
    <m/>
    <s v="Yes"/>
    <s v="No"/>
    <s v="Grounding/bonding;"/>
    <s v="Yes"/>
    <s v="Yes"/>
    <m/>
    <s v="Yes"/>
    <s v="Yes"/>
    <m/>
    <s v="Yes"/>
    <s v="Yes"/>
    <s v="Yes"/>
    <s v="No"/>
    <m/>
    <s v="N/A"/>
    <s v="https://apache.sharepoint.com/sites/EHS_USON/Shared%20Documents/Apps/Microsoft%20Forms/2H23%20Blitz%20-%20GOM%20DECOM/Question/20230822_PFGold_HIA376A_Compliance%20Checklist_Joseph%20Reid.pdf"/>
    <s v="All equipment is grounded and checked daily during compliance checks."/>
    <m/>
  </r>
  <r>
    <n v="7"/>
    <d v="2023-08-23T15:52:24"/>
    <d v="2023-08-23T16:26:21"/>
    <s v="jeremy.ambrose@apachecorp.com"/>
    <s v="Jeremy Ambrose"/>
    <m/>
    <d v="2023-08-23T00:00:00"/>
    <s v="Platform White SP-87D"/>
    <s v="P&amp;A / Wells"/>
    <s v="Safety Management Systems"/>
    <s v="Mr Steven McCall"/>
    <s v="Coil Tubing Operations"/>
    <s v="P&amp;A / Wells;HSE;"/>
    <s v="Yes"/>
    <m/>
    <x v="1"/>
    <s v="No"/>
    <m/>
    <s v="Yes"/>
    <s v="Yes"/>
    <m/>
    <s v="Yes"/>
    <s v="Yes"/>
    <m/>
    <s v="Yes"/>
    <s v="Yes"/>
    <m/>
    <s v="Yes"/>
    <s v="Yes"/>
    <m/>
    <s v="Yes"/>
    <s v="Yes"/>
    <m/>
    <s v="Yes"/>
    <s v="Yes"/>
    <s v="Yes"/>
    <s v="No"/>
    <m/>
    <s v="N/A"/>
    <m/>
    <m/>
    <m/>
  </r>
  <r>
    <n v="8"/>
    <d v="2023-08-24T11:42:44"/>
    <d v="2023-08-24T11:55:11"/>
    <s v="howard.couvillon@apachecorp.com"/>
    <s v="Howard Couvillon"/>
    <m/>
    <d v="2023-08-24T00:00:00"/>
    <s v="EI0175I"/>
    <s v="Facilities &amp; Pipelines"/>
    <s v="Shore Offhshore Services"/>
    <s v="DB Performance "/>
    <s v="Claxton prepping and setting up for cutting operation.  "/>
    <s v="HSE;"/>
    <s v="Yes"/>
    <m/>
    <x v="2"/>
    <s v="Yes"/>
    <s v="Yes"/>
    <s v="Yes"/>
    <s v="Yes"/>
    <m/>
    <s v="Yes"/>
    <s v="Yes"/>
    <m/>
    <s v="Yes"/>
    <s v="Yes"/>
    <m/>
    <s v="Yes"/>
    <s v="Yes"/>
    <m/>
    <s v="Yes"/>
    <s v="Yes"/>
    <m/>
    <s v="Yes"/>
    <s v="N/A"/>
    <s v="n/a"/>
    <s v="No"/>
    <m/>
    <s v="N/A"/>
    <m/>
    <s v="The crew worked well with the crane and rigging crew while setting up cutting tool.  All caution and danger tape was put in place prior to starting the operation. "/>
    <m/>
  </r>
  <r>
    <n v="8"/>
    <d v="2023-08-24T11:42:44"/>
    <d v="2023-08-24T11:55:11"/>
    <s v="howard.couvillon@apachecorp.com"/>
    <s v="Howard Couvillon"/>
    <m/>
    <d v="2023-08-24T00:00:00"/>
    <s v="EI0175I"/>
    <s v="Facilities &amp; Pipelines"/>
    <s v="Shore Offhshore Services"/>
    <s v="DB Performance "/>
    <s v="Claxton prepping and setting up for cutting operation.  "/>
    <s v="HSE;"/>
    <s v="Yes"/>
    <m/>
    <x v="3"/>
    <m/>
    <m/>
    <m/>
    <m/>
    <m/>
    <m/>
    <m/>
    <m/>
    <m/>
    <m/>
    <m/>
    <m/>
    <m/>
    <m/>
    <m/>
    <m/>
    <m/>
    <m/>
    <m/>
    <m/>
    <m/>
    <m/>
    <m/>
    <m/>
    <m/>
    <m/>
  </r>
  <r>
    <n v="9"/>
    <d v="2023-08-24T13:36:55"/>
    <d v="2023-08-24T13:39:53"/>
    <s v="kendal.ford@apachecorp.com"/>
    <s v="KENDAL FORD"/>
    <m/>
    <d v="2023-08-24T00:00:00"/>
    <s v="West Cameron 102-2"/>
    <s v="Facilities &amp; Pipelines"/>
    <s v="Manson"/>
    <s v="BD Wotan"/>
    <s v="Vessel Movement, Material Barge Sea-Fastening and Platform Removal"/>
    <s v="Facilities &amp; Pipelines;HSE;"/>
    <s v="Yes"/>
    <m/>
    <x v="4"/>
    <s v="Yes"/>
    <s v="Yes"/>
    <s v="Yes"/>
    <s v="Yes"/>
    <m/>
    <s v="Yes"/>
    <s v="Yes"/>
    <m/>
    <s v="Yes, Barge movement, swinging loads, and correct body positioning are all taken into account on the JSA's."/>
    <s v="Yes"/>
    <m/>
    <s v="Yes, shock hazards from welding leads/equipment and from starting generators are mentioned and mitigations are present."/>
    <s v="Yes"/>
    <m/>
    <s v="I believe they are covered by keeping non-essential personell away from high pressure areas, checking all equipment connections, and using safety clips and whip checks."/>
    <s v="Yes"/>
    <m/>
    <s v="Covered by listing keeping proper body placement and good communication between all parties."/>
    <s v="No"/>
    <s v="While discussed in tool box talks, the working in high heat is not listed on the JSA's and no formal mitigation is in place."/>
    <s v="No"/>
    <m/>
    <s v="Stop Work Authority was not used."/>
    <s v="https://apache.sharepoint.com/sites/EHS_USON/Shared%20Documents/Apps/Microsoft%20Forms/2H23%20Blitz%20-%20GOM%20DECOM/Question/08.23.23%20-%20Joe%20Bryan%20-%20Fuel%20Clyde%20Crane_KENDAL%20FORD.pdf; https://apache.sharepoint.com/sites/EHS_USON/Shared%20Documents/Apps/Microsoft%20Forms/2H23%20Blitz%20-%20GOM%20DECOM/Question/08.23.23%20-%20Joe%20Bryan%20-%20Start%20Gen_KENDAL%20FORD.pdf; https://apache.sharepoint.com/sites/EHS_USON/Shared%20Documents/Apps/Microsoft%20Forms/2H23%20Blitz%20-%20GOM%20DECOM/Question/08.23.23%20-%20Josh%20Lege%20-%20Removal%20of%20PF%20-%20HWP_KENDAL%20FORD.pdf; https://apache.sharepoint.com/sites/EHS_USON/Shared%20Documents/Apps/Microsoft%20Forms/2H23%20Blitz%20-%20GOM%20DECOM/Question/08.23.23%20-%20Josh%20Lege%20-%20SF%20on%20MB_KENDAL%20FORD.pdf; https://apache.sharepoint.com/sites/EHS_USON/Shared%20Documents/Apps/Microsoft%20Forms/2H23%20Blitz%20-%20GOM%20DECOM/Question/08.23.23%20-%20Josh%20Terracina%20-%20OTS_KENDAL%20FORD.pdf; https://apache.sharepoint.com/sites/EHS_USON/Shared%20Documents/Apps/Microsoft%20Forms/2H23%20Blitz%20-%20GOM%20DECOM/Question/08.23.23%20-%20ORlando%20Colar%20-%20Buoy%20Recovery%20and_KENDAL%20FORD.pdf; https://apache.sharepoint.com/sites/EHS_USON/Shared%20Documents/Apps/Microsoft%20Forms/2H23%20Blitz%20-%20GOM%20DECOM/Question/08.23.23%20-%20ORlando%20Colar%20-%20Crane%20Operations_KENDAL%20FORD.pdf; https://apache.sharepoint.com/sites/EHS_USON/Shared%20Documents/Apps/Microsoft%20Forms/2H23%20Blitz%20-%20GOM%20DECOM/Question/08.23.23%20-%20ORlando%20Colar%20-%20General%20Housekeepi_KENDAL%20FORD.pdf"/>
    <s v="This was done looking over several different JSA's to try and cover more of the operations going on at the time."/>
    <m/>
  </r>
  <r>
    <n v="10"/>
    <d v="2023-08-24T20:04:38"/>
    <d v="2023-08-24T20:08:22"/>
    <s v="kyle.reisz@apachecorp.com"/>
    <s v="Kyle Reisz"/>
    <m/>
    <d v="2023-08-24T00:00:00"/>
    <s v="WC 102 #2"/>
    <s v="Facilities &amp; Pipelines"/>
    <s v="Manson Construction"/>
    <s v="DB Wotan"/>
    <s v="Housekeeping"/>
    <s v="Facilities &amp; Pipelines;"/>
    <s v="No"/>
    <m/>
    <x v="5"/>
    <s v="No"/>
    <m/>
    <m/>
    <s v="Yes"/>
    <m/>
    <s v="Yes"/>
    <s v="Yes"/>
    <m/>
    <s v="Yes"/>
    <s v="Yes"/>
    <m/>
    <s v="Yes"/>
    <s v="Yes"/>
    <m/>
    <s v="Yes"/>
    <s v="Yes"/>
    <m/>
    <s v="Yes"/>
    <s v="N/A"/>
    <m/>
    <s v="No"/>
    <m/>
    <s v="N/A"/>
    <s v="https://apache.sharepoint.com/sites/EHS_USON/Shared%20Documents/Apps/Microsoft%20Forms/2H23%20Blitz%20-%20GOM%20DECOM/Question/Manson%20Blitz%20Pic_Kyle%20Reisz.jpg"/>
    <s v="Overall housekeeping in deck, work areas, quarters, galley, etc. was clean and orderly - very apparent that extensive time was spent to get everything squared away."/>
    <m/>
  </r>
  <r>
    <n v="11"/>
    <d v="2023-08-25T07:22:52"/>
    <d v="2023-08-25T10:39:52"/>
    <s v="leo.benitez@apachecorp.com"/>
    <s v="Leo Benitez"/>
    <m/>
    <d v="2023-08-24T00:00:00"/>
    <s v="HIA364"/>
    <s v="P&amp;A / Wells"/>
    <s v="Alliance"/>
    <s v="Facility"/>
    <s v="Leadership inspection focused on an open discussion with the offshore team(s) to reinforce Apache's continued commitment to safety. Including re-emphasizing stop work authority, safety standdowns, and encourage good safe behaviors “not a race” in an effort to get the teams to take a step back and really focus on actions the field can implement to prevent incidents.  "/>
    <s v="P&amp;A / Wells;"/>
    <s v="No"/>
    <m/>
    <x v="6"/>
    <m/>
    <m/>
    <m/>
    <m/>
    <m/>
    <m/>
    <m/>
    <m/>
    <m/>
    <m/>
    <m/>
    <m/>
    <m/>
    <m/>
    <m/>
    <m/>
    <m/>
    <m/>
    <m/>
    <m/>
    <m/>
    <m/>
    <m/>
    <m/>
    <m/>
    <m/>
  </r>
  <r>
    <n v="11"/>
    <d v="2023-08-25T07:22:52"/>
    <d v="2023-08-25T10:39:52"/>
    <s v="leo.benitez@apachecorp.com"/>
    <s v="Leo Benitez"/>
    <m/>
    <d v="2023-08-24T00:00:00"/>
    <s v="HIA365"/>
    <s v="P&amp;A / Wells"/>
    <s v="Alliance"/>
    <s v="Facility"/>
    <s v="Leadership inspection focused on an open discussion with the offshore team(s) to reinforce Apache's continued commitment to safety. Including re-emphasizing stop work authority, safety standdowns, and encourage good safe behaviors “not a race” in an effort to get the teams to take a step back and really focus on actions the field can implement to prevent incidents.  "/>
    <s v="P&amp;A / Wells;"/>
    <s v="No"/>
    <m/>
    <x v="7"/>
    <s v="Yes"/>
    <s v="Yes"/>
    <m/>
    <s v="N/A"/>
    <m/>
    <m/>
    <s v="N/A"/>
    <m/>
    <m/>
    <s v="N/A"/>
    <m/>
    <m/>
    <s v="N/A"/>
    <m/>
    <m/>
    <s v="N/A"/>
    <m/>
    <m/>
    <s v="N/A"/>
    <m/>
    <s v="No"/>
    <m/>
    <s v="N/A"/>
    <m/>
    <s v="Dropped objects are our No 1 risk. Barries are in place to address this concern. Due to status and neglected condition of the facilities the wells teams are being extra-cautious and vigilant and are conducting daily hazard hunts as the risk for dropped objects will continue to be present on all gom abandonment operations."/>
    <m/>
  </r>
  <r>
    <n v="12"/>
    <d v="2023-08-25T18:11:51"/>
    <d v="2023-08-25T18:12:27"/>
    <s v="brad.clarkson@apachecorp.com"/>
    <s v="Brad Clarkson"/>
    <m/>
    <d v="2023-08-24T00:00:00"/>
    <s v="PF Gold (HIA376A) and PF Black (HIA595D)"/>
    <s v="P&amp;A / Wells"/>
    <s v="Apache Wellsite Supervisors, PF Gold - Helix, PF Black - Blake Drilling"/>
    <s v="PHI Helicopter"/>
    <s v="P&amp;A operations, PF Gold - cement squeeze and slickline ops, PF Black - pulling casing"/>
    <s v="P&amp;A / Wells;HSE;"/>
    <s v="No"/>
    <m/>
    <x v="7"/>
    <s v="Yes"/>
    <s v="Yes"/>
    <m/>
    <s v="Yes"/>
    <m/>
    <s v="Yes"/>
    <s v="Yes"/>
    <m/>
    <s v="Yes"/>
    <s v="Yes"/>
    <m/>
    <s v="Yes"/>
    <s v="Yes"/>
    <m/>
    <s v="Yes"/>
    <s v="Yes"/>
    <m/>
    <s v="Yes"/>
    <s v="Yes"/>
    <s v="Yes"/>
    <s v="No"/>
    <m/>
    <s v="NA"/>
    <s v="https://apache.sharepoint.com/sites/EHS_USON/Shared%20Documents/Apps/Microsoft%20Forms/2H23%20Blitz%20-%20GOM%20DECOM/Question/20230824_PF%20Gold_HIA376A_JSA%27S_P%26A_Brad%20Clarkson.pdf"/>
    <m/>
    <m/>
  </r>
  <r>
    <n v="12"/>
    <d v="2023-08-25T18:11:51"/>
    <d v="2023-08-25T18:12:27"/>
    <s v="brad.clarkson@apachecorp.com"/>
    <s v="Brad Clarkson"/>
    <m/>
    <d v="2023-08-24T00:00:00"/>
    <s v="PF Gold (HIA376A) and PF Black (HIA595D)"/>
    <s v="P&amp;A / Wells"/>
    <s v="Apache Wellsite Supervisors, PF Gold - Helix, PF Black - Blake Drilling"/>
    <s v="PHI Helicopter"/>
    <s v="P&amp;A operations, PF Gold - cement squeeze and slickline ops, PF Black - pulling casing"/>
    <s v="P&amp;A / Wells;HSE;"/>
    <m/>
    <m/>
    <x v="8"/>
    <m/>
    <m/>
    <m/>
    <m/>
    <m/>
    <m/>
    <m/>
    <m/>
    <m/>
    <m/>
    <m/>
    <m/>
    <m/>
    <m/>
    <m/>
    <m/>
    <m/>
    <m/>
    <m/>
    <m/>
    <m/>
    <m/>
    <m/>
    <m/>
    <m/>
    <m/>
  </r>
  <r>
    <n v="13"/>
    <d v="2023-08-26T07:41:37"/>
    <d v="2023-08-26T07:50:07"/>
    <s v="jason.gauthier@apachecorp.com"/>
    <s v="Jason Gauthier"/>
    <m/>
    <d v="2023-08-25T00:00:00"/>
    <s v="SS-354-A-Intermediate Landing"/>
    <s v="Construction"/>
    <s v="QCP"/>
    <s v="M/V Mitchell C"/>
    <s v="Repairs on escape route stairway"/>
    <s v="Construction;HSE;"/>
    <s v="Yes"/>
    <m/>
    <x v="9"/>
    <s v="Yes"/>
    <s v="Yes"/>
    <m/>
    <s v="Yes"/>
    <m/>
    <s v="Yes"/>
    <s v="Yes"/>
    <m/>
    <s v="Yes"/>
    <s v="Yes"/>
    <m/>
    <s v="Yes"/>
    <s v="N/A"/>
    <m/>
    <m/>
    <s v="Yes"/>
    <m/>
    <s v="Yes"/>
    <s v="Yes"/>
    <s v="Yes"/>
    <s v="No"/>
    <m/>
    <s v="Discussed and took pictures of hazards. Discussed how to correct findings to safely do task at hand"/>
    <m/>
    <s v="Company man will be getting proper supplies to fix hazard to make safe for personnel to use."/>
    <m/>
  </r>
  <r>
    <n v="13"/>
    <d v="2023-08-26T07:41:37"/>
    <d v="2023-08-26T07:50:07"/>
    <s v="jason.gauthier@apachecorp.com"/>
    <s v="Jason Gauthier"/>
    <m/>
    <d v="2023-08-25T00:00:00"/>
    <s v="SS-354-A-Intermediate Landing"/>
    <s v="Construction"/>
    <s v="QCP"/>
    <s v="M/V Mitchell C"/>
    <s v="Repairs on escape route stairway"/>
    <s v="Construction;HSE;"/>
    <m/>
    <m/>
    <x v="10"/>
    <m/>
    <m/>
    <m/>
    <m/>
    <m/>
    <m/>
    <m/>
    <m/>
    <m/>
    <m/>
    <m/>
    <m/>
    <m/>
    <m/>
    <m/>
    <m/>
    <m/>
    <m/>
    <m/>
    <m/>
    <m/>
    <m/>
    <m/>
    <m/>
    <m/>
    <m/>
  </r>
  <r>
    <n v="13"/>
    <d v="2023-08-26T07:41:37"/>
    <d v="2023-08-26T07:50:07"/>
    <s v="jason.gauthier@apachecorp.com"/>
    <s v="Jason Gauthier"/>
    <m/>
    <d v="2023-08-25T00:00:00"/>
    <s v="SS-354-A-Intermediate Landing"/>
    <s v="Construction"/>
    <s v="QCP"/>
    <s v="M/V Mitchell C"/>
    <s v="Repairs on escape route stairway"/>
    <s v="Construction;HSE;"/>
    <m/>
    <m/>
    <x v="11"/>
    <m/>
    <m/>
    <m/>
    <m/>
    <m/>
    <m/>
    <m/>
    <m/>
    <m/>
    <m/>
    <m/>
    <m/>
    <m/>
    <m/>
    <m/>
    <m/>
    <m/>
    <m/>
    <m/>
    <m/>
    <m/>
    <m/>
    <m/>
    <m/>
    <m/>
    <m/>
  </r>
  <r>
    <n v="14"/>
    <d v="2023-08-26T16:37:02"/>
    <d v="2023-08-26T16:43:47"/>
    <s v="tom.baker@apachecorp.com"/>
    <s v="Tom Baker"/>
    <m/>
    <d v="2023-08-26T00:00:00"/>
    <s v="HI A573-B"/>
    <s v="Construction"/>
    <s v="QCP"/>
    <s v="MV Bertha D"/>
    <s v="Remove Chokes, flow lines, isolate pipelines"/>
    <s v="HSE;"/>
    <s v="No"/>
    <m/>
    <x v="12"/>
    <s v="Yes"/>
    <s v="Yes"/>
    <m/>
    <s v="Yes"/>
    <m/>
    <s v="Yes"/>
    <s v="Yes"/>
    <m/>
    <s v="Yes"/>
    <s v="N/A"/>
    <m/>
    <m/>
    <s v="Yes"/>
    <m/>
    <s v="Yes"/>
    <s v="N/A"/>
    <m/>
    <m/>
    <s v="Yes"/>
    <s v="Yes"/>
    <s v="No"/>
    <m/>
    <s v="N/A"/>
    <s v="https://apache.sharepoint.com/sites/EHS_USON/Shared%20Documents/Apps/Microsoft%20Forms/2H23%20Blitz%20-%20GOM%20DECOM/Question/2023-08-26%20HI%20A573-B%20remove%20chokes,%20flow%20line_Tom%20Baker.pdf"/>
    <m/>
    <m/>
  </r>
  <r>
    <n v="15"/>
    <d v="2023-08-28T11:19:09"/>
    <d v="2023-08-28T11:25:06"/>
    <s v="david.arton@apachecorp.com"/>
    <s v="David Arton"/>
    <m/>
    <d v="2023-08-28T00:00:00"/>
    <s v="South Marsh Island 281C"/>
    <s v="P&amp;A / Wells"/>
    <s v="Helix"/>
    <s v="LB New Orleans"/>
    <s v="P&amp;A"/>
    <s v="P&amp;A / Wells;HSE;"/>
    <s v="Yes"/>
    <m/>
    <x v="13"/>
    <s v="Yes"/>
    <s v="Yes"/>
    <m/>
    <s v="Yes"/>
    <m/>
    <s v="Yes"/>
    <s v="Yes"/>
    <m/>
    <s v="Yes"/>
    <s v="Yes"/>
    <m/>
    <s v="Yes"/>
    <s v="Yes"/>
    <m/>
    <s v="Yes"/>
    <s v="Yes"/>
    <m/>
    <s v="Guards are currently in place"/>
    <s v="Yes"/>
    <s v="Yes"/>
    <s v="No"/>
    <m/>
    <s v="Discussed with crew members and came up with a plan to correct items. Grounding and barricades "/>
    <m/>
    <m/>
    <m/>
  </r>
  <r>
    <n v="16"/>
    <d v="2023-08-29T07:28:47"/>
    <d v="2023-08-29T07:50:48"/>
    <s v="paul.bozych1@apachecorp.com"/>
    <s v="Paul Bozych"/>
    <m/>
    <d v="2023-08-28T00:00:00"/>
    <s v="MV Celtic / HI-A376-B "/>
    <s v="Construction"/>
    <s v="Acadian Contractors / Adriatic Marine "/>
    <s v="MV Celtic"/>
    <s v="crane operations, onloading camp and associated equipment. "/>
    <s v="Construction;HSE;"/>
    <s v="Yes"/>
    <m/>
    <x v="14"/>
    <s v="Yes"/>
    <s v="Yes"/>
    <m/>
    <s v="Yes"/>
    <m/>
    <s v="Yes"/>
    <s v="No"/>
    <s v="Vehicle, vessel, or equipment movement;"/>
    <s v="Yes"/>
    <s v="N/A"/>
    <m/>
    <m/>
    <s v="N/A"/>
    <m/>
    <m/>
    <s v="Yes"/>
    <m/>
    <s v="Yes"/>
    <s v="Yes"/>
    <s v="Although the hazard was identified, a coaching opportunity did exist when a work was spotted holding wire rope w/o gloves. "/>
    <s v="No"/>
    <m/>
    <s v="Although stop work was not used, a discussion did take place as to to meaning of SWA"/>
    <m/>
    <s v="The Celtic was very clean and organized. trip hazards noticed such as rope at the bottom of a stare well, blocked ladder access were adressed. "/>
    <m/>
  </r>
  <r>
    <n v="17"/>
    <d v="2023-08-30T10:02:08"/>
    <d v="2023-08-30T10:27:10"/>
    <s v="ricky.ray@apachecorp.com"/>
    <s v="RICKY RAY"/>
    <m/>
    <d v="2023-08-29T00:00:00"/>
    <s v="Eugene Island 189 B"/>
    <s v="P&amp;A / Wells"/>
    <s v="Alliance"/>
    <s v="Lift Boat Charleston "/>
    <s v="Pumping Operations "/>
    <s v="P&amp;A / Wells;"/>
    <s v="Yes"/>
    <m/>
    <x v="15"/>
    <s v="No"/>
    <s v="No"/>
    <m/>
    <s v="Yes"/>
    <m/>
    <s v="Yes"/>
    <s v="Yes"/>
    <m/>
    <s v="Yes"/>
    <s v="Yes"/>
    <m/>
    <s v="Yes"/>
    <s v="Yes"/>
    <m/>
    <s v="Yes"/>
    <s v="Yes"/>
    <m/>
    <s v="Yes"/>
    <s v="Yes"/>
    <s v="Yes"/>
    <s v="No"/>
    <m/>
    <s v=" Work Authority was not Implemented during this task."/>
    <m/>
    <m/>
    <m/>
  </r>
  <r>
    <n v="18"/>
    <d v="2023-08-31T10:32:42"/>
    <d v="2023-08-31T10:33:37"/>
    <s v="chase.verret@apachecorp.com"/>
    <s v="Chase Verret"/>
    <m/>
    <d v="2023-08-31T00:00:00"/>
    <s v="SS-207 A"/>
    <s v="P&amp;A / Wells"/>
    <s v="Helix Energy "/>
    <s v="LB Dallas"/>
    <s v="Crane Operations "/>
    <s v="HSE;Environmental Compliance;P&amp;A / Wells;"/>
    <s v="No"/>
    <m/>
    <x v="16"/>
    <s v="No"/>
    <s v="No"/>
    <m/>
    <s v="Yes"/>
    <m/>
    <s v="Yes"/>
    <s v="Yes"/>
    <m/>
    <s v="Yes"/>
    <s v="N/A"/>
    <m/>
    <m/>
    <s v="N/A"/>
    <m/>
    <m/>
    <s v="N/A"/>
    <m/>
    <m/>
    <s v="Yes"/>
    <s v="Yes"/>
    <s v="No"/>
    <m/>
    <s v="N/A"/>
    <m/>
    <s v="The HSE representative covered a safety alert in regard to lifting with the crane in addition to covering all of the other activities."/>
    <m/>
  </r>
  <r>
    <n v="18"/>
    <d v="2023-08-31T10:32:42"/>
    <d v="2023-08-31T10:33:37"/>
    <s v="chase.verret@apachecorp.com"/>
    <s v="Chase Verret"/>
    <m/>
    <d v="2023-08-31T00:00:00"/>
    <s v="SS-207 A"/>
    <s v="P&amp;A / Wells"/>
    <s v="Helix Energy "/>
    <s v="LB Dallas"/>
    <s v="Crane Operations "/>
    <s v="HSE;Environmental Compliance;P&amp;A / Wells;"/>
    <s v="No"/>
    <m/>
    <x v="17"/>
    <m/>
    <m/>
    <m/>
    <m/>
    <m/>
    <m/>
    <m/>
    <m/>
    <m/>
    <m/>
    <m/>
    <m/>
    <m/>
    <m/>
    <m/>
    <m/>
    <m/>
    <m/>
    <m/>
    <m/>
    <m/>
    <m/>
    <m/>
    <m/>
    <m/>
    <m/>
  </r>
  <r>
    <n v="18"/>
    <d v="2023-08-31T10:32:42"/>
    <d v="2023-08-31T10:33:37"/>
    <s v="chase.verret@apachecorp.com"/>
    <s v="Chase Verret"/>
    <m/>
    <d v="2023-08-31T00:00:00"/>
    <s v="SS-207 A"/>
    <s v="P&amp;A / Wells"/>
    <s v="Helix Energy "/>
    <s v="LB Dallas"/>
    <s v="Crane Operations "/>
    <s v="HSE;Environmental Compliance;P&amp;A / Wells;"/>
    <s v="No"/>
    <m/>
    <x v="18"/>
    <m/>
    <m/>
    <m/>
    <m/>
    <m/>
    <m/>
    <m/>
    <m/>
    <m/>
    <m/>
    <m/>
    <m/>
    <m/>
    <m/>
    <m/>
    <m/>
    <m/>
    <m/>
    <m/>
    <m/>
    <m/>
    <m/>
    <m/>
    <m/>
    <m/>
    <m/>
  </r>
  <r>
    <n v="19"/>
    <d v="2023-08-31T13:48:59"/>
    <d v="2023-08-31T13:55:30"/>
    <s v="jeffrey.smith@apachecorp.com"/>
    <s v="JEFFREY SMITH"/>
    <m/>
    <d v="2023-08-31T00:00:00"/>
    <s v="Well Bay Area"/>
    <s v="P&amp;A / Wells"/>
    <s v="ALLIANCE ENERGY SERVICES"/>
    <s v="Liftboat Mmephis"/>
    <s v="Running E-Line with mechanical bridge plug"/>
    <s v="HSE;P&amp;A / Wells;"/>
    <s v="Yes"/>
    <m/>
    <x v="19"/>
    <s v="No"/>
    <s v="No"/>
    <m/>
    <s v="Yes"/>
    <m/>
    <s v="Yes"/>
    <s v="Yes"/>
    <m/>
    <s v="Yes"/>
    <s v="Yes"/>
    <m/>
    <s v="Yes"/>
    <s v="N/A"/>
    <m/>
    <m/>
    <s v="N/A"/>
    <m/>
    <m/>
    <s v="Yes"/>
    <s v="Yes"/>
    <s v="No"/>
    <m/>
    <s v="Crew used sufficent communication with crane operator while lifting sheave for e-line. Crew held 5x5 safety meeting before beginning task to ensure everyone understood the hazards and job duties were discussed. "/>
    <m/>
    <s v="WSS and P/A Supervisor were present and involved"/>
    <m/>
  </r>
  <r>
    <n v="19"/>
    <d v="2023-08-31T13:48:59"/>
    <d v="2023-08-31T13:55:30"/>
    <s v="jeffrey.smith@apachecorp.com"/>
    <s v="JEFFREY SMITH"/>
    <m/>
    <d v="2023-08-31T00:00:00"/>
    <s v="Well Bay Area"/>
    <s v="P&amp;A / Wells"/>
    <s v="ALLIANCE ENERGY SERVICES"/>
    <s v="Liftboat Mmephis"/>
    <s v="Running E-Line with mechanical bridge plug"/>
    <s v="HSE;P&amp;A / Wells;"/>
    <m/>
    <m/>
    <x v="20"/>
    <m/>
    <m/>
    <m/>
    <m/>
    <m/>
    <m/>
    <m/>
    <m/>
    <m/>
    <m/>
    <m/>
    <m/>
    <m/>
    <m/>
    <m/>
    <m/>
    <m/>
    <m/>
    <m/>
    <m/>
    <m/>
    <m/>
    <m/>
    <m/>
    <m/>
    <m/>
  </r>
  <r>
    <n v="20"/>
    <d v="2023-08-31T14:42:31"/>
    <d v="2023-08-31T14:52:57"/>
    <s v="steven.arcenaux@apachecorp.com"/>
    <s v="Steven Arcenaux"/>
    <m/>
    <d v="2023-08-31T00:00:00"/>
    <s v="EI189B"/>
    <s v="P&amp;A / Wells"/>
    <s v="Alliance"/>
    <s v="LB Charleston"/>
    <s v="Rig PRT equipment"/>
    <s v="P&amp;A / Wells;"/>
    <s v="Yes"/>
    <m/>
    <x v="21"/>
    <s v="No"/>
    <s v="No"/>
    <m/>
    <s v="Yes"/>
    <m/>
    <s v="Yes"/>
    <s v="Yes"/>
    <m/>
    <s v="Yes"/>
    <s v="N/A"/>
    <m/>
    <m/>
    <s v="N/A"/>
    <m/>
    <m/>
    <s v="N/A"/>
    <m/>
    <m/>
    <s v="Yes"/>
    <s v="Yes"/>
    <s v="No"/>
    <m/>
    <s v="N/A"/>
    <s v="https://apache.sharepoint.com/sites/EHS_USON/Shared%20Documents/Apps/Microsoft%20Forms/2H23%20Blitz%20-%20GOM%20DECOM/Question/Image_20230831_0004_Steven%20Arcenaux.pdf"/>
    <s v="No"/>
    <m/>
  </r>
  <r>
    <n v="21"/>
    <d v="2023-08-31T15:33:55"/>
    <d v="2023-08-31T15:51:57"/>
    <s v="tim.holm@apachecorp.com"/>
    <s v="TIM HOLM"/>
    <m/>
    <d v="2023-08-31T00:00:00"/>
    <s v="EI 158-14"/>
    <s v="P&amp;A / Wells"/>
    <s v="Alliance"/>
    <s v="L/B Michelle"/>
    <s v="MSC cutting tool set up and execution"/>
    <s v="P&amp;A / Wells;"/>
    <s v="No"/>
    <m/>
    <x v="22"/>
    <s v="Yes"/>
    <s v="No"/>
    <m/>
    <s v="Yes"/>
    <m/>
    <s v="Yes"/>
    <s v="Yes"/>
    <m/>
    <s v="Yes"/>
    <s v="Yes"/>
    <m/>
    <s v="Yes"/>
    <s v="Yes"/>
    <m/>
    <s v="Yes"/>
    <s v="Yes"/>
    <m/>
    <s v="Yes"/>
    <s v="Yes"/>
    <s v="Yes"/>
    <s v="No"/>
    <m/>
    <s v="N/A"/>
    <s v="https://apache.sharepoint.com/sites/EHS_USON/Shared%20Documents/Apps/Microsoft%20Forms/2H23%20Blitz%20-%20GOM%20DECOM/Question/20230830%20EI-158-14%20Claxton%20Tool%20Recovery%20JSA1_TIM%20HOLM.jpg; https://apache.sharepoint.com/sites/EHS_USON/Shared%20Documents/Apps/Microsoft%20Forms/2H23%20Blitz%20-%20GOM%20DECOM/Question/20230830%20EI-158-14%20Claxton%20Tool%20Recovery%20JSA1%202_TIM%20HOLM.jpg; https://apache.sharepoint.com/sites/EHS_USON/Shared%20Documents/Apps/Microsoft%20Forms/2H23%20Blitz%20-%20GOM%20DECOM/Question/20230830%20EI-158-14%20Claxton%20Tool%20Recovery%20JSA2_TIM%20HOLM.jpg; https://apache.sharepoint.com/sites/EHS_USON/Shared%20Documents/Apps/Microsoft%20Forms/2H23%20Blitz%20-%20GOM%20DECOM/Question/20230830%20EI-158-14%20Claxton%20Tool%20Recovery%20JSA3_TIM%20HOLM.jpg; https://apache.sharepoint.com/sites/EHS_USON/Shared%20Documents/Apps/Microsoft%20Forms/2H23%20Blitz%20-%20GOM%20DECOM/Question/20230830%20EI-158-14%20Claxton%20Tool%20Recovery%20JSA3%202_TIM%20HOLM.jpg; https://apache.sharepoint.com/sites/EHS_USON/Shared%20Documents/Apps/Microsoft%20Forms/2H23%20Blitz%20-%20GOM%20DECOM/Question/20230830%20EI-158-14%20Claxton%20Tool%20Recovery%20JSA4_TIM%20HOLM.jpg; https://apache.sharepoint.com/sites/EHS_USON/Shared%20Documents/Apps/Microsoft%20Forms/2H23%20Blitz%20-%20GOM%20DECOM/Question/20230830%20EI-158-14%20Claxton%20Tool%20Recovery%20JSA5_TIM%20HOLM.jpg"/>
    <s v="Several break downs have occurred with the MSC tool in the last 72 hrs.  Simultaneous operations are not being conducted on deck or platform due to the high pressure cutting method being used.  "/>
    <m/>
  </r>
  <r>
    <n v="22"/>
    <d v="2023-09-01T08:32:41"/>
    <d v="2023-09-01T08:40:43"/>
    <s v="tom.baker@apachecorp.com"/>
    <s v="Tom Baker"/>
    <m/>
    <d v="2023-08-31T00:00:00"/>
    <s v="HI A573-B / Main deck"/>
    <s v="Construction"/>
    <s v="QCP"/>
    <s v="Bertha D"/>
    <s v="Demo of handrails, piping and corroded iron"/>
    <s v="Construction;HSE;"/>
    <s v="Yes"/>
    <m/>
    <x v="0"/>
    <s v="Yes"/>
    <s v="Yes"/>
    <m/>
    <s v="Yes"/>
    <m/>
    <s v="Yes"/>
    <s v="Yes"/>
    <m/>
    <s v="Yes"/>
    <s v="N/A"/>
    <m/>
    <m/>
    <s v="N/A"/>
    <m/>
    <m/>
    <s v="N/A"/>
    <m/>
    <m/>
    <s v="Yes"/>
    <s v="Yes"/>
    <s v="No"/>
    <m/>
    <s v="N/A"/>
    <s v="https://apache.sharepoint.com/sites/EHS_USON/Shared%20Documents/Apps/Microsoft%20Forms/2H23%20Blitz%20-%20GOM%20DECOM/Question/2023-08-31%20HI%20A573-B%20Demo%20handrails,%20piping%20a_Tom%20Baker.pdf"/>
    <s v="N/A"/>
    <m/>
  </r>
  <r>
    <n v="23"/>
    <m/>
    <m/>
    <s v="jason.gauthier@apachecorp.com"/>
    <s v="Jason Gauthier"/>
    <m/>
    <d v="2023-09-01T00:00:00"/>
    <s v="NE access stairway from plus 15 to deck up top"/>
    <s v="Construction"/>
    <s v="Qualities Companies "/>
    <s v="M/V Mitchell C"/>
    <s v="Repairing pin gussets at top of stairway"/>
    <s v="Construction;HSE;"/>
    <s v="Yes"/>
    <m/>
    <x v="23"/>
    <m/>
    <m/>
    <m/>
    <m/>
    <m/>
    <m/>
    <m/>
    <m/>
    <m/>
    <m/>
    <m/>
    <m/>
    <m/>
    <m/>
    <m/>
    <m/>
    <m/>
    <m/>
    <m/>
    <m/>
    <m/>
    <m/>
    <m/>
    <m/>
    <m/>
    <m/>
  </r>
  <r>
    <n v="23"/>
    <m/>
    <m/>
    <s v="jason.gauthier@apachecorp.com"/>
    <s v="Jason Gauthier"/>
    <m/>
    <d v="2023-09-01T00:00:00"/>
    <s v="NE access stairway from plus 15 to deck up top"/>
    <s v="Construction"/>
    <s v="Qualities Companies "/>
    <s v="M/V Mitchell C"/>
    <s v="Repairing pin gussets at top of stairway"/>
    <s v="Construction;HSE;"/>
    <s v="Yes"/>
    <m/>
    <x v="9"/>
    <s v="Yes"/>
    <s v="Yes"/>
    <m/>
    <s v="Yes"/>
    <m/>
    <s v="Yes"/>
    <s v="Yes"/>
    <m/>
    <s v="Yes"/>
    <s v="N/A"/>
    <m/>
    <m/>
    <s v="N/A"/>
    <m/>
    <m/>
    <s v="N/A"/>
    <m/>
    <m/>
    <s v="Yes"/>
    <s v="Yes"/>
    <s v="No"/>
    <m/>
    <s v="Before task began, supervisor called HSE to inspect rigging and set-up. Explained how it was going to be done and each step in place."/>
    <m/>
    <s v="QCP supervisor always calls for inspection of work prior to starting. He is aware of all hazards and takes care of his crew as he is expected to. "/>
    <m/>
  </r>
  <r>
    <n v="24"/>
    <d v="2023-09-01T10:09:08"/>
    <d v="2023-09-01T10:14:09"/>
    <s v="james.thornton@apachecorp.com"/>
    <s v="James Thornton"/>
    <m/>
    <d v="2023-09-01T00:00:00"/>
    <s v="WC 65 #8 &amp; #9"/>
    <s v="Facilities &amp; Pipelines"/>
    <s v="Manson / DHD"/>
    <s v="DB Wotan"/>
    <s v="Seafastening on Material Barge by DHD Welding Crew"/>
    <s v="HSE;"/>
    <s v="Yes"/>
    <m/>
    <x v="24"/>
    <s v="Yes"/>
    <s v="Yes"/>
    <m/>
    <s v="Yes"/>
    <m/>
    <s v="Yes"/>
    <s v="Yes"/>
    <m/>
    <s v="Yes"/>
    <s v="Yes"/>
    <m/>
    <s v="Yes"/>
    <s v="N/A"/>
    <m/>
    <m/>
    <s v="N/A"/>
    <m/>
    <m/>
    <s v="Yes"/>
    <s v="Yes"/>
    <s v="Yes"/>
    <m/>
    <s v="Found that lighting on Material Barge was inadequate in one area of the work site.  Welding Foreman stopped the worked and immediately rigged up additional temporary lighting."/>
    <m/>
    <m/>
    <m/>
  </r>
  <r>
    <n v="25"/>
    <m/>
    <m/>
    <s v="danny.champagne@apachecorp.com"/>
    <s v="Danny Champagne"/>
    <m/>
    <d v="2023-08-31T00:00:00"/>
    <s v="HIA376A"/>
    <s v="Facilities &amp; Pipelines"/>
    <s v="Fluid Crane"/>
    <s v="PFGold"/>
    <s v="Respooled boom with wire rope, replaced both fuel filters, adjusted boom pawl on boom hoist, measured Aux. safety latch."/>
    <s v="HSE;Environmental Compliance;"/>
    <s v="Yes"/>
    <m/>
    <x v="25"/>
    <s v="Yes"/>
    <s v="Yes"/>
    <m/>
    <s v="Yes"/>
    <m/>
    <s v="Yes"/>
    <s v="Yes"/>
    <m/>
    <s v="Yes"/>
    <s v="N/A"/>
    <m/>
    <m/>
    <s v="Yes"/>
    <m/>
    <s v="Yes"/>
    <s v="Yes"/>
    <m/>
    <s v="Yes"/>
    <s v="Yes"/>
    <s v="Yes"/>
    <s v="No"/>
    <m/>
    <s v="We did not have to stop work, we addressed this condition when the crane was not being used."/>
    <m/>
    <s v="I assisted Mr. Ryan Voisin with Fluid Crane to unspool and respool crane wire rope correctly as needed being  he could not be in two places at once.  We both had on proper PPE using good communication to unspool and respool wire rope as needed. We communicated while I operated the lever to release and retract wire rope as he directed wire rope onto the spool as needed."/>
    <m/>
  </r>
  <r>
    <n v="26"/>
    <d v="2023-09-01T10:26:02"/>
    <d v="2023-09-01T10:38:20"/>
    <s v="corey.frederick@apachecorp.com"/>
    <s v="COREY FREDERICK"/>
    <m/>
    <d v="2023-09-01T00:00:00"/>
    <s v="On the Material Barge &amp; EI 173 G platform"/>
    <s v="Construction"/>
    <s v="Shore Company"/>
    <s v="DB Performance"/>
    <s v="Removal of Platform &amp; staging it on the Material barge"/>
    <s v="HSE;"/>
    <s v="Yes"/>
    <m/>
    <x v="26"/>
    <s v="Yes"/>
    <s v="Yes"/>
    <m/>
    <s v="Yes"/>
    <m/>
    <s v="Yes"/>
    <s v="Yes"/>
    <m/>
    <s v="Yes"/>
    <s v="Yes"/>
    <m/>
    <s v="Yes"/>
    <s v="Yes"/>
    <m/>
    <s v="Yes"/>
    <s v="Yes"/>
    <m/>
    <s v="Yes"/>
    <s v="Yes"/>
    <s v="Yes"/>
    <s v="No"/>
    <m/>
    <s v="N/A"/>
    <m/>
    <s v="Shore crews are working safely &amp; communicating with each other."/>
    <m/>
  </r>
  <r>
    <n v="26"/>
    <d v="2023-09-01T10:26:02"/>
    <d v="2023-09-01T10:38:20"/>
    <s v="corey.frederick@apachecorp.com"/>
    <s v="COREY FREDERICK"/>
    <m/>
    <d v="2023-09-01T00:00:00"/>
    <s v="On the Material Barge &amp; EI 173 G platform"/>
    <s v="Construction"/>
    <s v="Shore Company"/>
    <s v="DB Performance"/>
    <s v="Removal of Platform &amp; staging it on the Material barge"/>
    <s v="HSE;"/>
    <m/>
    <m/>
    <x v="27"/>
    <m/>
    <m/>
    <m/>
    <m/>
    <m/>
    <m/>
    <m/>
    <m/>
    <m/>
    <m/>
    <m/>
    <m/>
    <m/>
    <m/>
    <m/>
    <m/>
    <m/>
    <m/>
    <m/>
    <m/>
    <m/>
    <m/>
    <m/>
    <m/>
    <m/>
    <m/>
  </r>
  <r>
    <n v="27"/>
    <d v="2023-09-01T10:29:49"/>
    <d v="2023-09-01T10:47:05"/>
    <s v="michael.nix@apachecorp.com"/>
    <s v="Michael Nix"/>
    <m/>
    <d v="2023-08-31T00:00:00"/>
    <s v="DSV Triton Crusader"/>
    <s v="P&amp;A / Wells"/>
    <s v="Apache"/>
    <s v="DSV Triton Crusader"/>
    <s v="Bringing up scrap metal from bottom near platform"/>
    <s v="HSE;Environmental Compliance;"/>
    <s v="No"/>
    <m/>
    <x v="0"/>
    <s v="Yes"/>
    <s v="Yes"/>
    <m/>
    <s v="Yes"/>
    <m/>
    <s v="Yes"/>
    <s v="Yes"/>
    <m/>
    <s v="Yes"/>
    <s v="N/A"/>
    <m/>
    <m/>
    <s v="N/A"/>
    <m/>
    <m/>
    <s v="Yes"/>
    <m/>
    <s v="Yes"/>
    <s v="Yes"/>
    <s v="Yes"/>
    <s v="No"/>
    <m/>
    <s v="N/A"/>
    <s v="https://apache.sharepoint.com/sites/EHS_USON/Shared%20Documents/Apps/Microsoft%20Forms/2H23%20Blitz%20-%20GOM%20DECOM/Question/20230831%20-%20DSV%20Triton%20Crusader%20-%20GI-96%20-%20Tugg_Michael%20Nix.pdf"/>
    <s v="N/A"/>
    <m/>
  </r>
  <r>
    <n v="28"/>
    <d v="2023-09-01T13:13:24"/>
    <d v="2023-09-01T13:33:17"/>
    <s v="maurice.conner@apachecorp.com"/>
    <s v="MAURICE CONNER"/>
    <m/>
    <d v="2023-09-01T00:00:00"/>
    <s v="WC #8/#9"/>
    <s v="Facilities &amp; Pipelines"/>
    <s v="Manson"/>
    <s v="DB Wotan"/>
    <s v="Housekeeping"/>
    <s v="Facilities &amp; Pipelines;"/>
    <s v="No"/>
    <m/>
    <x v="0"/>
    <s v="Yes"/>
    <s v="Yes"/>
    <m/>
    <s v="N/A"/>
    <m/>
    <m/>
    <s v="Yes"/>
    <m/>
    <s v="Yes"/>
    <s v="N/A"/>
    <m/>
    <m/>
    <s v="N/A"/>
    <m/>
    <m/>
    <s v="N/A"/>
    <m/>
    <m/>
    <s v="N/A"/>
    <m/>
    <s v="No"/>
    <m/>
    <s v="NA"/>
    <m/>
    <s v="General Housekeeping"/>
    <m/>
  </r>
  <r>
    <n v="29"/>
    <m/>
    <m/>
    <s v="john.dudding@apachecorp.com"/>
    <s v="John Dudding"/>
    <m/>
    <d v="2023-09-01T00:00:00"/>
    <s v="SP 87D"/>
    <s v="P&amp;A / Wells"/>
    <s v="Alliance "/>
    <s v="Platform Spread"/>
    <s v="P&amp;A Work"/>
    <s v="P&amp;A / Wells;HSE;"/>
    <s v="Yes"/>
    <m/>
    <x v="28"/>
    <s v="No"/>
    <s v="No"/>
    <m/>
    <s v="Yes"/>
    <m/>
    <s v="Yes"/>
    <s v="Yes"/>
    <m/>
    <s v="Yes"/>
    <s v="Yes"/>
    <m/>
    <s v="Yes"/>
    <s v="Yes"/>
    <m/>
    <s v="Yes"/>
    <s v="Yes"/>
    <m/>
    <s v="Yes"/>
    <s v="Yes"/>
    <s v="Yes"/>
    <s v="No"/>
    <m/>
    <s v="N/A"/>
    <m/>
    <s v="N/A"/>
    <m/>
  </r>
  <r>
    <n v="30"/>
    <m/>
    <m/>
    <s v="gustavus.richmond@apachecorp.com"/>
    <s v="Gustavus Richmond"/>
    <m/>
    <d v="2023-09-02T00:00:00"/>
    <s v="EI 173 G"/>
    <s v="Facilities &amp; Pipelines"/>
    <s v="Shore Offshore Services"/>
    <s v="DB Performance"/>
    <s v="Hot Work "/>
    <s v="HSE;"/>
    <s v="Yes"/>
    <m/>
    <x v="2"/>
    <s v="Yes"/>
    <s v="Yes"/>
    <m/>
    <s v="Yes"/>
    <m/>
    <s v="Yes"/>
    <s v="Yes"/>
    <m/>
    <s v="Yes"/>
    <s v="Yes"/>
    <m/>
    <s v="Yes"/>
    <s v="Yes"/>
    <m/>
    <s v="Yes"/>
    <s v="Yes"/>
    <m/>
    <s v="Yes"/>
    <s v="Yes"/>
    <s v="Yes"/>
    <s v="Yes"/>
    <m/>
    <s v="Worker  anchor point was too low while working at heights.  Stopped worker &amp; had him reposition anchor point."/>
    <m/>
    <m/>
    <m/>
  </r>
  <r>
    <n v="31"/>
    <m/>
    <m/>
    <s v="thomas.wise@apachecorp.com"/>
    <s v="Thomas Wise"/>
    <m/>
    <d v="2023-09-02T00:00:00"/>
    <s v="HI 179A"/>
    <s v="P&amp;A / Wells"/>
    <s v="Apache / Helix"/>
    <s v="LB Jamie Eymard"/>
    <s v="P &amp; A - tag cement, verify depth"/>
    <s v="P&amp;A / Wells;"/>
    <s v="Yes"/>
    <m/>
    <x v="29"/>
    <s v="Yes"/>
    <s v="Yes"/>
    <m/>
    <s v="Yes"/>
    <m/>
    <s v="Yes"/>
    <s v="Yes"/>
    <m/>
    <s v="Yes"/>
    <s v="N/A"/>
    <m/>
    <m/>
    <s v="N/A"/>
    <m/>
    <m/>
    <s v="N/A"/>
    <m/>
    <m/>
    <s v="Yes"/>
    <s v="Yes"/>
    <s v="No"/>
    <m/>
    <s v="N/A"/>
    <m/>
    <m/>
    <m/>
  </r>
  <r>
    <n v="31"/>
    <m/>
    <m/>
    <s v="thomas.wise@apachecorp.com"/>
    <s v="Thomas Wise"/>
    <m/>
    <d v="2023-09-02T00:00:00"/>
    <s v="HI 179A"/>
    <s v="P&amp;A / Wells"/>
    <s v="Apache / Helix"/>
    <s v="LB Jamie Eymard"/>
    <s v="P &amp; A - tag cement, verify depth"/>
    <s v="P&amp;A / Wells;"/>
    <m/>
    <m/>
    <x v="30"/>
    <m/>
    <m/>
    <m/>
    <m/>
    <m/>
    <m/>
    <m/>
    <m/>
    <m/>
    <m/>
    <m/>
    <m/>
    <m/>
    <m/>
    <m/>
    <m/>
    <m/>
    <m/>
    <m/>
    <m/>
    <m/>
    <m/>
    <m/>
    <m/>
    <m/>
    <m/>
  </r>
  <r>
    <n v="31"/>
    <m/>
    <m/>
    <s v="thomas.wise@apachecorp.com"/>
    <s v="Thomas Wise"/>
    <m/>
    <d v="2023-09-02T00:00:00"/>
    <s v="HI 179A"/>
    <s v="P&amp;A / Wells"/>
    <s v="Apache / Helix"/>
    <s v="LB Jamie Eymard"/>
    <s v="P &amp; A - tag cement, verify depth"/>
    <s v="P&amp;A / Wells;"/>
    <m/>
    <m/>
    <x v="31"/>
    <m/>
    <m/>
    <m/>
    <m/>
    <m/>
    <m/>
    <m/>
    <m/>
    <m/>
    <m/>
    <m/>
    <m/>
    <m/>
    <m/>
    <m/>
    <m/>
    <m/>
    <m/>
    <m/>
    <m/>
    <m/>
    <m/>
    <m/>
    <m/>
    <m/>
    <m/>
  </r>
  <r>
    <n v="32"/>
    <d v="2023-09-03T09:27:44"/>
    <d v="2023-09-03T09:43:07"/>
    <s v="brandon.ransone@apachecorp.com"/>
    <s v="Brandon Ransone"/>
    <m/>
    <d v="2023-09-03T00:00:00"/>
    <s v="P&amp;A PUMP"/>
    <s v="P&amp;A / Wells"/>
    <s v="BLAKE INTERNATIONAL"/>
    <s v="N/A"/>
    <s v="WASHING/CIRCULATING WELL with BIT SCRAPPER"/>
    <s v="P&amp;A / Wells;HSE;"/>
    <s v="Yes"/>
    <m/>
    <x v="32"/>
    <s v="Yes"/>
    <s v="Yes"/>
    <m/>
    <s v="Yes"/>
    <m/>
    <s v="Yes"/>
    <s v="Yes"/>
    <m/>
    <s v="Yes"/>
    <s v="Yes"/>
    <m/>
    <s v="Yes"/>
    <s v="Yes"/>
    <m/>
    <s v="Yes"/>
    <s v="Yes"/>
    <m/>
    <s v="Yes"/>
    <s v="Yes"/>
    <s v="Yes"/>
    <s v="No"/>
    <m/>
    <s v="N/A"/>
    <m/>
    <s v="Crew doing a good job of watching hand placement and pinch points while making connections"/>
    <m/>
  </r>
  <r>
    <n v="32"/>
    <d v="2023-09-03T09:27:44"/>
    <d v="2023-09-03T09:43:07"/>
    <s v="brandon.ransone@apachecorp.com"/>
    <s v="Brandon Ransone"/>
    <m/>
    <d v="2023-09-03T00:00:00"/>
    <s v="P&amp;A PUMP"/>
    <s v="P&amp;A / Wells"/>
    <s v="BLAKE INTERNATIONAL"/>
    <s v="N/A"/>
    <s v="WASHING/CIRCULATING WELL with BIT SCRAPPER"/>
    <s v="P&amp;A / Wells;HSE;"/>
    <m/>
    <m/>
    <x v="33"/>
    <m/>
    <m/>
    <m/>
    <m/>
    <m/>
    <m/>
    <m/>
    <m/>
    <m/>
    <m/>
    <m/>
    <m/>
    <m/>
    <m/>
    <m/>
    <m/>
    <m/>
    <m/>
    <m/>
    <m/>
    <m/>
    <m/>
    <m/>
    <m/>
    <m/>
    <m/>
  </r>
  <r>
    <n v="32"/>
    <d v="2023-09-03T09:27:44"/>
    <d v="2023-09-03T09:43:07"/>
    <s v="brandon.ransone@apachecorp.com"/>
    <s v="Brandon Ransone"/>
    <m/>
    <d v="2023-09-03T00:00:00"/>
    <s v="P&amp;A PUMP"/>
    <s v="P&amp;A / Wells"/>
    <s v="BLAKE INTERNATIONAL"/>
    <s v="N/A"/>
    <s v="WASHING/CIRCULATING WELL with BIT SCRAPPER"/>
    <s v="P&amp;A / Wells;HSE;"/>
    <m/>
    <m/>
    <x v="34"/>
    <m/>
    <m/>
    <m/>
    <m/>
    <m/>
    <m/>
    <m/>
    <m/>
    <m/>
    <m/>
    <m/>
    <m/>
    <m/>
    <m/>
    <m/>
    <m/>
    <m/>
    <m/>
    <m/>
    <m/>
    <m/>
    <m/>
    <m/>
    <m/>
    <m/>
    <m/>
  </r>
  <r>
    <n v="33"/>
    <d v="2023-09-03T17:54:06"/>
    <d v="2023-09-03T18:02:56"/>
    <s v="ryan.rogers@apachecorp.com"/>
    <s v="RYAN ROGERS"/>
    <m/>
    <d v="2023-09-03T00:00:00"/>
    <s v="VR380-A"/>
    <s v="Facilities &amp; Pipelines"/>
    <s v="PMI"/>
    <s v="Man camp platform "/>
    <s v="Vessel cleaning"/>
    <s v="Construction;Facilities &amp; Pipelines;HSE;"/>
    <s v="Yes"/>
    <m/>
    <x v="35"/>
    <m/>
    <m/>
    <m/>
    <m/>
    <m/>
    <m/>
    <m/>
    <m/>
    <m/>
    <m/>
    <m/>
    <m/>
    <m/>
    <m/>
    <m/>
    <m/>
    <m/>
    <m/>
    <m/>
    <m/>
    <m/>
    <m/>
    <m/>
    <m/>
    <m/>
    <m/>
  </r>
  <r>
    <n v="33"/>
    <d v="2023-09-03T17:54:06"/>
    <d v="2023-09-03T18:02:56"/>
    <s v="ryan.rogers@apachecorp.com"/>
    <s v="RYAN ROGERS"/>
    <m/>
    <d v="2023-09-03T00:00:00"/>
    <s v="VR380-A"/>
    <s v="Facilities &amp; Pipelines"/>
    <s v="PMI"/>
    <s v="Man camp platform "/>
    <s v="Vessel cleaning"/>
    <s v="Construction;Facilities &amp; Pipelines;HSE;"/>
    <s v="Yes"/>
    <m/>
    <x v="36"/>
    <s v="Yes"/>
    <s v="Yes"/>
    <m/>
    <s v="Yes"/>
    <m/>
    <s v="Yes"/>
    <s v="Yes"/>
    <m/>
    <s v="Yes"/>
    <s v="N/A"/>
    <m/>
    <m/>
    <s v="Yes"/>
    <m/>
    <s v="Yes"/>
    <s v="N/A"/>
    <m/>
    <m/>
    <s v="Yes"/>
    <s v="Yes"/>
    <s v="No"/>
    <m/>
    <s v="Told tech to use gloves while working "/>
    <s v="https://apache.sharepoint.com/sites/EHS_USON/Shared%20Documents/Apps/Microsoft%20Forms/2H23%20Blitz%20-%20GOM%20DECOM/Question/20230903-VR380A-CINFINED%20SPACE%20PERMIT%20(1)%20(1)_RYAN%20ROGERS.pdf; https://apache.sharepoint.com/sites/EHS_USON/Shared%20Documents/Apps/Microsoft%20Forms/2H23%20Blitz%20-%20GOM%20DECOM/Question/20230903-VR380A-VESSEL%20CLEANING%20JSA%20(4)_RYAN%20ROGERS.pdf; https://apache.sharepoint.com/sites/EHS_USON/Shared%20Documents/Apps/Microsoft%20Forms/2H23%20Blitz%20-%20GOM%20DECOM/Question/20230903-VR380A-VESSEL%20CLEANING%20JSA%20(5)_RYAN%20ROGERS.pdf; https://apache.sharepoint.com/sites/EHS_USON/Shared%20Documents/Apps/Microsoft%20Forms/2H23%20Blitz%20-%20GOM%20DECOM/Question/20230903-VR380A-VESSEL%20CLEANING%20JSA%20(3)_RYAN%20ROGERS.pdf; https://apache.sharepoint.com/sites/EHS_USON/Shared%20Documents/Apps/Microsoft%20Forms/2H23%20Blitz%20-%20GOM%20DECOM/Question/20230903-VR380A-VESSEL%20CLEANING%20JSA%20(2)_RYAN%20ROGERS.pdf; https://apache.sharepoint.com/sites/EHS_USON/Shared%20Documents/Apps/Microsoft%20Forms/2H23%20Blitz%20-%20GOM%20DECOM/Question/20230903-VR380A-VESSEL%20CLEANING%20JSA%20(1)_RYAN%20ROGERS.pdf; https://apache.sharepoint.com/sites/EHS_USON/Shared%20Documents/Apps/Microsoft%20Forms/2H23%20Blitz%20-%20GOM%20DECOM/Question/20230903-VR380A-CONFINED%20SPACE%20RESCUE%20PLAN%20(2_RYAN%20ROGERS.pdf; https://apache.sharepoint.com/sites/EHS_USON/Shared%20Documents/Apps/Microsoft%20Forms/2H23%20Blitz%20-%20GOM%20DECOM/Question/20230903-VR380A-CONFINED%20SPACE%20RESCUE%20PLAN%20(1_RYAN%20ROGERS.pdf; https://apache.sharepoint.com/sites/EHS_USON/Shared%20Documents/Apps/Microsoft%20Forms/2H23%20Blitz%20-%20GOM%20DECOM/Question/20230903-VR380A-CINFINED%20SPACE%20PERMIT%20(1)_RYAN%20ROGERS.pdf"/>
    <s v="I did find one of the techs working without his gloves so I asked him to put them on while working"/>
    <m/>
  </r>
  <r>
    <n v="34"/>
    <d v="2023-09-04T10:19:56"/>
    <d v="2023-09-04T11:05:21"/>
    <s v="ricky.ray@apachecorp.com"/>
    <s v="RICKY RAY"/>
    <m/>
    <d v="2023-09-04T00:00:00"/>
    <s v="Eugene Island 189 B "/>
    <s v="P&amp;A / Wells"/>
    <s v="Alliance "/>
    <s v="L/B Charleston "/>
    <s v="Swapping Coil Tubing Riser and BOPs From L/S to S/S on well C-027"/>
    <s v="P&amp;A / Wells;HSE;"/>
    <s v="Yes"/>
    <m/>
    <x v="21"/>
    <s v="No"/>
    <s v="No"/>
    <m/>
    <s v="Yes"/>
    <m/>
    <s v="Yes"/>
    <s v="Yes"/>
    <m/>
    <s v="Yes"/>
    <s v="N/A"/>
    <m/>
    <m/>
    <s v="N/A"/>
    <m/>
    <m/>
    <s v="Yes"/>
    <m/>
    <s v="Yes"/>
    <s v="Yes"/>
    <s v="Yes"/>
    <s v="No"/>
    <m/>
    <s v="no stop work authority was utilized"/>
    <s v="https://apache.sharepoint.com/sites/EHS_USON/Shared%20Documents/Apps/Microsoft%20Forms/2H23%20Blitz%20-%20GOM%20DECOM/Question/20230904_JSAs%20and%20Fall%20Protection%20Rescue%20Plan_RICKY%20RAY.pdf"/>
    <s v="All personal involved in this task created a plan of action implementing and maintaining good commutation's during the entirety of this task   "/>
    <m/>
  </r>
  <r>
    <n v="34"/>
    <d v="2023-09-04T10:19:56"/>
    <d v="2023-09-04T11:05:21"/>
    <s v="ricky.ray@apachecorp.com"/>
    <s v="RICKY RAY"/>
    <m/>
    <d v="2023-09-04T00:00:00"/>
    <s v="Eugene Island 189 B "/>
    <s v="P&amp;A / Wells"/>
    <s v="Alliance "/>
    <s v="L/B Charleston "/>
    <s v="Swapping Coil Tubing Riser and BOPs From L/S to S/S on well C-027"/>
    <s v="P&amp;A / Wells;HSE;"/>
    <s v="Yes"/>
    <m/>
    <x v="37"/>
    <m/>
    <m/>
    <m/>
    <m/>
    <m/>
    <m/>
    <m/>
    <m/>
    <m/>
    <m/>
    <m/>
    <m/>
    <m/>
    <m/>
    <m/>
    <m/>
    <m/>
    <m/>
    <m/>
    <m/>
    <m/>
    <m/>
    <m/>
    <m/>
    <m/>
    <m/>
  </r>
  <r>
    <n v="34"/>
    <d v="2023-09-04T10:19:56"/>
    <d v="2023-09-04T11:05:21"/>
    <s v="ricky.ray@apachecorp.com"/>
    <s v="RICKY RAY"/>
    <m/>
    <d v="2023-09-04T00:00:00"/>
    <s v="Eugene Island 189 B "/>
    <s v="P&amp;A / Wells"/>
    <s v="Alliance "/>
    <s v="L/B Charleston "/>
    <s v="Swapping Coil Tubing Riser and BOPs From L/S to S/S on well C-027"/>
    <s v="P&amp;A / Wells;HSE;"/>
    <s v="Yes"/>
    <m/>
    <x v="15"/>
    <m/>
    <m/>
    <m/>
    <m/>
    <m/>
    <m/>
    <m/>
    <m/>
    <m/>
    <m/>
    <m/>
    <m/>
    <m/>
    <m/>
    <m/>
    <m/>
    <m/>
    <m/>
    <m/>
    <m/>
    <m/>
    <m/>
    <m/>
    <m/>
    <m/>
    <m/>
  </r>
  <r>
    <n v="34"/>
    <d v="2023-09-04T10:19:56"/>
    <d v="2023-09-04T11:05:21"/>
    <s v="ricky.ray@apachecorp.com"/>
    <s v="RICKY RAY"/>
    <m/>
    <d v="2023-09-04T00:00:00"/>
    <s v="Eugene Island 189 B "/>
    <s v="P&amp;A / Wells"/>
    <s v="Alliance "/>
    <s v="L/B Charleston "/>
    <s v="Swapping Coil Tubing Riser and BOPs From L/S to S/S on well C-027"/>
    <s v="P&amp;A / Wells;HSE;"/>
    <s v="Yes"/>
    <m/>
    <x v="38"/>
    <m/>
    <m/>
    <m/>
    <m/>
    <m/>
    <m/>
    <m/>
    <m/>
    <m/>
    <m/>
    <m/>
    <m/>
    <m/>
    <m/>
    <m/>
    <m/>
    <m/>
    <m/>
    <m/>
    <m/>
    <m/>
    <m/>
    <m/>
    <m/>
    <m/>
    <m/>
  </r>
  <r>
    <n v="34"/>
    <d v="2023-09-04T10:19:56"/>
    <d v="2023-09-04T11:05:21"/>
    <s v="ricky.ray@apachecorp.com"/>
    <s v="RICKY RAY"/>
    <m/>
    <d v="2023-09-04T00:00:00"/>
    <s v="Eugene Island 189 B "/>
    <s v="P&amp;A / Wells"/>
    <s v="Alliance "/>
    <s v="L/B Charleston "/>
    <s v="Swapping Coil Tubing Riser and BOPs From L/S to S/S on well C-027"/>
    <s v="P&amp;A / Wells;HSE;"/>
    <s v="Yes"/>
    <m/>
    <x v="39"/>
    <m/>
    <m/>
    <m/>
    <m/>
    <m/>
    <m/>
    <m/>
    <m/>
    <m/>
    <m/>
    <m/>
    <m/>
    <m/>
    <m/>
    <m/>
    <m/>
    <m/>
    <m/>
    <m/>
    <m/>
    <m/>
    <m/>
    <m/>
    <m/>
    <m/>
    <m/>
  </r>
  <r>
    <n v="35"/>
    <d v="2023-09-04T21:39:11"/>
    <d v="2023-09-04T21:46:30"/>
    <s v="james.watson1@apachecorp.com"/>
    <s v="James Watson"/>
    <m/>
    <d v="2023-09-04T00:00:00"/>
    <s v="Derrick Barge Thor"/>
    <s v="Facilities &amp; Pipelines"/>
    <s v="Shore Offshore"/>
    <s v="DB Thor"/>
    <s v="Fire and Safety Plan"/>
    <s v="HSE;"/>
    <s v="No"/>
    <m/>
    <x v="0"/>
    <s v="No"/>
    <s v="No"/>
    <m/>
    <s v="N/A"/>
    <m/>
    <m/>
    <s v="N/A"/>
    <m/>
    <m/>
    <s v="N/A"/>
    <m/>
    <m/>
    <s v="N/A"/>
    <m/>
    <m/>
    <s v="N/A"/>
    <m/>
    <m/>
    <s v="N/A"/>
    <m/>
    <s v="No"/>
    <m/>
    <s v="Stop Work not used.  A list of minor deficiencies provided to the Barge Superintendent (For rectification), Sean Moberley and Justin Shankle (to track)."/>
    <m/>
    <s v="All findings will have been addressed by tomorrow"/>
    <m/>
  </r>
  <r>
    <n v="36"/>
    <d v="2023-09-05T01:16:09"/>
    <d v="2023-09-05T01:19:20"/>
    <s v="james.thornton@apachecorp.com"/>
    <s v="James Thornton"/>
    <m/>
    <d v="2023-09-05T00:00:00"/>
    <s v="DB Wotan / WC 111 #C"/>
    <s v="Facilities &amp; Pipelines"/>
    <s v="Manson"/>
    <s v="DB Wotan"/>
    <s v="Jetting Caisson"/>
    <s v="Facilities &amp; Pipelines;"/>
    <s v="Yes"/>
    <m/>
    <x v="40"/>
    <s v="No"/>
    <s v="No"/>
    <m/>
    <s v="Yes"/>
    <m/>
    <s v="Yes"/>
    <s v="Yes"/>
    <m/>
    <s v="Yes"/>
    <s v="N/A"/>
    <m/>
    <m/>
    <s v="Yes"/>
    <m/>
    <s v="Yes"/>
    <s v="Yes"/>
    <m/>
    <s v="Yes"/>
    <s v="Yes"/>
    <s v="Yes"/>
    <s v="No"/>
    <m/>
    <s v="N/A"/>
    <m/>
    <s v="Excellent job by crewmembers of barricading deck with Danger Tape to warn people of pressurized lines in area before beginning operation"/>
    <m/>
  </r>
  <r>
    <n v="37"/>
    <d v="2023-09-05T03:10:09"/>
    <d v="2023-09-05T03:19:43"/>
    <s v="gustavus.richmond@apachecorp.com"/>
    <s v="Gustavus Richmond"/>
    <m/>
    <d v="2023-09-04T00:00:00"/>
    <s v="EI 173-G"/>
    <s v="Facilities &amp; Pipelines"/>
    <s v="Shore Offshore Services"/>
    <s v="DB Performance"/>
    <s v="Crane operations"/>
    <s v="HSE;"/>
    <s v="Yes"/>
    <m/>
    <x v="41"/>
    <s v="No"/>
    <s v="No"/>
    <m/>
    <s v="Yes"/>
    <m/>
    <s v="Yes"/>
    <s v="Yes"/>
    <m/>
    <s v="Yes"/>
    <s v="No"/>
    <s v="Lightning;"/>
    <s v="Yes"/>
    <s v="N/A"/>
    <m/>
    <m/>
    <s v="Yes"/>
    <m/>
    <s v="Yes"/>
    <s v="Yes"/>
    <s v="Yes"/>
    <s v="No"/>
    <m/>
    <s v="NA"/>
    <m/>
    <s v="Rigging crew has demonstrated high safety standards both in JSEA &amp; on the deck "/>
    <m/>
  </r>
  <r>
    <n v="38"/>
    <d v="2023-09-05T16:54:10"/>
    <d v="2023-09-05T16:58:15"/>
    <s v="jason.gauthier@apachecorp.com"/>
    <s v="Jason Gauthier"/>
    <m/>
    <d v="2023-09-05T00:00:00"/>
    <s v="SS-354-A"/>
    <s v="Construction"/>
    <s v="Quality Companies"/>
    <s v="M/V Mitchell C"/>
    <s v="Williams Pipeline"/>
    <s v="Construction;HSE;"/>
    <s v="Yes"/>
    <m/>
    <x v="10"/>
    <s v="Yes"/>
    <s v="Yes"/>
    <m/>
    <s v="Yes"/>
    <m/>
    <s v="Yes"/>
    <s v="N/A"/>
    <m/>
    <m/>
    <s v="N/A"/>
    <m/>
    <m/>
    <s v="Yes"/>
    <m/>
    <s v="Yes"/>
    <s v="N/A"/>
    <m/>
    <m/>
    <s v="Yes"/>
    <s v="Yes"/>
    <s v="No"/>
    <m/>
    <s v="Stopped and held toolbox talk between each other and agreed on safe work procedure"/>
    <m/>
    <s v="None"/>
    <m/>
  </r>
  <r>
    <n v="38"/>
    <d v="2023-09-05T16:54:10"/>
    <d v="2023-09-05T16:58:15"/>
    <s v="jason.gauthier@apachecorp.com"/>
    <s v="Jason Gauthier"/>
    <m/>
    <d v="2023-09-05T00:00:00"/>
    <s v="SS-354-A"/>
    <s v="Construction"/>
    <s v="Quality Companies"/>
    <s v="M/V Mitchell C"/>
    <s v="Williams Pipeline"/>
    <s v="Construction;HSE;"/>
    <s v="Yes"/>
    <m/>
    <x v="11"/>
    <m/>
    <m/>
    <m/>
    <m/>
    <m/>
    <m/>
    <m/>
    <m/>
    <m/>
    <m/>
    <m/>
    <m/>
    <m/>
    <m/>
    <m/>
    <m/>
    <m/>
    <m/>
    <m/>
    <m/>
    <m/>
    <m/>
    <m/>
    <m/>
    <m/>
    <m/>
  </r>
  <r>
    <n v="38"/>
    <d v="2023-09-05T16:54:10"/>
    <d v="2023-09-05T16:58:15"/>
    <s v="jason.gauthier@apachecorp.com"/>
    <s v="Jason Gauthier"/>
    <m/>
    <d v="2023-09-05T00:00:00"/>
    <s v="SS-354-A"/>
    <s v="Construction"/>
    <s v="Quality Companies"/>
    <s v="M/V Mitchell C"/>
    <s v="Williams Pipeline"/>
    <s v="Construction;HSE;"/>
    <s v="Yes"/>
    <m/>
    <x v="9"/>
    <m/>
    <m/>
    <m/>
    <m/>
    <m/>
    <m/>
    <m/>
    <m/>
    <m/>
    <m/>
    <m/>
    <m/>
    <m/>
    <m/>
    <m/>
    <m/>
    <m/>
    <m/>
    <m/>
    <m/>
    <m/>
    <m/>
    <m/>
    <m/>
    <m/>
    <m/>
  </r>
  <r>
    <n v="39"/>
    <d v="2023-09-06T09:35:37"/>
    <d v="2023-09-06T09:39:15"/>
    <s v="Jack.Isbell@apachecorp.com"/>
    <s v="Jack Isbell"/>
    <m/>
    <d v="2023-09-06T00:00:00"/>
    <s v="GOM Logistics, Westwind, Abbeville"/>
    <s v="Facilities &amp; Pipelines"/>
    <s v="Westwind"/>
    <s v="N/A"/>
    <s v="Air Transportation (Helicopter)"/>
    <s v="HSE;Facilities &amp; Pipelines;"/>
    <s v="No"/>
    <m/>
    <x v="0"/>
    <s v="No"/>
    <s v="No"/>
    <m/>
    <s v="Yes"/>
    <m/>
    <s v="Yes"/>
    <s v="Yes"/>
    <m/>
    <s v="Yes"/>
    <s v="Yes"/>
    <m/>
    <s v="Yes"/>
    <s v="Yes"/>
    <m/>
    <s v="Yes"/>
    <s v="Yes"/>
    <m/>
    <s v="Yes"/>
    <s v="Yes"/>
    <s v="Yes"/>
    <s v="No"/>
    <m/>
    <s v="N/A"/>
    <s v="https://apache.sharepoint.com/sites/EHS_USON/Shared%20Documents/Apps/Microsoft%20Forms/2H23%20Blitz%20-%20GOM%20DECOM/Question/IMG_2970_Jack%20Isbell.jpeg"/>
    <m/>
    <m/>
  </r>
  <r>
    <n v="40"/>
    <d v="2023-09-06T10:48:56"/>
    <d v="2023-09-06T10:58:38"/>
    <s v="jerry.sumrall@apachecorp.com"/>
    <s v="Jerry Sumrall"/>
    <m/>
    <d v="2023-09-06T00:00:00"/>
    <s v="SP 87 D"/>
    <s v="P&amp;A / Wells"/>
    <s v="PCI"/>
    <s v="SP 87 D"/>
    <s v="Coil Tubing Operations"/>
    <s v="P&amp;A / Wells;"/>
    <s v="Yes"/>
    <m/>
    <x v="42"/>
    <s v="No"/>
    <s v="No"/>
    <m/>
    <s v="Yes"/>
    <m/>
    <s v="Yes"/>
    <s v="Yes"/>
    <m/>
    <s v="Yes"/>
    <s v="Yes"/>
    <m/>
    <s v="Yes"/>
    <s v="Yes"/>
    <m/>
    <s v="Yes"/>
    <s v="N/A"/>
    <m/>
    <m/>
    <s v="Yes"/>
    <s v="Yes"/>
    <s v="No"/>
    <m/>
    <s v="Stop Work Authority was not used.."/>
    <m/>
    <m/>
    <m/>
  </r>
  <r>
    <n v="41"/>
    <d v="2023-09-07T10:36:17"/>
    <d v="2023-09-07T10:45:19"/>
    <s v="Jack.Isbell@apachecorp.com"/>
    <s v="Jack Isbell"/>
    <m/>
    <d v="2023-09-06T00:00:00"/>
    <s v="Derrick Barge Performance "/>
    <s v="Facilities &amp; Pipelines"/>
    <s v="Shore"/>
    <s v="DB Performance "/>
    <s v="Cutting Pile with Diamond Wire Saw"/>
    <s v="Facilities &amp; Pipelines;HSE;"/>
    <s v="Yes"/>
    <m/>
    <x v="7"/>
    <s v="No"/>
    <s v="No"/>
    <m/>
    <s v="Yes"/>
    <m/>
    <s v="Yes"/>
    <s v="Yes"/>
    <m/>
    <s v="Yes"/>
    <s v="N/A"/>
    <m/>
    <m/>
    <s v="Yes"/>
    <m/>
    <s v="Yes"/>
    <s v="Yes"/>
    <m/>
    <s v="Yes"/>
    <s v="Yes"/>
    <s v="Yes"/>
    <s v="No"/>
    <m/>
    <s v="N/A"/>
    <s v="https://apache.sharepoint.com/sites/EHS_USON/Shared%20Documents/Apps/Microsoft%20Forms/2H23%20Blitz%20-%20GOM%20DECOM/Question/IMG_2975_Jack%20Isbell.jpeg; https://apache.sharepoint.com/sites/EHS_USON/Shared%20Documents/Apps/Microsoft%20Forms/2H23%20Blitz%20-%20GOM%20DECOM/Question/IMG_2976_Jack%20Isbell.jpeg; https://apache.sharepoint.com/sites/EHS_USON/Shared%20Documents/Apps/Microsoft%20Forms/2H23%20Blitz%20-%20GOM%20DECOM/Question/IMG_2977_Jack%20Isbell.jpeg; https://apache.sharepoint.com/sites/EHS_USON/Shared%20Documents/Apps/Microsoft%20Forms/2H23%20Blitz%20-%20GOM%20DECOM/Question/IMG_2978_Jack%20Isbell.jpeg"/>
    <m/>
    <m/>
  </r>
  <r>
    <n v="41"/>
    <d v="2023-09-07T10:36:17"/>
    <d v="2023-09-07T10:45:19"/>
    <s v="Jack.Isbell@apachecorp.com"/>
    <s v="Jack Isbell"/>
    <m/>
    <d v="2023-09-06T00:00:00"/>
    <s v="Derrick Barge Performance "/>
    <s v="Facilities &amp; Pipelines"/>
    <s v="Shore"/>
    <s v="DB Performance "/>
    <s v="Cutting Pile with Diamond Wire Saw"/>
    <s v="Facilities &amp; Pipelines;HSE;"/>
    <s v="Yes"/>
    <m/>
    <x v="43"/>
    <m/>
    <m/>
    <m/>
    <m/>
    <m/>
    <m/>
    <m/>
    <m/>
    <m/>
    <m/>
    <m/>
    <m/>
    <m/>
    <m/>
    <m/>
    <m/>
    <m/>
    <m/>
    <m/>
    <m/>
    <m/>
    <m/>
    <m/>
    <m/>
    <m/>
    <m/>
  </r>
  <r>
    <n v="41"/>
    <d v="2023-09-07T10:36:17"/>
    <d v="2023-09-07T10:45:19"/>
    <s v="Jack.Isbell@apachecorp.com"/>
    <s v="Jack Isbell"/>
    <m/>
    <d v="2023-09-06T00:00:00"/>
    <s v="Derrick Barge Performance "/>
    <s v="Facilities &amp; Pipelines"/>
    <s v="Shore"/>
    <s v="DB Performance "/>
    <s v="Cutting Pile with Diamond Wire Saw"/>
    <s v="Facilities &amp; Pipelines;HSE;"/>
    <s v="Yes"/>
    <m/>
    <x v="44"/>
    <m/>
    <m/>
    <m/>
    <m/>
    <m/>
    <m/>
    <m/>
    <m/>
    <m/>
    <m/>
    <m/>
    <m/>
    <m/>
    <m/>
    <m/>
    <m/>
    <m/>
    <m/>
    <m/>
    <m/>
    <m/>
    <m/>
    <m/>
    <m/>
    <m/>
    <m/>
  </r>
  <r>
    <n v="41"/>
    <d v="2023-09-07T10:36:17"/>
    <d v="2023-09-07T10:45:19"/>
    <s v="Jack.Isbell@apachecorp.com"/>
    <s v="Jack Isbell"/>
    <m/>
    <d v="2023-09-06T00:00:00"/>
    <s v="Derrick Barge Performance "/>
    <s v="Facilities &amp; Pipelines"/>
    <s v="Shore"/>
    <s v="DB Performance "/>
    <s v="Cutting Pile with Diamond Wire Saw"/>
    <s v="Facilities &amp; Pipelines;HSE;"/>
    <s v="Yes"/>
    <m/>
    <x v="45"/>
    <m/>
    <m/>
    <m/>
    <m/>
    <m/>
    <m/>
    <m/>
    <m/>
    <m/>
    <m/>
    <m/>
    <m/>
    <m/>
    <m/>
    <m/>
    <m/>
    <m/>
    <m/>
    <m/>
    <m/>
    <m/>
    <m/>
    <m/>
    <m/>
    <m/>
    <m/>
  </r>
  <r>
    <n v="41"/>
    <d v="2023-09-07T10:36:17"/>
    <d v="2023-09-07T10:45:19"/>
    <s v="Jack.Isbell@apachecorp.com"/>
    <s v="Jack Isbell"/>
    <m/>
    <d v="2023-09-06T00:00:00"/>
    <s v="Derrick Barge Performance "/>
    <s v="Facilities &amp; Pipelines"/>
    <s v="Shore"/>
    <s v="DB Performance "/>
    <s v="Cutting Pile with Diamond Wire Saw"/>
    <s v="Facilities &amp; Pipelines;HSE;"/>
    <s v="Yes"/>
    <m/>
    <x v="46"/>
    <m/>
    <m/>
    <m/>
    <m/>
    <m/>
    <m/>
    <m/>
    <m/>
    <m/>
    <m/>
    <m/>
    <m/>
    <m/>
    <m/>
    <m/>
    <m/>
    <m/>
    <m/>
    <m/>
    <m/>
    <m/>
    <m/>
    <m/>
    <m/>
    <m/>
    <m/>
  </r>
  <r>
    <n v="42"/>
    <d v="2023-09-07T13:16:18"/>
    <d v="2023-09-07T13:26:22"/>
    <s v="danny.champagne@apachecorp.com"/>
    <s v="Danny Champagne"/>
    <m/>
    <d v="2023-09-06T00:00:00"/>
    <s v="HIA376A"/>
    <s v="P&amp;A / Wells"/>
    <s v="NNW"/>
    <s v="PFGold"/>
    <s v="Set VR Plug in prod.CSG Valve on well to be able to remove CSG Valve and replace"/>
    <s v="P&amp;A / Wells;"/>
    <s v="Yes"/>
    <m/>
    <x v="0"/>
    <s v="No"/>
    <s v="No"/>
    <m/>
    <s v="No"/>
    <s v="working from deck in wellbay;"/>
    <s v="Yes"/>
    <s v="Yes"/>
    <m/>
    <s v="Yes"/>
    <s v="N/A"/>
    <m/>
    <m/>
    <s v="N/A"/>
    <m/>
    <m/>
    <s v="N/A"/>
    <m/>
    <m/>
    <s v="Yes"/>
    <s v="Yes"/>
    <s v="No"/>
    <m/>
    <s v="Stop work not utilized platform is shut in."/>
    <m/>
    <m/>
    <m/>
  </r>
  <r>
    <n v="43"/>
    <d v="2023-09-07T14:39:56"/>
    <d v="2023-09-07T15:09:07"/>
    <s v="Jack.Isbell@apachecorp.com"/>
    <s v="Jack Isbell"/>
    <m/>
    <d v="2023-09-07T00:00:00"/>
    <s v="GOM Decom"/>
    <s v="Facilities &amp; Pipelines"/>
    <s v="Shore"/>
    <s v="Performance"/>
    <s v="Setting up the jet string and working it"/>
    <s v="Facilities &amp; Pipelines;HSE;"/>
    <s v="Yes"/>
    <m/>
    <x v="7"/>
    <s v="No"/>
    <s v="Yes"/>
    <m/>
    <s v="No"/>
    <s v="Falling/dropped objects;Falls from heights (i.e. required fall protection);Slips, trips, falls;Elevated work platform (i.e. handrails);"/>
    <s v="The threat of drops and fall from an elevated surface were not in place"/>
    <s v="Yes"/>
    <m/>
    <s v="Yes"/>
    <s v="N/A"/>
    <m/>
    <m/>
    <s v="No"/>
    <s v="Vessels/tanks/hoses;"/>
    <s v="The hazard of the pressure on the jetting hose was not identified or sufficient"/>
    <s v="N/A"/>
    <m/>
    <m/>
    <s v="N/A"/>
    <m/>
    <s v="Yes"/>
    <m/>
    <s v="The job was stopped when it was observed that personnel were placing themselves in the line of fire.  The hazards of gravity and motion were discussed and it was determined that the operation would change the cutting method to reduce the exposure of personnel on the structure."/>
    <s v="https://apache.sharepoint.com/sites/EHS_USON/Shared%20Documents/Apps/Microsoft%20Forms/2H23%20Blitz%20-%20GOM%20DECOM/Question/IMG_2979_Jack%20Isbell.jpg; https://apache.sharepoint.com/sites/EHS_USON/Shared%20Documents/Apps/Microsoft%20Forms/2H23%20Blitz%20-%20GOM%20DECOM/Question/IMG_2980_Jack%20Isbell.jpg; https://apache.sharepoint.com/sites/EHS_USON/Shared%20Documents/Apps/Microsoft%20Forms/2H23%20Blitz%20-%20GOM%20DECOM/Question/IMG_2981_Jack%20Isbell.jpg; https://apache.sharepoint.com/sites/EHS_USON/Shared%20Documents/Apps/Microsoft%20Forms/2H23%20Blitz%20-%20GOM%20DECOM/Question/IMG_2982_Jack%20Isbell.jpg"/>
    <s v="Onsite leadership was very receptive and reinforced the Life Saving Rules as well as Stop Work Authority."/>
    <m/>
  </r>
  <r>
    <n v="43"/>
    <d v="2023-09-07T14:39:56"/>
    <d v="2023-09-07T15:09:07"/>
    <s v="Jack.Isbell@apachecorp.com"/>
    <s v="Jack Isbell"/>
    <m/>
    <d v="2023-09-07T00:00:00"/>
    <s v="GOM Decom"/>
    <s v="Facilities &amp; Pipelines"/>
    <s v="Shore"/>
    <s v="Performance"/>
    <s v="Setting up the jet string and working it"/>
    <s v="Facilities &amp; Pipelines;HSE;"/>
    <s v="Yes"/>
    <m/>
    <x v="43"/>
    <m/>
    <m/>
    <m/>
    <m/>
    <m/>
    <m/>
    <m/>
    <m/>
    <m/>
    <m/>
    <m/>
    <m/>
    <m/>
    <m/>
    <m/>
    <m/>
    <m/>
    <m/>
    <m/>
    <m/>
    <m/>
    <m/>
    <m/>
    <m/>
    <m/>
    <m/>
  </r>
  <r>
    <n v="43"/>
    <d v="2023-09-07T14:39:56"/>
    <d v="2023-09-07T15:09:07"/>
    <s v="Jack.Isbell@apachecorp.com"/>
    <s v="Jack Isbell"/>
    <m/>
    <d v="2023-09-07T00:00:00"/>
    <s v="GOM Decom"/>
    <s v="Facilities &amp; Pipelines"/>
    <s v="Shore"/>
    <s v="Performance"/>
    <s v="Setting up the jet string and working it"/>
    <s v="Facilities &amp; Pipelines;HSE;"/>
    <s v="Yes"/>
    <m/>
    <x v="44"/>
    <m/>
    <m/>
    <m/>
    <m/>
    <m/>
    <m/>
    <m/>
    <m/>
    <m/>
    <m/>
    <m/>
    <m/>
    <m/>
    <m/>
    <m/>
    <m/>
    <m/>
    <m/>
    <m/>
    <m/>
    <m/>
    <m/>
    <m/>
    <m/>
    <m/>
    <m/>
  </r>
  <r>
    <n v="43"/>
    <d v="2023-09-07T14:39:56"/>
    <d v="2023-09-07T15:09:07"/>
    <s v="Jack.Isbell@apachecorp.com"/>
    <s v="Jack Isbell"/>
    <m/>
    <d v="2023-09-07T00:00:00"/>
    <s v="GOM Decom"/>
    <s v="Facilities &amp; Pipelines"/>
    <s v="Shore"/>
    <s v="Performance"/>
    <s v="Setting up the jet string and working it"/>
    <s v="Facilities &amp; Pipelines;HSE;"/>
    <s v="Yes"/>
    <m/>
    <x v="45"/>
    <m/>
    <m/>
    <m/>
    <m/>
    <m/>
    <m/>
    <m/>
    <m/>
    <m/>
    <m/>
    <m/>
    <m/>
    <m/>
    <m/>
    <m/>
    <m/>
    <m/>
    <m/>
    <m/>
    <m/>
    <m/>
    <m/>
    <m/>
    <m/>
    <m/>
    <m/>
  </r>
  <r>
    <n v="43"/>
    <d v="2023-09-07T14:39:56"/>
    <d v="2023-09-07T15:09:07"/>
    <s v="Jack.Isbell@apachecorp.com"/>
    <s v="Jack Isbell"/>
    <m/>
    <d v="2023-09-07T00:00:00"/>
    <s v="GOM Decom"/>
    <s v="Facilities &amp; Pipelines"/>
    <s v="Shore"/>
    <s v="Performance"/>
    <s v="Setting up the jet string and working it"/>
    <s v="Facilities &amp; Pipelines;HSE;"/>
    <s v="Yes"/>
    <m/>
    <x v="46"/>
    <m/>
    <m/>
    <m/>
    <m/>
    <m/>
    <m/>
    <m/>
    <m/>
    <m/>
    <m/>
    <m/>
    <m/>
    <m/>
    <m/>
    <m/>
    <m/>
    <m/>
    <m/>
    <m/>
    <m/>
    <m/>
    <m/>
    <m/>
    <m/>
    <m/>
    <m/>
  </r>
  <r>
    <n v="44"/>
    <d v="2023-09-07T16:24:15"/>
    <d v="2023-09-07T16:25:12"/>
    <s v="tom.baker@apachecorp.com"/>
    <s v="Tom Baker"/>
    <m/>
    <d v="2023-09-07T00:00:00"/>
    <s v="HI A573-B"/>
    <s v="Construction"/>
    <s v="QCP"/>
    <s v="Bertha D"/>
    <s v="Repair ladder cage"/>
    <s v="HSE;Construction;"/>
    <s v="Yes"/>
    <m/>
    <x v="47"/>
    <s v="Yes"/>
    <s v="Yes"/>
    <m/>
    <s v="Yes"/>
    <m/>
    <s v="Yes"/>
    <s v="Yes"/>
    <m/>
    <s v="Yes"/>
    <s v="N/A"/>
    <m/>
    <m/>
    <s v="N/A"/>
    <m/>
    <m/>
    <s v="N/A"/>
    <m/>
    <m/>
    <s v="No"/>
    <s v="Yes"/>
    <s v="No"/>
    <m/>
    <s v="Explained to crew that broad phrase of proper PPE needs to be specific as type of gloves for handling scrap material, "/>
    <m/>
    <s v="Unable to upload JSA"/>
    <s v="Personal protective equipment (PPE)"/>
  </r>
  <r>
    <n v="45"/>
    <d v="2023-09-07T20:50:29"/>
    <d v="2023-09-07T20:55:34"/>
    <s v="jason.mims@apachecorp.com"/>
    <s v="Jason Mims"/>
    <m/>
    <d v="2023-09-07T00:00:00"/>
    <s v="SP 87D"/>
    <s v="P&amp;A / Wells"/>
    <s v="PCI"/>
    <s v="SP 87D"/>
    <s v="P&amp;A"/>
    <s v="P&amp;A / Wells;"/>
    <s v="Yes"/>
    <m/>
    <x v="0"/>
    <s v="Yes"/>
    <s v="Yes"/>
    <m/>
    <s v="Yes"/>
    <m/>
    <s v="Yes"/>
    <s v="Yes"/>
    <m/>
    <s v="Yes"/>
    <s v="Yes"/>
    <m/>
    <s v="Yes"/>
    <s v="Yes"/>
    <m/>
    <s v="Yes"/>
    <s v="Yes"/>
    <m/>
    <s v="Yes"/>
    <s v="Yes"/>
    <s v="Yes"/>
    <s v="No"/>
    <m/>
    <s v="N/A"/>
    <m/>
    <m/>
    <m/>
  </r>
  <r>
    <n v="46"/>
    <d v="2023-09-08T08:05:39"/>
    <d v="2023-09-08T08:15:40"/>
    <s v="steve.berry@apachecorp.com"/>
    <s v="Steve Berry"/>
    <m/>
    <d v="2023-09-07T00:00:00"/>
    <s v="Main deck on platform SS 354 A "/>
    <s v="Construction"/>
    <s v="QCP"/>
    <s v="MV Mitchell C"/>
    <s v="Welding operations on installing a crane boom rest on main deck."/>
    <s v="HSE;Facilities &amp; Pipelines;"/>
    <s v="Yes"/>
    <m/>
    <x v="48"/>
    <s v="Yes"/>
    <s v="Yes"/>
    <m/>
    <s v="Yes"/>
    <m/>
    <s v="Yes"/>
    <s v="Yes"/>
    <m/>
    <s v="Yes"/>
    <s v="Yes"/>
    <m/>
    <s v="Yes"/>
    <s v="Yes"/>
    <m/>
    <s v="Yes"/>
    <s v="Yes"/>
    <m/>
    <s v="Yes"/>
    <s v="Yes"/>
    <s v="Yes"/>
    <s v="No"/>
    <m/>
    <s v="No Stop work was issued"/>
    <m/>
    <m/>
    <m/>
  </r>
  <r>
    <n v="46"/>
    <d v="2023-09-08T08:05:39"/>
    <d v="2023-09-08T08:15:40"/>
    <s v="steve.berry@apachecorp.com"/>
    <s v="Steve Berry"/>
    <m/>
    <d v="2023-09-07T00:00:00"/>
    <s v="Main deck on platform SS 354 A "/>
    <s v="Construction"/>
    <s v="QCP"/>
    <s v="MV Mitchell C"/>
    <s v="Welding operations on installing a crane boom rest on main deck."/>
    <s v="HSE;Facilities &amp; Pipelines;"/>
    <m/>
    <m/>
    <x v="49"/>
    <m/>
    <m/>
    <m/>
    <m/>
    <m/>
    <m/>
    <m/>
    <m/>
    <m/>
    <m/>
    <m/>
    <m/>
    <m/>
    <m/>
    <m/>
    <m/>
    <m/>
    <m/>
    <m/>
    <m/>
    <m/>
    <m/>
    <m/>
    <m/>
    <m/>
    <m/>
  </r>
  <r>
    <n v="47"/>
    <d v="2023-09-08T09:31:39"/>
    <d v="2023-09-08T10:28:38"/>
    <s v="andy.peroyea1@apachecorp.com"/>
    <s v="Andy Peroyea"/>
    <m/>
    <d v="2023-09-08T00:00:00"/>
    <s v="SP 87-D"/>
    <s v="P&amp;A / Wells"/>
    <s v="Helix / Alliance"/>
    <s v="SP 87-D"/>
    <s v="Breaking down coil tubing injector head and BHA"/>
    <s v="P&amp;A / Wells;HSE;"/>
    <s v="Yes"/>
    <m/>
    <x v="50"/>
    <s v="No"/>
    <s v="No"/>
    <m/>
    <s v="Yes"/>
    <m/>
    <s v="Yes"/>
    <s v="Yes"/>
    <m/>
    <s v="Yes"/>
    <s v="N/A"/>
    <m/>
    <m/>
    <s v="N/A"/>
    <m/>
    <m/>
    <s v="N/A"/>
    <m/>
    <m/>
    <s v="Yes"/>
    <s v="Yes"/>
    <s v="No"/>
    <m/>
    <s v="Stop Work Authority was discussed prior to the job but was not required for this operation"/>
    <m/>
    <s v="Good teamwork and communication between the Coil Tubing crew, P&amp;A crew and the crane operator. The job was completed safely and efficiently. "/>
    <m/>
  </r>
  <r>
    <n v="48"/>
    <d v="2023-09-09T05:48:47"/>
    <d v="2023-09-09T06:06:30"/>
    <s v="gustavus.richmond@apachecorp.com"/>
    <s v="Gustavus Richmond"/>
    <m/>
    <d v="2023-09-09T00:00:00"/>
    <s v="EI 187 #2"/>
    <s v="Facilities &amp; Pipelines"/>
    <s v="Claxton W/Shore Offshore "/>
    <s v="DB Performance"/>
    <s v="Abrasive Cutting piles/conductors"/>
    <s v="HSE;"/>
    <s v="Yes"/>
    <m/>
    <x v="41"/>
    <s v="Yes"/>
    <s v="Yes"/>
    <m/>
    <s v="Yes"/>
    <m/>
    <s v="Yes"/>
    <s v="Yes"/>
    <m/>
    <s v="Yes"/>
    <s v="N/A"/>
    <m/>
    <m/>
    <s v="Yes"/>
    <m/>
    <s v="Yes"/>
    <s v="Yes"/>
    <m/>
    <s v="Yes"/>
    <s v="N/A"/>
    <m/>
    <s v="No"/>
    <m/>
    <s v="NA"/>
    <m/>
    <s v=" Good JSA could improve on controls"/>
    <m/>
  </r>
  <r>
    <n v="49"/>
    <d v="2023-09-09T09:23:15"/>
    <d v="2023-09-09T09:41:49"/>
    <s v="steve.berry@apachecorp.com"/>
    <s v="Steve Berry"/>
    <m/>
    <d v="2023-09-08T00:00:00"/>
    <s v="Well access deck on SS 354 A"/>
    <s v="Construction"/>
    <s v="QCP"/>
    <s v="MV Mitchell C"/>
    <s v="Welding /Installing handrails and grating "/>
    <s v="Construction;HSE;"/>
    <s v="Yes"/>
    <m/>
    <x v="51"/>
    <s v="Yes"/>
    <s v="Yes"/>
    <m/>
    <s v="Yes"/>
    <m/>
    <s v="Yes"/>
    <s v="Yes"/>
    <m/>
    <s v="Yes"/>
    <s v="Yes"/>
    <m/>
    <s v="Yes"/>
    <s v="Yes"/>
    <m/>
    <s v="Yes"/>
    <s v="Yes"/>
    <m/>
    <s v="Yes"/>
    <s v="Yes"/>
    <s v="Yes"/>
    <s v="Yes"/>
    <m/>
    <s v="When reviewing the JSA, Auditors discovered that the PPE section was not filled out. The work was stopped, and the Audit team reviewed the JSA with the worker and discussed the importance of that section and why it is so important to fill all the areas out."/>
    <s v="https://apache.sharepoint.com/sites/EHS_USON/Shared%20Documents/Apps/Microsoft%20Forms/2H23%20Blitz%20-%20GOM%20DECOM/Question/20230908%20MV%20Mtichell%20C%20SS354%20A%20QCP%20JSA%20Weldin_Steve%20Berry.pdf"/>
    <s v="Audit team held a re-training session with the crew member to insure he understood everything in the JSA"/>
    <m/>
  </r>
  <r>
    <n v="49"/>
    <d v="2023-09-09T09:23:15"/>
    <d v="2023-09-09T09:41:49"/>
    <s v="steve.berry@apachecorp.com"/>
    <s v="Steve Berry"/>
    <m/>
    <d v="2023-09-08T00:00:00"/>
    <s v="Well access deck on SS 354 A"/>
    <s v="Construction"/>
    <s v="QCP"/>
    <s v="MV Mitchell C"/>
    <s v="Welding /Installing handrails and grating "/>
    <s v="Construction;HSE;"/>
    <m/>
    <m/>
    <x v="9"/>
    <m/>
    <m/>
    <m/>
    <m/>
    <m/>
    <m/>
    <m/>
    <m/>
    <m/>
    <m/>
    <m/>
    <m/>
    <m/>
    <m/>
    <m/>
    <m/>
    <m/>
    <m/>
    <m/>
    <m/>
    <m/>
    <m/>
    <m/>
    <m/>
    <m/>
    <m/>
  </r>
  <r>
    <n v="49"/>
    <d v="2023-09-09T09:23:15"/>
    <d v="2023-09-09T09:41:49"/>
    <s v="steve.berry@apachecorp.com"/>
    <s v="Steve Berry"/>
    <m/>
    <d v="2023-09-08T00:00:00"/>
    <s v="Well access deck on SS 354 A"/>
    <s v="Construction"/>
    <s v="QCP"/>
    <s v="MV Mitchell C"/>
    <s v="Welding /Installing handrails and grating "/>
    <s v="Construction;HSE;"/>
    <m/>
    <m/>
    <x v="49"/>
    <m/>
    <m/>
    <m/>
    <m/>
    <m/>
    <m/>
    <m/>
    <m/>
    <m/>
    <m/>
    <m/>
    <m/>
    <m/>
    <m/>
    <m/>
    <m/>
    <m/>
    <m/>
    <m/>
    <m/>
    <m/>
    <m/>
    <m/>
    <m/>
    <m/>
    <m/>
  </r>
  <r>
    <n v="50"/>
    <d v="2023-09-11T12:59:29"/>
    <d v="2023-09-11T13:04:32"/>
    <s v="derrick.fusilier@apachecorp.com"/>
    <s v="Derrick Fusilier"/>
    <m/>
    <d v="2023-09-11T00:00:00"/>
    <s v="Platform Removal"/>
    <s v="Construction"/>
    <s v="EPS"/>
    <s v="Subsea Vision"/>
    <s v="Rigging, Using the crane"/>
    <s v="HSE;"/>
    <s v="Yes"/>
    <m/>
    <x v="52"/>
    <s v="Yes"/>
    <s v="Yes"/>
    <m/>
    <s v="Yes"/>
    <m/>
    <s v="Yes"/>
    <s v="Yes"/>
    <m/>
    <s v="Yes"/>
    <s v="Yes"/>
    <m/>
    <s v="Yes"/>
    <s v="Yes"/>
    <m/>
    <s v="Yes"/>
    <s v="Yes"/>
    <m/>
    <s v="Yes"/>
    <s v="Yes"/>
    <s v="Yes"/>
    <s v="No"/>
    <m/>
    <s v="None"/>
    <m/>
    <s v="Everything is going fine."/>
    <m/>
  </r>
  <r>
    <n v="51"/>
    <d v="2023-09-11T18:34:29"/>
    <d v="2023-09-11T18:35:31"/>
    <s v="brandon.ransone@apachecorp.com"/>
    <s v="Brandon Ransone"/>
    <m/>
    <d v="2023-09-11T00:00:00"/>
    <s v="HI 595-D"/>
    <s v="P&amp;A / Wells"/>
    <s v="Blake International"/>
    <s v="N/A"/>
    <s v="Rigging Up BOP Stack"/>
    <s v="P&amp;A / Wells;"/>
    <s v="Yes"/>
    <m/>
    <x v="53"/>
    <s v="Yes"/>
    <s v="Yes"/>
    <m/>
    <s v="Yes"/>
    <m/>
    <s v="Yes"/>
    <s v="Yes"/>
    <m/>
    <s v="Yes"/>
    <s v="Yes"/>
    <m/>
    <s v="Yes"/>
    <s v="Yes"/>
    <m/>
    <s v="Yes"/>
    <s v="Yes"/>
    <m/>
    <s v="Yes"/>
    <s v="Yes"/>
    <s v="Yes"/>
    <s v="No"/>
    <m/>
    <s v="N/A"/>
    <m/>
    <s v="Crew used good communication and Teamwork"/>
    <m/>
  </r>
  <r>
    <n v="51"/>
    <d v="2023-09-11T18:34:29"/>
    <d v="2023-09-11T18:35:31"/>
    <s v="brandon.ransone@apachecorp.com"/>
    <s v="Brandon Ransone"/>
    <m/>
    <d v="2023-09-11T00:00:00"/>
    <s v="HI 595-D"/>
    <s v="P&amp;A / Wells"/>
    <s v="Blake International"/>
    <s v="N/A"/>
    <s v="Rigging Up BOP Stack"/>
    <s v="P&amp;A / Wells;"/>
    <m/>
    <m/>
    <x v="33"/>
    <m/>
    <m/>
    <m/>
    <m/>
    <m/>
    <m/>
    <m/>
    <m/>
    <m/>
    <m/>
    <m/>
    <m/>
    <m/>
    <m/>
    <m/>
    <m/>
    <m/>
    <m/>
    <m/>
    <m/>
    <m/>
    <m/>
    <m/>
    <m/>
    <m/>
    <m/>
  </r>
  <r>
    <n v="51"/>
    <d v="2023-09-11T18:34:29"/>
    <d v="2023-09-11T18:35:31"/>
    <s v="brandon.ransone@apachecorp.com"/>
    <s v="Brandon Ransone"/>
    <m/>
    <d v="2023-09-11T00:00:00"/>
    <s v="HI 595-D"/>
    <s v="P&amp;A / Wells"/>
    <s v="Blake International"/>
    <s v="N/A"/>
    <s v="Rigging Up BOP Stack"/>
    <s v="P&amp;A / Wells;"/>
    <m/>
    <m/>
    <x v="32"/>
    <m/>
    <m/>
    <m/>
    <m/>
    <m/>
    <m/>
    <m/>
    <m/>
    <m/>
    <m/>
    <m/>
    <m/>
    <m/>
    <m/>
    <m/>
    <m/>
    <m/>
    <m/>
    <m/>
    <m/>
    <m/>
    <m/>
    <m/>
    <m/>
    <m/>
    <m/>
  </r>
  <r>
    <n v="52"/>
    <d v="2023-09-12T07:17:35"/>
    <d v="2023-09-12T07:39:46"/>
    <s v="brian.broussard@apachecorp.com"/>
    <s v="Brian Broussard"/>
    <m/>
    <d v="2023-09-05T00:00:00"/>
    <s v="GI 76 A, PF Burnt Orange"/>
    <s v="P&amp;A / Wells"/>
    <s v="Apache/Crescent"/>
    <s v="Platform"/>
    <s v="Walk through. Inspection "/>
    <s v="P&amp;A / Wells;HSE;Environmental Compliance;"/>
    <s v="Yes"/>
    <m/>
    <x v="54"/>
    <s v="No"/>
    <s v="No"/>
    <m/>
    <s v="Yes"/>
    <m/>
    <s v="Yes"/>
    <s v="Yes"/>
    <m/>
    <s v="Yes"/>
    <s v="Yes"/>
    <m/>
    <s v="Yes"/>
    <s v="Yes"/>
    <m/>
    <s v="Yes"/>
    <s v="Yes"/>
    <m/>
    <s v="Yes"/>
    <s v="Yes"/>
    <s v="Yes"/>
    <s v="No"/>
    <m/>
    <s v="No SWA, Findings were addressed on site. "/>
    <s v="https://apache.sharepoint.com/sites/EHS_USON/Shared%20Documents/Apps/Microsoft%20Forms/2H23%20Blitz%20-%20GOM%20DECOM/Question/CES%20Testing%20JSA_Brian%20Broussard.pdf"/>
    <s v="Conducted a walkthrough with all WSS's and P&amp;A supervisors. Found several ground wires not connected. Some of the grating around the well heads were not tied down. One of the temporary handrails were not secured correctly. I was able to speak to both P&amp;A crews due to crew change. Thanked them for the work they are providing us. Touched on what to look for when they go out on the deck and what BSEE is looking for when they perform their inspections.  "/>
    <m/>
  </r>
  <r>
    <n v="53"/>
    <d v="2023-09-12T07:17:35"/>
    <d v="2023-09-12T07:39:46"/>
    <s v="brian.broussard@apachecorp.com"/>
    <s v="Brian Broussard"/>
    <m/>
    <d v="2023-09-06T00:00:00"/>
    <s v="GI 76 A, PF Burnt Orange"/>
    <s v="P&amp;A / Wells"/>
    <s v="Apache/Crescent"/>
    <s v="Platform"/>
    <s v="Walk through. Inspection "/>
    <s v="P&amp;A / Wells;HSE;Environmental Compliance;"/>
    <s v="Yes"/>
    <m/>
    <x v="55"/>
    <m/>
    <m/>
    <m/>
    <m/>
    <m/>
    <m/>
    <m/>
    <m/>
    <m/>
    <m/>
    <m/>
    <m/>
    <m/>
    <m/>
    <m/>
    <m/>
    <m/>
    <m/>
    <m/>
    <m/>
    <m/>
    <m/>
    <m/>
    <m/>
    <m/>
    <m/>
  </r>
  <r>
    <n v="53"/>
    <d v="2023-09-12T08:55:09"/>
    <d v="2023-09-12T09:03:16"/>
    <s v="sean.moberley@apachecorp.com"/>
    <s v="SEAN MOBERLEY"/>
    <m/>
    <d v="2023-09-12T00:00:00"/>
    <s v="SM-137A / DB Thor "/>
    <s v="Facilities &amp; Pipelines"/>
    <s v="Shore Offshore "/>
    <s v="Derrick Barge Thor "/>
    <s v="Crane Operations "/>
    <s v="Facilities &amp; Pipelines;HSE;"/>
    <s v="Yes"/>
    <m/>
    <x v="0"/>
    <s v="No"/>
    <s v="No"/>
    <m/>
    <s v="Yes"/>
    <m/>
    <s v="Yes"/>
    <s v="Yes"/>
    <m/>
    <s v="Yes"/>
    <s v="N/A"/>
    <m/>
    <m/>
    <s v="N/A"/>
    <m/>
    <m/>
    <s v="Yes"/>
    <m/>
    <s v="Yes"/>
    <s v="Yes"/>
    <s v="Yes"/>
    <s v="No"/>
    <m/>
    <s v="Stop Work Authority was not used during this operation. Crew holds a toolbox safety talk prior to crane operations."/>
    <m/>
    <m/>
    <m/>
  </r>
  <r>
    <n v="54"/>
    <d v="2023-09-12T07:17:35"/>
    <d v="2023-09-12T07:39:46"/>
    <s v="brian.broussard@apachecorp.com"/>
    <s v="Brian Broussard"/>
    <m/>
    <d v="2023-09-07T00:00:00"/>
    <s v="GI 76 A, PF Burnt Orange"/>
    <s v="P&amp;A / Wells"/>
    <s v="Apache/Crescent"/>
    <s v="Platform"/>
    <s v="Walk through. Inspection "/>
    <s v="P&amp;A / Wells;HSE;Environmental Compliance;"/>
    <s v="Yes"/>
    <m/>
    <x v="56"/>
    <m/>
    <m/>
    <m/>
    <m/>
    <m/>
    <m/>
    <m/>
    <m/>
    <m/>
    <m/>
    <m/>
    <m/>
    <m/>
    <m/>
    <m/>
    <m/>
    <m/>
    <m/>
    <m/>
    <m/>
    <m/>
    <m/>
    <m/>
    <m/>
    <m/>
    <m/>
  </r>
  <r>
    <n v="54"/>
    <d v="2023-09-12T09:43:18"/>
    <d v="2023-09-12T09:49:48"/>
    <s v="corey.frederick@apachecorp.com"/>
    <s v="COREY FREDERICK"/>
    <m/>
    <d v="2023-09-12T00:00:00"/>
    <s v="Material Barge &amp; EI 158#14 Platform"/>
    <s v="Construction"/>
    <s v="Shore"/>
    <s v="DB Performance"/>
    <s v="welding on Material Barge &amp; checking pad eyes on Platform"/>
    <s v="HSE;"/>
    <s v="Yes"/>
    <m/>
    <x v="57"/>
    <s v="Yes"/>
    <s v="Yes"/>
    <m/>
    <s v="Yes"/>
    <m/>
    <s v="Yes"/>
    <s v="Yes"/>
    <m/>
    <s v="Yes"/>
    <s v="Yes"/>
    <m/>
    <s v="Yes"/>
    <s v="Yes"/>
    <m/>
    <s v="Yes"/>
    <s v="Yes"/>
    <m/>
    <s v="Yes"/>
    <s v="Yes"/>
    <s v="Yes"/>
    <s v="No"/>
    <m/>
    <s v="None needed"/>
    <m/>
    <s v="Shore crew is working safe and using good communication with each other very well."/>
    <m/>
  </r>
  <r>
    <n v="55"/>
    <d v="2023-09-12T07:17:35"/>
    <d v="2023-09-12T07:39:46"/>
    <s v="brian.broussard@apachecorp.com"/>
    <s v="Brian Broussard"/>
    <m/>
    <d v="2023-09-08T00:00:00"/>
    <s v="GI 76 A, PF Burnt Orange"/>
    <s v="P&amp;A / Wells"/>
    <s v="Apache/Crescent"/>
    <s v="Platform"/>
    <s v="Walk through. Inspection "/>
    <s v="P&amp;A / Wells;HSE;Environmental Compliance;"/>
    <s v="Yes"/>
    <m/>
    <x v="58"/>
    <m/>
    <m/>
    <m/>
    <m/>
    <m/>
    <m/>
    <m/>
    <m/>
    <m/>
    <m/>
    <m/>
    <m/>
    <m/>
    <m/>
    <m/>
    <m/>
    <m/>
    <m/>
    <m/>
    <m/>
    <m/>
    <m/>
    <m/>
    <m/>
    <m/>
    <m/>
  </r>
  <r>
    <n v="55"/>
    <d v="2023-09-13T04:14:58"/>
    <d v="2023-09-13T04:17:58"/>
    <s v="james.watson1@apachecorp.com"/>
    <s v="James Watson"/>
    <m/>
    <d v="2023-09-12T00:00:00"/>
    <s v="Derrick Barge Thor"/>
    <s v="Facilities &amp; Pipelines"/>
    <s v="Shore"/>
    <s v="DB Thor"/>
    <s v="Jacket top SM 137 A"/>
    <s v="HSE;"/>
    <s v="Yes"/>
    <m/>
    <x v="59"/>
    <s v="Yes"/>
    <s v="Yes"/>
    <m/>
    <s v="Yes"/>
    <m/>
    <s v="Yes"/>
    <s v="Yes"/>
    <m/>
    <s v="Yes"/>
    <s v="Yes"/>
    <m/>
    <s v="Yes"/>
    <s v="Yes"/>
    <m/>
    <s v="Yes"/>
    <s v="Yes"/>
    <m/>
    <s v="Yes"/>
    <s v="N/A"/>
    <m/>
    <s v="No"/>
    <m/>
    <s v="N/A"/>
    <m/>
    <s v="The personnel are taking care of hazard ID and mitigation."/>
    <m/>
  </r>
  <r>
    <n v="56"/>
    <d v="2023-09-13T09:54:11"/>
    <d v="2023-09-13T10:49:31"/>
    <s v="Kenneth.Moreau@apachecorp.com"/>
    <s v="Kenneth Moreau"/>
    <m/>
    <d v="2023-09-13T00:00:00"/>
    <s v="SP 87 D Platform"/>
    <s v="P&amp;A / Wells"/>
    <s v="Helix Alliance Energy "/>
    <s v="MV Stephen McCall"/>
    <s v="P&amp;A Operations"/>
    <s v="P&amp;A / Wells;"/>
    <s v="Yes"/>
    <m/>
    <x v="60"/>
    <s v="Yes"/>
    <s v="Yes"/>
    <m/>
    <s v="Yes"/>
    <m/>
    <s v="Yes"/>
    <s v="Yes"/>
    <m/>
    <s v="Yes"/>
    <s v="Yes"/>
    <m/>
    <s v="Yes"/>
    <s v="Yes"/>
    <m/>
    <s v="Yes"/>
    <s v="Yes"/>
    <m/>
    <s v="Yes"/>
    <s v="Yes"/>
    <s v="Yes"/>
    <s v="Yes"/>
    <m/>
    <s v="Items were added to JSA covering heat related affects while working outside.  Confined space discussion for cement blenders requiring lockout tagout and confined space entry permitting and procedures prior to entering blender."/>
    <m/>
    <s v="Very good JSA discussion on handling, mixing and pumping cement."/>
    <m/>
  </r>
  <r>
    <n v="56"/>
    <d v="2023-09-13T09:54:11"/>
    <d v="2023-09-13T10:49:31"/>
    <s v="Kenneth.Moreau@apachecorp.com"/>
    <s v="Kenneth Moreau"/>
    <m/>
    <d v="2023-09-13T00:00:00"/>
    <s v="SP 87 D Platform"/>
    <s v="P&amp;A / Wells"/>
    <s v="Helix Alliance Energy "/>
    <s v="MV Stephen McCall"/>
    <s v="P&amp;A Operations"/>
    <s v="P&amp;A / Wells;"/>
    <m/>
    <m/>
    <x v="50"/>
    <m/>
    <m/>
    <m/>
    <m/>
    <m/>
    <m/>
    <m/>
    <m/>
    <m/>
    <m/>
    <m/>
    <m/>
    <m/>
    <m/>
    <m/>
    <m/>
    <m/>
    <m/>
    <m/>
    <m/>
    <m/>
    <m/>
    <m/>
    <m/>
    <m/>
    <m/>
  </r>
  <r>
    <n v="56"/>
    <d v="2023-09-13T09:54:11"/>
    <d v="2023-09-13T10:49:31"/>
    <s v="Kenneth.Moreau@apachecorp.com"/>
    <s v="Kenneth Moreau"/>
    <m/>
    <d v="2023-09-13T00:00:00"/>
    <s v="SP 87 D Platform"/>
    <s v="P&amp;A / Wells"/>
    <s v="Helix Alliance Energy "/>
    <s v="MV Stephen McCall"/>
    <s v="P&amp;A Operations"/>
    <s v="P&amp;A / Wells;"/>
    <s v="Yes"/>
    <m/>
    <x v="61"/>
    <s v="Yes"/>
    <s v="Yes"/>
    <m/>
    <s v="Yes"/>
    <m/>
    <s v="Yes"/>
    <s v="Yes"/>
    <m/>
    <s v="Yes"/>
    <s v="Yes"/>
    <m/>
    <s v="Yes"/>
    <s v="Yes"/>
    <m/>
    <s v="Yes"/>
    <s v="Yes"/>
    <m/>
    <s v="Yes"/>
    <s v="Yes"/>
    <s v="Yes"/>
    <s v="Yes"/>
    <m/>
    <s v="Items were added to JSA covering heat related affects while working outside.  Confined space discussion for cement blenders requiring lockout tagout and confined space entry permitting and procedures prior to entering blender."/>
    <m/>
    <s v="Very good JSA discussion on handling, mixing and pumping cement."/>
    <m/>
  </r>
  <r>
    <n v="57"/>
    <d v="2023-09-13T13:01:35"/>
    <d v="2023-09-13T13:07:30"/>
    <s v="patrick.tullier@apachecorp.com"/>
    <s v="Patrick Tullier"/>
    <m/>
    <d v="2023-09-13T00:00:00"/>
    <s v="L/B Jamie Eymard"/>
    <s v="P&amp;A / Wells"/>
    <s v="Patrick Tullier"/>
    <s v="L/B Jamie Eymard"/>
    <s v="Coil Tbg."/>
    <s v="P&amp;A / Wells;HSE;"/>
    <s v="Yes"/>
    <m/>
    <x v="62"/>
    <s v="No"/>
    <s v="No"/>
    <m/>
    <s v="Yes"/>
    <m/>
    <s v="Yes"/>
    <s v="Yes"/>
    <m/>
    <s v="Yes"/>
    <s v="Yes"/>
    <m/>
    <s v="Yes"/>
    <s v="Yes"/>
    <m/>
    <s v="Yes"/>
    <s v="Yes"/>
    <m/>
    <s v="Yes"/>
    <s v="Yes"/>
    <s v="Yes"/>
    <s v="No"/>
    <m/>
    <s v="N/A"/>
    <m/>
    <m/>
    <m/>
  </r>
  <r>
    <n v="57"/>
    <d v="2023-09-13T13:01:35"/>
    <d v="2023-09-13T13:07:30"/>
    <s v="patrick.tullier@apachecorp.com"/>
    <s v="Patrick Tullier"/>
    <m/>
    <d v="2023-09-13T00:00:00"/>
    <s v="L/B Jamie Eymard"/>
    <s v="P&amp;A / Wells"/>
    <s v="Patrick Tullier"/>
    <s v="L/B Jamie Eymard"/>
    <s v="Coil Tbg."/>
    <s v="P&amp;A / Wells;HSE;"/>
    <s v="Yes"/>
    <m/>
    <x v="63"/>
    <m/>
    <m/>
    <m/>
    <m/>
    <m/>
    <m/>
    <m/>
    <m/>
    <m/>
    <m/>
    <m/>
    <m/>
    <m/>
    <m/>
    <m/>
    <m/>
    <m/>
    <m/>
    <m/>
    <m/>
    <m/>
    <m/>
    <m/>
    <m/>
    <m/>
    <m/>
  </r>
  <r>
    <n v="58"/>
    <d v="2023-09-14T03:24:56"/>
    <d v="2023-09-14T03:30:02"/>
    <s v="gustavus.richmond@apachecorp.com"/>
    <s v="Gustavus Richmond"/>
    <m/>
    <d v="2023-09-13T00:00:00"/>
    <s v="EI 158 #14"/>
    <s v="Facilities &amp; Pipelines"/>
    <s v="Shore Offshore"/>
    <s v="DB Performance"/>
    <s v="Cutting &amp; Installing slot plates"/>
    <s v="Facilities &amp; Pipelines;"/>
    <s v="Yes"/>
    <m/>
    <x v="41"/>
    <s v="Yes"/>
    <s v="Yes"/>
    <m/>
    <s v="Yes"/>
    <m/>
    <s v="Yes"/>
    <s v="Yes"/>
    <m/>
    <s v="Yes"/>
    <s v="N/A"/>
    <m/>
    <m/>
    <s v="Yes"/>
    <m/>
    <s v="Yes"/>
    <s v="Yes"/>
    <m/>
    <s v="Yes"/>
    <s v="Yes"/>
    <s v="Yes"/>
    <s v="No"/>
    <m/>
    <s v="NA"/>
    <m/>
    <m/>
    <m/>
  </r>
  <r>
    <n v="59"/>
    <d v="2023-09-14T07:25:26"/>
    <d v="2023-09-14T07:26:01"/>
    <s v="huey.kliebert@apachecorp.com"/>
    <s v="Huey Kliebert"/>
    <m/>
    <d v="2023-09-12T00:00:00"/>
    <s v="SS 216C"/>
    <s v="P&amp;A / Wells"/>
    <s v="PCI"/>
    <s v="LB Man O War"/>
    <s v="Cut and prove conductors"/>
    <s v="P&amp;A / Wells;"/>
    <s v="Yes"/>
    <m/>
    <x v="0"/>
    <s v="Yes"/>
    <s v="Yes"/>
    <m/>
    <s v="Yes"/>
    <m/>
    <s v="Yes"/>
    <s v="Yes"/>
    <m/>
    <s v="Yes"/>
    <s v="Yes"/>
    <m/>
    <s v="Yes"/>
    <s v="Yes"/>
    <m/>
    <s v="Yes"/>
    <s v="Yes"/>
    <m/>
    <s v="Yes"/>
    <s v="Yes"/>
    <s v="Yes"/>
    <s v="No"/>
    <m/>
    <s v="SWA for lightning within a mile of the Platform.  P&amp;A Supervisor saw the lightning and called all stop.  WSS watched the radar and observed outside conditions until 30 minutes passed with no lightning.  SWA form was filled out and WSS (UWA) allowed all to resume work scope."/>
    <s v="https://apache.sharepoint.com/sites/EHS_USON/Shared%20Documents/Apps/Microsoft%20Forms/2H23%20Blitz%20-%20GOM%20DECOM/Question/20230914-Liftboat%20Man-O-War-SS%20216%20C-SWA%20AND_Huey%20Kliebert.pdf"/>
    <m/>
    <m/>
  </r>
  <r>
    <n v="60"/>
    <d v="2023-09-14T07:27:55"/>
    <d v="2023-09-14T07:51:33"/>
    <s v="mike.dorcy@apachecorp.com"/>
    <s v="Mike Dorcy"/>
    <m/>
    <d v="2023-09-11T00:00:00"/>
    <s v="Vermilion 265 A DRL &amp; A PRD"/>
    <s v="Construction"/>
    <s v="FCG/Acadian Contractors"/>
    <s v="Platform Spread"/>
    <s v="Project Startup - 1st Day"/>
    <s v="Construction;"/>
    <s v="No"/>
    <m/>
    <x v="64"/>
    <s v="Yes"/>
    <s v="Yes"/>
    <m/>
    <s v="No"/>
    <s v="This was the initial walkthrough to identify those hazards.;"/>
    <s v="Any identified during the initial walkthrough will be barricaded."/>
    <s v="N/A"/>
    <m/>
    <m/>
    <s v="N/A"/>
    <m/>
    <m/>
    <s v="N/A"/>
    <m/>
    <m/>
    <s v="N/A"/>
    <m/>
    <m/>
    <s v="N/A"/>
    <m/>
    <s v="Yes"/>
    <m/>
    <s v="Construction uses a SEMS &quot;Guidance Document&quot; as the guide to begin work on each day, especially the first day. An initial walkthrough is required to identify all hazardous areas before filling out the Sunrise Checklist. This walkthrough is performed by the Consultant, Safety Rep, PIC/UWA, and Contractor Supervisor. After arriving and beginning our status discussions, we noticed this leadership team allowed the crew to begin laying out the equipment before the hazard walkthrough was completed on the PRD structure. This action could potentially endanger members of the crew. We stopped work to discuss this and all required steps, including Guidance Document, Sunrise Checklist, JSAs, Permit to Work, Hot Work Permits, etc. After the discussion we performed the walkthrough - then allowed work to continue - beginning with the Sunrise checklist and the establishment of an onsite ERP - including drills."/>
    <m/>
    <s v="JSA related to the TBRA: This was the first day on structure. The purpose of the JSA on that day was to identify structure hazards before addressing any item on the Scope of Work list."/>
    <m/>
  </r>
  <r>
    <n v="61"/>
    <d v="2023-09-14T09:09:04"/>
    <d v="2023-09-14T09:18:25"/>
    <s v="joel.ferrell@apachecorp.com"/>
    <s v="Joel Ferrell"/>
    <m/>
    <d v="2023-09-14T00:00:00"/>
    <s v="SP89B"/>
    <s v="P&amp;A / Wells"/>
    <s v="Fluid Crane"/>
    <s v="SP89B Conductor Pull Spread"/>
    <s v="Fluid Crane Move/ Relocation"/>
    <s v="HSE;Construction;"/>
    <s v="Yes"/>
    <m/>
    <x v="65"/>
    <s v="Yes"/>
    <s v="Yes"/>
    <m/>
    <s v="Yes"/>
    <m/>
    <s v="Yes"/>
    <s v="Yes"/>
    <m/>
    <s v="Yes"/>
    <s v="N/A"/>
    <m/>
    <m/>
    <s v="N/A"/>
    <m/>
    <m/>
    <s v="N/A"/>
    <m/>
    <m/>
    <s v="Yes"/>
    <s v="Yes"/>
    <s v="No"/>
    <m/>
    <s v="SWA Used when Needed, Findings relayed to Supervisor and Co. Man"/>
    <s v="https://apache.sharepoint.com/sites/EHS_USON/Shared%20Documents/Apps/Microsoft%20Forms/2H23%20Blitz%20-%20GOM%20DECOM/Question/20230914-%20SP%2089%20B-%20HSE%20Meeting_Joel%20Ferrell.pdf; https://apache.sharepoint.com/sites/EHS_USON/Shared%20Documents/Apps/Microsoft%20Forms/2H23%20Blitz%20-%20GOM%20DECOM/Question/20230914-%20SP%2089%20B-%20JSA-%20Fluid%20Crane-%20Crane%20OP_Joel%20Ferrell%201.pdf; https://apache.sharepoint.com/sites/EHS_USON/Shared%20Documents/Apps/Microsoft%20Forms/2H23%20Blitz%20-%20GOM%20DECOM/Question/20230914-%20SP%2089%20B-%20JSA-%20Fluid%20Crane-%20Crane%20Op_Joel%20Ferrell.pdf; https://apache.sharepoint.com/sites/EHS_USON/Shared%20Documents/Apps/Microsoft%20Forms/2H23%20Blitz%20-%20GOM%20DECOM/Question/20230914-%20SP%2089%20B-%20JSA-%20Fluid%20Crane-%20Crane%20Ri_Joel%20Ferrell.pdf; https://apache.sharepoint.com/sites/EHS_USON/Shared%20Documents/Apps/Microsoft%20Forms/2H23%20Blitz%20-%20GOM%20DECOM/Question/20230914-%20SP%2089%20B-%20JSA-%20Fluid%20Crane-%20Fueling_Joel%20Ferrell.pdf"/>
    <s v="N/A"/>
    <m/>
  </r>
  <r>
    <n v="61"/>
    <d v="2023-09-14T09:09:04"/>
    <d v="2023-09-14T09:18:25"/>
    <s v="joel.ferrell@apachecorp.com"/>
    <s v="Joel Ferrell"/>
    <m/>
    <d v="2023-09-14T00:00:00"/>
    <s v="SP89B"/>
    <s v="P&amp;A / Wells"/>
    <s v="Fluid Crane"/>
    <s v="SP89B Conductor Pull Spread"/>
    <s v="Fluid Crane Move/ Relocation"/>
    <s v="HSE;Construction;"/>
    <s v="Yes"/>
    <m/>
    <x v="66"/>
    <m/>
    <m/>
    <m/>
    <m/>
    <m/>
    <m/>
    <m/>
    <m/>
    <m/>
    <m/>
    <m/>
    <m/>
    <m/>
    <m/>
    <m/>
    <m/>
    <m/>
    <m/>
    <m/>
    <m/>
    <m/>
    <m/>
    <m/>
    <m/>
    <m/>
    <m/>
  </r>
  <r>
    <n v="62"/>
    <d v="2023-09-14T10:22:29"/>
    <d v="2023-09-14T10:27:06"/>
    <s v="jerry.sumrall@apachecorp.com"/>
    <s v="Jerry Sumrall"/>
    <m/>
    <d v="2023-09-13T00:00:00"/>
    <s v="SP 87 D PFWhite"/>
    <s v="P&amp;A / Wells"/>
    <s v="Helix/Alliance"/>
    <s v="Platform SP 87 D"/>
    <s v="High pressure pumping"/>
    <s v="P&amp;A / Wells;"/>
    <s v="Yes"/>
    <m/>
    <x v="42"/>
    <s v="No"/>
    <s v="No"/>
    <m/>
    <s v="N/A"/>
    <m/>
    <m/>
    <s v="N/A"/>
    <m/>
    <m/>
    <s v="N/A"/>
    <m/>
    <m/>
    <s v="Yes"/>
    <m/>
    <s v="Yes"/>
    <s v="Yes"/>
    <m/>
    <s v="Yes"/>
    <s v="N/A"/>
    <m/>
    <s v="No"/>
    <m/>
    <s v="No Stop Work occurred during the pumping "/>
    <m/>
    <s v="All hand communicated very well while pumping at high pressure."/>
    <m/>
  </r>
  <r>
    <n v="63"/>
    <d v="2023-09-14T10:30:47"/>
    <d v="2023-09-14T10:39:55"/>
    <s v="jason.gauthier@apachecorp.com"/>
    <s v="Jason Gauthier"/>
    <m/>
    <d v="2023-09-14T00:00:00"/>
    <s v="VR-265-A-Drill"/>
    <s v="Construction"/>
    <s v="Acadian Contractors"/>
    <s v="Joseph G/ Platform Living Quarters"/>
    <s v="Repairing Stair Treads"/>
    <s v="Construction;HSE;"/>
    <s v="Yes"/>
    <m/>
    <x v="67"/>
    <s v="Yes"/>
    <s v="Yes"/>
    <m/>
    <s v="Yes"/>
    <m/>
    <s v="Yes"/>
    <s v="Yes"/>
    <m/>
    <s v="Yes"/>
    <s v="Yes"/>
    <m/>
    <s v="Yes"/>
    <s v="N/A"/>
    <m/>
    <m/>
    <s v="N/A"/>
    <m/>
    <m/>
    <s v="Yes"/>
    <s v="Yes"/>
    <s v="No"/>
    <m/>
    <s v="Stairs were cut out and supports and new stair treads were welded back in place one at a time."/>
    <m/>
    <s v="Fire Watches were in place with all proper fire fighting equipment in areas ready to use if need be."/>
    <m/>
  </r>
  <r>
    <n v="64"/>
    <d v="2023-09-14T11:13:39"/>
    <d v="2023-09-14T11:21:41"/>
    <s v="trey.ring@apachecorp.com"/>
    <s v="Trey Ring"/>
    <m/>
    <d v="2023-09-14T00:00:00"/>
    <s v="HI 595D"/>
    <s v="P&amp;A / Wells"/>
    <s v="SMS"/>
    <s v="NA - Platform"/>
    <s v="Fire extinguishers"/>
    <s v="P&amp;A / Wells;HSE;"/>
    <s v="Yes"/>
    <m/>
    <x v="68"/>
    <m/>
    <m/>
    <m/>
    <m/>
    <m/>
    <m/>
    <m/>
    <m/>
    <m/>
    <m/>
    <m/>
    <m/>
    <m/>
    <m/>
    <m/>
    <m/>
    <m/>
    <m/>
    <m/>
    <m/>
    <m/>
    <m/>
    <m/>
    <m/>
    <m/>
    <m/>
  </r>
  <r>
    <n v="64"/>
    <d v="2023-09-14T11:13:39"/>
    <d v="2023-09-14T11:21:41"/>
    <s v="trey.ring@apachecorp.com"/>
    <s v="Trey Ring"/>
    <m/>
    <d v="2023-09-14T00:00:00"/>
    <s v="HI 595D"/>
    <s v="P&amp;A / Wells"/>
    <s v="SMS"/>
    <s v="NA - Platform"/>
    <s v="Fire extinguishers"/>
    <s v="P&amp;A / Wells;HSE;"/>
    <s v="Yes"/>
    <m/>
    <x v="33"/>
    <s v="Yes"/>
    <s v="Yes"/>
    <m/>
    <s v="Yes"/>
    <m/>
    <s v="Yes"/>
    <s v="Yes"/>
    <m/>
    <s v="Yes"/>
    <s v="Yes"/>
    <m/>
    <s v="Yes"/>
    <s v="Yes"/>
    <m/>
    <s v="Yes"/>
    <s v="Yes"/>
    <m/>
    <s v="Yes"/>
    <s v="Yes"/>
    <s v="Yes"/>
    <s v="No"/>
    <m/>
    <s v="Found 3 extinguisher yellow tagged but no paperwork or information regarding the individual whom inspected and tagged them yellow.   A call was made to the Platform UWA/OIM, where he made contact and the report/schedule will be emailed later today."/>
    <m/>
    <s v="NA"/>
    <m/>
  </r>
  <r>
    <n v="65"/>
    <d v="2023-09-16T10:46:04"/>
    <d v="2023-09-16T10:46:21"/>
    <s v="trey.ring@apachecorp.com"/>
    <s v="Trey Ring"/>
    <m/>
    <d v="2023-09-15T00:00:00"/>
    <s v="Support Beams around D11 wellbay"/>
    <s v="P&amp;A / Wells"/>
    <s v="SMS"/>
    <s v="HI 595D / Platform Black"/>
    <s v="Beams/Work area/housekeeping/compliance"/>
    <s v="P&amp;A / Wells;"/>
    <s v="Yes"/>
    <m/>
    <x v="33"/>
    <s v="No"/>
    <s v="Yes"/>
    <m/>
    <s v="Yes"/>
    <m/>
    <s v="Yes"/>
    <s v="Yes"/>
    <m/>
    <s v="Yes"/>
    <s v="Yes"/>
    <m/>
    <s v="Yes"/>
    <s v="Yes"/>
    <m/>
    <s v="Yes"/>
    <s v="Yes"/>
    <m/>
    <s v="Yes"/>
    <s v="Yes"/>
    <s v="Yes"/>
    <s v="No"/>
    <m/>
    <s v="NA - Not utilized"/>
    <m/>
    <s v="Crew is doing a good job, but we will continue our work in becoming better in the upcoming days until we as a group fall into pattern"/>
    <m/>
  </r>
  <r>
    <n v="66"/>
    <d v="2023-09-16T15:38:12"/>
    <d v="2023-09-16T15:41:06"/>
    <s v="andy.peroyea1@apachecorp.com"/>
    <s v="Andy Peroyea"/>
    <m/>
    <d v="2023-09-16T00:00:00"/>
    <s v="SP 87-D"/>
    <s v="P&amp;A / Wells"/>
    <s v="Helix / Alliance"/>
    <s v="SP 87-D"/>
    <s v="Breaking bolts on wellhead"/>
    <s v="P&amp;A / Wells;"/>
    <s v="No"/>
    <m/>
    <x v="50"/>
    <s v="Yes"/>
    <s v="Yes"/>
    <m/>
    <s v="Yes"/>
    <m/>
    <s v="Yes"/>
    <s v="Yes"/>
    <m/>
    <s v="Yes"/>
    <s v="Yes"/>
    <m/>
    <s v="Yes"/>
    <s v="Yes"/>
    <m/>
    <s v="Yes"/>
    <s v="Yes"/>
    <m/>
    <s v="Yes"/>
    <s v="Yes"/>
    <s v="Yes"/>
    <s v="No"/>
    <m/>
    <s v="N/A"/>
    <m/>
    <s v="Hot work permit was completed properly"/>
    <m/>
  </r>
  <r>
    <n v="67"/>
    <d v="2023-09-16T15:49:49"/>
    <d v="2023-09-16T15:54:09"/>
    <s v="david.arton@apachecorp.com"/>
    <s v="David Arton"/>
    <m/>
    <d v="2023-09-16T00:00:00"/>
    <s v="SMI 281 C"/>
    <s v="P&amp;A / Wells"/>
    <s v="Helix"/>
    <s v="LB New Orleans"/>
    <s v="PA"/>
    <s v="P&amp;A / Wells;"/>
    <s v="Yes"/>
    <m/>
    <x v="69"/>
    <s v="Yes"/>
    <s v="Yes"/>
    <m/>
    <s v="Yes"/>
    <m/>
    <s v="Yes"/>
    <s v="Yes"/>
    <m/>
    <s v="Yes"/>
    <s v="Yes"/>
    <m/>
    <s v="Yes"/>
    <s v="Yes"/>
    <m/>
    <s v="Yes"/>
    <s v="Yes"/>
    <m/>
    <s v="Yes"/>
    <s v="Yes"/>
    <s v="Yes"/>
    <s v="No"/>
    <m/>
    <s v="SWA Not needed at this time"/>
    <m/>
    <s v="The platform is neat and clean. Employees are following policies for job tasks being performed "/>
    <m/>
  </r>
  <r>
    <n v="68"/>
    <d v="2023-09-17T08:02:18"/>
    <d v="2023-09-17T08:44:15"/>
    <s v="trey.ring@apachecorp.com"/>
    <s v="Trey Ring"/>
    <m/>
    <d v="2023-09-17T00:00:00"/>
    <s v="HI595D / Platform Black"/>
    <s v="P&amp;A / Wells"/>
    <s v="SMS"/>
    <s v="NA-Platform Black"/>
    <s v="Eye wash stations / bottles for total count, tamper-proof and expiration dates.  All were good, however we do not have much in reserve.  Will be placing an order for more today 9.17.2023"/>
    <s v="P&amp;A / Wells;"/>
    <s v="Yes"/>
    <m/>
    <x v="70"/>
    <s v="Yes"/>
    <s v="Yes"/>
    <m/>
    <s v="Yes"/>
    <m/>
    <s v="Yes"/>
    <s v="Yes"/>
    <m/>
    <s v="Yes"/>
    <s v="Yes"/>
    <m/>
    <s v="Yes"/>
    <s v="Yes"/>
    <m/>
    <s v="Yes"/>
    <s v="Yes"/>
    <m/>
    <s v="Yes"/>
    <s v="Yes"/>
    <s v="Yes"/>
    <s v="No"/>
    <m/>
    <s v="NA - no SWA "/>
    <m/>
    <m/>
    <m/>
  </r>
  <r>
    <n v="69"/>
    <d v="2023-09-18T08:42:52"/>
    <d v="2023-09-18T08:46:46"/>
    <s v="james.sonnier@apachecorp.com"/>
    <s v="James Sonnier"/>
    <m/>
    <d v="2023-09-15T00:00:00"/>
    <s v="SM 281 C"/>
    <s v="P&amp;A / Wells"/>
    <s v="OMC"/>
    <s v="LB Jamie Eymard"/>
    <s v="PA / TA Operations, LB and PF"/>
    <s v="P&amp;A / Wells;HSE;"/>
    <s v="No"/>
    <m/>
    <x v="0"/>
    <s v="Yes"/>
    <s v="Yes"/>
    <m/>
    <s v="Yes"/>
    <m/>
    <s v="Yes"/>
    <s v="Yes"/>
    <m/>
    <s v="Yes"/>
    <s v="N/A"/>
    <m/>
    <m/>
    <s v="Yes"/>
    <m/>
    <s v="Yes"/>
    <s v="Yes"/>
    <m/>
    <s v="Yes"/>
    <s v="Yes"/>
    <s v="Yes"/>
    <s v="No"/>
    <m/>
    <s v="NA"/>
    <m/>
    <s v="LB Jamie Eymard crew, safety rep, WSS were all very cooperative and active in regard to identifying and mitigating hazards. "/>
    <m/>
  </r>
  <r>
    <n v="70"/>
    <d v="2023-09-18T09:32:10"/>
    <d v="2023-09-18T09:33:07"/>
    <s v="joel.ferrell@apachecorp.com"/>
    <s v="Joel Ferrell"/>
    <m/>
    <d v="2023-09-18T00:00:00"/>
    <s v="SP89B"/>
    <s v="P&amp;A / Wells"/>
    <s v="Fluid Crane"/>
    <s v="N/A Accommodations on Platform"/>
    <s v="Fluid Crane Relocate Bull Frog Crane"/>
    <s v="HSE;"/>
    <s v="Yes"/>
    <m/>
    <x v="71"/>
    <s v="Yes"/>
    <s v="Yes"/>
    <m/>
    <s v="Yes"/>
    <m/>
    <s v="Yes"/>
    <s v="Yes"/>
    <m/>
    <s v="Yes"/>
    <s v="N/A"/>
    <m/>
    <m/>
    <s v="N/A"/>
    <m/>
    <m/>
    <s v="Yes"/>
    <m/>
    <s v="Yes"/>
    <s v="Yes"/>
    <s v="Yes"/>
    <s v="No"/>
    <m/>
    <s v="N/A- Work is stopped and re-evaluated as needed."/>
    <s v="https://apache.sharepoint.com/sites/EHS_USON/Shared%20Documents/Apps/Microsoft%20Forms/2H23%20Blitz%20-%20GOM%20DECOM/Question/20230918-%20SP%2089%20B-%20JSA-%20Fluid%20Crane-%20Crane%20Ri_Joel%20Ferrell.pdf"/>
    <s v="N/A"/>
    <m/>
  </r>
  <r>
    <n v="71"/>
    <d v="2023-09-19T13:14:17"/>
    <d v="2023-09-19T13:23:46"/>
    <s v="chase.verret@apachecorp.com"/>
    <s v="Chase Verret"/>
    <m/>
    <d v="2023-09-19T00:00:00"/>
    <s v="DB Thor South Marsh Island 137 A"/>
    <s v="Facilities &amp; Pipelines"/>
    <s v="Shore Offshore"/>
    <s v="DB Thor"/>
    <s v="Deck Operations"/>
    <s v="HSE;Environmental Compliance;"/>
    <s v="No"/>
    <m/>
    <x v="72"/>
    <s v="No"/>
    <s v="No"/>
    <m/>
    <s v="Yes"/>
    <m/>
    <s v="Yes"/>
    <s v="Yes"/>
    <m/>
    <s v="Yes"/>
    <s v="Yes"/>
    <m/>
    <s v="Yes"/>
    <s v="Yes"/>
    <m/>
    <s v="Yes"/>
    <s v="N/A"/>
    <m/>
    <m/>
    <s v="Yes"/>
    <s v="Yes"/>
    <s v="No"/>
    <m/>
    <s v="NA"/>
    <m/>
    <s v="None"/>
    <m/>
  </r>
  <r>
    <n v="71"/>
    <d v="2023-09-19T16:34:20"/>
    <d v="2023-09-19T16:41:16"/>
    <s v="robert.abshire@apachecorp.com"/>
    <s v="Robert Abshire"/>
    <m/>
    <d v="2023-09-18T00:00:00"/>
    <s v="EI-158 JB"/>
    <s v="P&amp;A / Wells"/>
    <s v="Helix"/>
    <s v="LB Man O War"/>
    <s v="Cutting/Removing wellheads "/>
    <s v="HSE;P&amp;A / Wells;"/>
    <s v="Yes"/>
    <m/>
    <x v="73"/>
    <m/>
    <m/>
    <m/>
    <m/>
    <m/>
    <m/>
    <m/>
    <m/>
    <m/>
    <m/>
    <m/>
    <m/>
    <m/>
    <m/>
    <m/>
    <m/>
    <m/>
    <m/>
    <m/>
    <m/>
    <m/>
    <m/>
    <m/>
    <m/>
    <m/>
    <m/>
  </r>
  <r>
    <n v="72"/>
    <d v="2023-09-19T16:34:20"/>
    <d v="2023-09-19T16:41:16"/>
    <s v="robert.abshire@apachecorp.com"/>
    <s v="Robert Abshire"/>
    <m/>
    <d v="2023-09-19T00:00:00"/>
    <s v="EI-158 JB"/>
    <s v="P&amp;A / Wells"/>
    <s v="Helix"/>
    <s v="LB Man O War"/>
    <s v="Cutting/Removing wellheads "/>
    <s v="HSE;P&amp;A / Wells;"/>
    <s v="Yes"/>
    <m/>
    <x v="74"/>
    <s v="Yes"/>
    <s v="Yes"/>
    <m/>
    <s v="Yes"/>
    <m/>
    <s v="Yes"/>
    <s v="Yes"/>
    <m/>
    <s v="Yes"/>
    <s v="N/A"/>
    <m/>
    <m/>
    <s v="N/A"/>
    <m/>
    <m/>
    <s v="N/A"/>
    <m/>
    <m/>
    <s v="Yes"/>
    <s v="Yes"/>
    <s v="No"/>
    <m/>
    <s v="N/A"/>
    <m/>
    <s v="Good communication, proper documentation &amp; on-site inspections conducted."/>
    <m/>
  </r>
  <r>
    <n v="73"/>
    <d v="2023-09-20T15:00:43"/>
    <d v="2023-09-20T15:58:19"/>
    <s v="glenn.avants@apachecorp.com"/>
    <s v="Glenn Avants"/>
    <m/>
    <d v="2023-09-20T00:00:00"/>
    <s v="South Pass 89B"/>
    <s v="P&amp;A / Wells"/>
    <s v="Safety Management Systems"/>
    <s v="Platform"/>
    <s v="Pulling and cutting 16&quot; x 20&quot; x 26&quot; casings, laying down &amp; preparing for backload."/>
    <s v="P&amp;A / Wells;HSE;"/>
    <s v="Yes"/>
    <m/>
    <x v="75"/>
    <s v="Yes"/>
    <s v="Yes"/>
    <m/>
    <s v="Yes"/>
    <m/>
    <s v="Yes"/>
    <s v="Yes"/>
    <m/>
    <s v="Yes"/>
    <s v="N/A"/>
    <m/>
    <m/>
    <s v="Yes"/>
    <m/>
    <s v="Yes"/>
    <s v="Yes"/>
    <m/>
    <s v="Yes"/>
    <s v="Yes"/>
    <s v="Yes"/>
    <s v="No"/>
    <m/>
    <s v="N/A"/>
    <m/>
    <m/>
    <m/>
  </r>
  <r>
    <n v="74"/>
    <d v="2023-09-20T16:23:03"/>
    <d v="2023-09-20T16:26:23"/>
    <s v="jeremy.ambrose@apachecorp.com"/>
    <s v="Jeremy Ambrose"/>
    <m/>
    <d v="2023-09-20T00:00:00"/>
    <s v="SP-87D"/>
    <s v="P&amp;A / Wells"/>
    <s v="Safety Meeting Systems"/>
    <s v="MR Steven McCall"/>
    <s v="P&amp;A"/>
    <s v="HSE;"/>
    <s v="Yes"/>
    <m/>
    <x v="76"/>
    <s v="No"/>
    <s v="No"/>
    <m/>
    <s v="Yes"/>
    <m/>
    <s v="Yes"/>
    <s v="Yes"/>
    <m/>
    <s v="Yes"/>
    <s v="N/A"/>
    <m/>
    <m/>
    <s v="Yes"/>
    <m/>
    <s v="Yes"/>
    <s v="Yes"/>
    <m/>
    <s v="Yes"/>
    <s v="Yes"/>
    <s v="Yes"/>
    <s v="No"/>
    <m/>
    <s v="N/A"/>
    <m/>
    <m/>
    <m/>
  </r>
  <r>
    <n v="75"/>
    <d v="2023-09-21T04:15:52"/>
    <d v="2023-09-21T04:21:14"/>
    <s v="gustavus.richmond@apachecorp.com"/>
    <s v="Gustavus Richmond"/>
    <m/>
    <d v="2023-09-21T00:00:00"/>
    <s v="EI 187 JC"/>
    <s v="Construction"/>
    <s v="Claxton"/>
    <s v="DB Performance"/>
    <s v="Abrasive pressure cutting  "/>
    <s v="Construction;HSE;"/>
    <s v="Yes"/>
    <m/>
    <x v="41"/>
    <s v="Yes"/>
    <s v="Yes"/>
    <m/>
    <s v="Yes"/>
    <m/>
    <s v="Yes"/>
    <s v="Yes"/>
    <m/>
    <s v="Yes"/>
    <s v="Yes"/>
    <m/>
    <s v="Yes"/>
    <s v="Yes"/>
    <m/>
    <s v="Yes"/>
    <s v="Yes"/>
    <m/>
    <s v="Yes"/>
    <s v="N/A"/>
    <m/>
    <s v="No"/>
    <m/>
    <s v="NA"/>
    <m/>
    <m/>
    <m/>
  </r>
  <r>
    <n v="76"/>
    <d v="2023-09-21T15:54:09"/>
    <d v="2023-09-21T16:15:31"/>
    <s v="kyle.reisz@apachecorp.com"/>
    <s v="Kyle Reisz"/>
    <m/>
    <d v="2023-09-21T00:00:00"/>
    <s v="Gulf Copper Dock - Galveston"/>
    <s v="Facilities &amp; Pipelines"/>
    <s v="Manson"/>
    <s v="DB Wotan"/>
    <s v="Winch Repairs &amp; General House keeping"/>
    <s v="Facilities &amp; Pipelines;"/>
    <s v="Yes"/>
    <m/>
    <x v="5"/>
    <s v="No"/>
    <s v="No"/>
    <m/>
    <s v="Yes"/>
    <m/>
    <s v="Yes"/>
    <s v="Yes"/>
    <m/>
    <s v="Yes"/>
    <s v="Yes"/>
    <m/>
    <s v="Yes"/>
    <s v="Yes"/>
    <m/>
    <s v="Yes"/>
    <s v="Yes"/>
    <m/>
    <s v="Yes"/>
    <s v="Yes"/>
    <s v="Barriers identified (yellow safety zone) - but one piece of equipment needed to be moved slightly out of zone"/>
    <s v="Yes"/>
    <m/>
    <s v="Noticed that OTS Pile cutter/cradle was slightly over the line for yellow safety swing zone of deck crane.  Position had clearance, but needed to be cleared/moved to ensure didn't create a pinch point hazard. Pointed out and discussed with Derrick Barge Superintendent / management. Immediately barge crew began addressing it, equipment was moved out of yellow painted zone within 10 mins of discussion. "/>
    <s v="https://apache.sharepoint.com/sites/EHS_USON/Shared%20Documents/Apps/Microsoft%20Forms/2H23%20Blitz%20-%20GOM%20DECOM/Question/DB%20Wotan%20092123_Kyle%20Reisz.jpg"/>
    <m/>
    <m/>
  </r>
  <r>
    <n v="76"/>
    <d v="2023-09-21T15:54:09"/>
    <d v="2023-09-21T16:15:31"/>
    <s v="kyle.reisz@apachecorp.com"/>
    <s v="Kyle Reisz"/>
    <m/>
    <d v="2023-09-21T00:00:00"/>
    <s v="Gulf Copper Dock - Galveston"/>
    <s v="Facilities &amp; Pipelines"/>
    <s v="Manson"/>
    <s v="DB Wotan"/>
    <s v="Winch Repairs &amp; General House keeping"/>
    <s v="Facilities &amp; Pipelines;"/>
    <m/>
    <m/>
    <x v="77"/>
    <m/>
    <m/>
    <m/>
    <m/>
    <m/>
    <m/>
    <m/>
    <m/>
    <m/>
    <m/>
    <m/>
    <m/>
    <m/>
    <m/>
    <m/>
    <m/>
    <m/>
    <m/>
    <m/>
    <m/>
    <m/>
    <m/>
    <m/>
    <m/>
    <m/>
    <m/>
  </r>
  <r>
    <n v="77"/>
    <d v="2023-09-21T19:08:50"/>
    <d v="2023-09-21T19:09:07"/>
    <s v="trey.ring@apachecorp.com"/>
    <s v="Trey Ring"/>
    <m/>
    <d v="2023-09-21T00:00:00"/>
    <s v="Life vests and their boxes"/>
    <s v="P&amp;A / Wells"/>
    <s v="SMS"/>
    <s v="NA - Platform Black HI595D"/>
    <s v="Compliance and working condition of all straps, connections, clasps, lights, whistles etc. "/>
    <s v="P&amp;A / Wells;HSE;"/>
    <s v="Yes"/>
    <m/>
    <x v="33"/>
    <s v="Yes"/>
    <s v="Yes"/>
    <m/>
    <s v="Yes"/>
    <m/>
    <s v="Yes"/>
    <s v="Yes"/>
    <m/>
    <s v="Yes"/>
    <s v="Yes"/>
    <m/>
    <s v="Yes"/>
    <s v="Yes"/>
    <m/>
    <s v="Yes"/>
    <s v="Yes"/>
    <m/>
    <s v="Yes"/>
    <s v="Yes"/>
    <s v="Yes"/>
    <s v="No"/>
    <m/>
    <s v="NA"/>
    <m/>
    <s v="All were in good working condition, there are a sufficient number available in total as well as in each box"/>
    <m/>
  </r>
  <r>
    <n v="78"/>
    <d v="2023-09-22T13:54:59"/>
    <d v="2023-09-22T14:00:05"/>
    <s v="kendal.ford@apachecorp.com"/>
    <s v="KENDAL FORD"/>
    <m/>
    <d v="2023-09-22T00:00:00"/>
    <s v="VR 265A"/>
    <s v="Construction"/>
    <s v="Acadian Contractors, Inc."/>
    <s v="VR 265A"/>
    <s v="Building scaffolding for safe out repairs and hot bolting."/>
    <s v="HSE;"/>
    <s v="No"/>
    <m/>
    <x v="0"/>
    <s v="Yes"/>
    <s v="Yes"/>
    <m/>
    <s v="Yes"/>
    <m/>
    <s v="Yes"/>
    <s v="Yes"/>
    <m/>
    <s v="Yes"/>
    <s v="N/A"/>
    <m/>
    <m/>
    <s v="N/A"/>
    <m/>
    <m/>
    <s v="Yes"/>
    <m/>
    <s v="Yes"/>
    <s v="Yes"/>
    <s v="Yes"/>
    <s v="No"/>
    <m/>
    <s v="No Stop Work Authority was needed for this job."/>
    <s v="https://apache.sharepoint.com/sites/EHS_USON/Shared%20Documents/Apps/Microsoft%20Forms/2H23%20Blitz%20-%20GOM%20DECOM/Question/IMG_9552_KENDAL%20FORD.jpg; https://apache.sharepoint.com/sites/EHS_USON/Shared%20Documents/Apps/Microsoft%20Forms/2H23%20Blitz%20-%20GOM%20DECOM/Question/IMG_9553_KENDAL%20FORD.jpg; https://apache.sharepoint.com/sites/EHS_USON/Shared%20Documents/Apps/Microsoft%20Forms/2H23%20Blitz%20-%20GOM%20DECOM/Question/IMG_9554_KENDAL%20FORD.jpg; https://apache.sharepoint.com/sites/EHS_USON/Shared%20Documents/Apps/Microsoft%20Forms/2H23%20Blitz%20-%20GOM%20DECOM/Question/IMG_9555_KENDAL%20FORD.jpg"/>
    <s v="The crew does a good job of working through JSAs during their meeting and makes sure all parties involved are on the JSAs."/>
    <m/>
  </r>
  <r>
    <n v="79"/>
    <d v="2023-09-22T14:20:58"/>
    <d v="2023-09-22T14:35:15"/>
    <s v="trey.ring@apachecorp.com"/>
    <s v="Trey Ring"/>
    <m/>
    <d v="2023-09-22T00:00:00"/>
    <s v="HI 595D"/>
    <s v="P&amp;A / Wells"/>
    <s v="SMS"/>
    <s v="Platform Black"/>
    <s v="Gasbuster/Fluid Tank"/>
    <s v="P&amp;A / Wells;"/>
    <s v="Yes"/>
    <m/>
    <x v="33"/>
    <s v="Yes"/>
    <s v="Yes"/>
    <m/>
    <s v="Yes"/>
    <m/>
    <s v="Yes"/>
    <s v="Yes"/>
    <m/>
    <s v="Yes"/>
    <s v="Yes"/>
    <m/>
    <s v="Yes"/>
    <s v="Yes"/>
    <m/>
    <s v="Yes"/>
    <s v="Yes"/>
    <m/>
    <s v="Yes"/>
    <s v="Yes"/>
    <s v="Yes"/>
    <s v="No"/>
    <m/>
    <s v="N/A"/>
    <m/>
    <s v="Began the inspection on the outside finishing with the gas buster.  There was only one issue/condition found during the inspection and that is the slings on the gas buster does not have a tag.  The crew was made aware of this immediately and the decision was made to order a new set and will exchange the slings out upon receipt for the next boat run.  Next was inspecting the condition of fluid tanks, hoses and connections, all were good.  All hoses stretched across the deck are flagged and painted W/Hi-Vis paint.  Eye wash station is present and is visible as well as being within a close proximity to the walkway.  It is stocked with 2 bottles of saline eye wash, both of which are in date.  Gas Buster is operational and without defect. Satisfied with the overall condition of the unit as well as the plan for the sling exchange."/>
    <m/>
  </r>
  <r>
    <n v="80"/>
    <d v="2023-09-24T09:54:31"/>
    <d v="2023-09-24T09:59:48"/>
    <s v="jeffrey.smith@apachecorp.com"/>
    <s v="JEFFREY SMITH"/>
    <m/>
    <d v="2023-09-24T00:00:00"/>
    <s v="HIA573B"/>
    <s v="P&amp;A / Wells"/>
    <s v="ALLIANCE ENERGY SERVICES"/>
    <s v="N/A"/>
    <s v="FLANGE WORK ON THE #5 WELL"/>
    <s v="HSE;P&amp;A / Wells;"/>
    <s v="Yes"/>
    <m/>
    <x v="20"/>
    <s v="No"/>
    <s v="No"/>
    <m/>
    <s v="Yes"/>
    <m/>
    <s v="Yes"/>
    <s v="N/A"/>
    <m/>
    <m/>
    <s v="N/A"/>
    <m/>
    <m/>
    <s v="Yes"/>
    <m/>
    <s v="Yes"/>
    <s v="Yes"/>
    <m/>
    <s v="Yes"/>
    <s v="Yes"/>
    <s v="Yes"/>
    <s v="No"/>
    <m/>
    <s v="WAS NOT NEEDED"/>
    <m/>
    <s v="CREW WAS USING ALL PPE WHILE PERFORMING THIER TASK"/>
    <m/>
  </r>
  <r>
    <n v="80"/>
    <d v="2023-09-24T09:54:31"/>
    <d v="2023-09-24T09:59:48"/>
    <s v="jeffrey.smith@apachecorp.com"/>
    <s v="JEFFREY SMITH"/>
    <m/>
    <d v="2023-09-24T00:00:00"/>
    <s v="HIA573B"/>
    <s v="P&amp;A / Wells"/>
    <s v="ALLIANCE ENERGY SERVICES"/>
    <s v="N/A"/>
    <s v="FLANGE WORK ON THE #5 WELL"/>
    <s v="HSE;P&amp;A / Wells;"/>
    <m/>
    <m/>
    <x v="78"/>
    <m/>
    <m/>
    <m/>
    <m/>
    <m/>
    <m/>
    <m/>
    <m/>
    <m/>
    <m/>
    <m/>
    <m/>
    <m/>
    <m/>
    <m/>
    <m/>
    <m/>
    <m/>
    <m/>
    <m/>
    <m/>
    <m/>
    <m/>
    <m/>
    <m/>
    <m/>
  </r>
  <r>
    <n v="81"/>
    <d v="2023-09-25T22:26:40"/>
    <d v="2023-09-25T22:30:35"/>
    <s v="james.watson1@apachecorp.com"/>
    <s v="James Watson"/>
    <m/>
    <d v="2023-09-25T00:00:00"/>
    <s v="Derrick Barge Thor"/>
    <s v="Facilities &amp; Pipelines"/>
    <s v="Shore Offshore"/>
    <s v="Derrick Barge Thor"/>
    <s v="Installing Temporary Wok Platforms"/>
    <s v="HSE;"/>
    <s v="Yes"/>
    <m/>
    <x v="79"/>
    <s v="Yes"/>
    <s v="Yes"/>
    <m/>
    <s v="Yes"/>
    <m/>
    <s v="Yes"/>
    <s v="Yes"/>
    <m/>
    <s v="Yes"/>
    <s v="N/A"/>
    <m/>
    <m/>
    <s v="N/A"/>
    <m/>
    <m/>
    <s v="N/A"/>
    <m/>
    <m/>
    <s v="Yes"/>
    <s v="Yes"/>
    <s v="No"/>
    <m/>
    <s v="N/A"/>
    <m/>
    <s v="Under hanging TWP's required due to the conductors configuration found on return to SS 216 C"/>
    <m/>
  </r>
  <r>
    <n v="82"/>
    <d v="2023-09-26T11:36:15"/>
    <d v="2023-09-26T11:42:54"/>
    <s v="tim.holm@apachecorp.com"/>
    <s v="TIM HOLM"/>
    <m/>
    <d v="2023-09-26T00:00:00"/>
    <s v="EI 158 C"/>
    <s v="P&amp;A / Wells"/>
    <s v="Apache"/>
    <s v="LB Michelle"/>
    <s v="Tripping pipe from Down Hole"/>
    <s v="HSE;"/>
    <s v="Yes"/>
    <m/>
    <x v="80"/>
    <s v="Yes"/>
    <s v="Yes"/>
    <m/>
    <s v="Yes"/>
    <m/>
    <s v="Yes"/>
    <s v="Yes"/>
    <m/>
    <s v="Yes"/>
    <s v="N/A"/>
    <m/>
    <m/>
    <s v="Yes"/>
    <m/>
    <s v="Yes"/>
    <s v="Yes"/>
    <m/>
    <s v="Yes"/>
    <s v="Yes"/>
    <s v="Yes"/>
    <s v="No"/>
    <m/>
    <s v="N/A"/>
    <m/>
    <m/>
    <m/>
  </r>
  <r>
    <n v="83"/>
    <d v="2023-09-26T17:19:04"/>
    <d v="2023-09-26T17:25:16"/>
    <s v="scot.carpenter@apachecorp.com"/>
    <s v="Scot Carpenter"/>
    <m/>
    <d v="2023-09-26T00:00:00"/>
    <s v="L/B Man-O-War"/>
    <s v="P&amp;A / Wells"/>
    <s v="Claxton"/>
    <s v="Man-O-War"/>
    <s v="Removing cutter from well."/>
    <s v="P&amp;A / Wells;"/>
    <s v="No"/>
    <m/>
    <x v="81"/>
    <s v="Yes"/>
    <s v="Yes"/>
    <m/>
    <s v="Yes"/>
    <m/>
    <s v="Yes"/>
    <s v="Yes"/>
    <m/>
    <s v="Yes"/>
    <s v="N/A"/>
    <m/>
    <m/>
    <s v="Yes"/>
    <m/>
    <s v="Yes"/>
    <s v="Yes"/>
    <m/>
    <s v="Yes"/>
    <s v="Yes"/>
    <s v="Yes"/>
    <s v="No"/>
    <m/>
    <s v="Did not do a stop work."/>
    <m/>
    <m/>
    <m/>
  </r>
  <r>
    <n v="83"/>
    <d v="2023-09-26T17:19:04"/>
    <d v="2023-09-26T17:25:16"/>
    <s v="scot.carpenter@apachecorp.com"/>
    <s v="Scot Carpenter"/>
    <m/>
    <d v="2023-09-26T00:00:00"/>
    <s v="L/B Man-O-War"/>
    <s v="P&amp;A / Wells"/>
    <s v="Claxton"/>
    <s v="Man-O-War"/>
    <s v="Removing cutter from well."/>
    <s v="P&amp;A / Wells;"/>
    <m/>
    <m/>
    <x v="82"/>
    <m/>
    <m/>
    <m/>
    <m/>
    <m/>
    <m/>
    <m/>
    <m/>
    <m/>
    <m/>
    <m/>
    <m/>
    <m/>
    <m/>
    <m/>
    <m/>
    <m/>
    <m/>
    <m/>
    <m/>
    <m/>
    <m/>
    <m/>
    <m/>
    <m/>
    <m/>
  </r>
  <r>
    <n v="84"/>
    <d v="2023-09-26T17:18:01"/>
    <d v="2023-09-26T17:27:23"/>
    <s v="robert.abshire@apachecorp.com"/>
    <s v="Robert Abshire"/>
    <m/>
    <d v="2023-09-26T00:00:00"/>
    <s v="EI-158 Jb"/>
    <s v="P&amp;A / Wells"/>
    <s v="Helix"/>
    <s v="LB Man O War"/>
    <s v="Crane operations "/>
    <s v="P&amp;A / Wells;HSE;"/>
    <s v="No"/>
    <m/>
    <x v="83"/>
    <s v="Yes"/>
    <s v="Yes"/>
    <m/>
    <s v="Yes"/>
    <m/>
    <s v="Yes"/>
    <s v="Yes"/>
    <m/>
    <s v="Yes"/>
    <s v="N/A"/>
    <m/>
    <m/>
    <s v="N/A"/>
    <m/>
    <m/>
    <s v="Yes"/>
    <m/>
    <s v="Yes"/>
    <s v="Yes"/>
    <s v="Yes"/>
    <s v="No"/>
    <m/>
    <s v="N/A"/>
    <m/>
    <s v="Communication during operations was established prior to and used continuously throughout operations."/>
    <m/>
  </r>
  <r>
    <n v="84"/>
    <d v="2023-09-26T17:18:01"/>
    <d v="2023-09-26T17:27:23"/>
    <s v="robert.abshire@apachecorp.com"/>
    <s v="Robert Abshire"/>
    <m/>
    <d v="2023-09-26T00:00:00"/>
    <s v="EI-158 Jb"/>
    <s v="P&amp;A / Wells"/>
    <s v="Helix"/>
    <s v="LB Man O War"/>
    <s v="Crane operations "/>
    <s v="P&amp;A / Wells;HSE;"/>
    <m/>
    <m/>
    <x v="81"/>
    <m/>
    <m/>
    <m/>
    <m/>
    <m/>
    <m/>
    <m/>
    <m/>
    <m/>
    <m/>
    <m/>
    <m/>
    <m/>
    <m/>
    <m/>
    <m/>
    <m/>
    <m/>
    <m/>
    <m/>
    <m/>
    <m/>
    <m/>
    <m/>
    <m/>
    <m/>
  </r>
  <r>
    <n v="85"/>
    <d v="2023-09-26T19:47:39"/>
    <d v="2023-09-26T19:49:11"/>
    <s v="jason.zacchini@apachecorp.com"/>
    <s v="Jason Zacchini"/>
    <m/>
    <d v="2023-09-26T00:00:00"/>
    <s v="ST 205 G"/>
    <s v="P&amp;A / Wells"/>
    <s v="Helix / Alliance "/>
    <s v="LB Dallas"/>
    <s v="Mixing and Pumping Cement "/>
    <s v="HSE;P&amp;A / Wells;"/>
    <s v="Yes"/>
    <m/>
    <x v="84"/>
    <s v="Yes"/>
    <s v="Yes"/>
    <m/>
    <s v="Yes"/>
    <m/>
    <s v="Yes"/>
    <s v="Yes"/>
    <m/>
    <s v="Yes"/>
    <s v="No"/>
    <s v="Grounding/bonding;"/>
    <s v="Yes"/>
    <s v="Yes"/>
    <m/>
    <s v="Yes"/>
    <s v="Yes"/>
    <m/>
    <s v="Yes"/>
    <s v="Yes"/>
    <s v="Yes"/>
    <s v="No"/>
    <m/>
    <s v="NA"/>
    <m/>
    <m/>
    <m/>
  </r>
  <r>
    <n v="86"/>
    <d v="2023-09-27T06:24:18"/>
    <d v="2023-09-27T06:39:34"/>
    <s v="jeremy.ambrose@apachecorp.com"/>
    <s v="Jeremy Ambrose"/>
    <m/>
    <d v="2023-09-27T00:00:00"/>
    <s v="Platform White SP-87D"/>
    <s v="P&amp;A / Wells"/>
    <s v="Safety Management Systems"/>
    <s v="SP-87D"/>
    <s v="P&amp;A ops"/>
    <s v="HSE;"/>
    <s v="No"/>
    <m/>
    <x v="0"/>
    <s v="Yes"/>
    <s v="Yes"/>
    <m/>
    <s v="Yes"/>
    <m/>
    <s v="Yes"/>
    <s v="Yes"/>
    <m/>
    <s v="Yes"/>
    <s v="Yes"/>
    <m/>
    <s v="Yes"/>
    <s v="Yes"/>
    <m/>
    <s v="Yes"/>
    <s v="Yes"/>
    <m/>
    <s v="Yes"/>
    <s v="Yes"/>
    <s v="Yes"/>
    <s v="No"/>
    <m/>
    <s v="N/A"/>
    <m/>
    <m/>
    <m/>
  </r>
  <r>
    <n v="87"/>
    <d v="2023-09-27T06:46:13"/>
    <d v="2023-09-27T06:59:02"/>
    <s v="kenneth.green@apachecorp.com"/>
    <s v="Kenneth Green"/>
    <m/>
    <d v="2023-09-26T00:00:00"/>
    <s v="PF Burnt Orange VR380A"/>
    <s v="P&amp;A / Wells"/>
    <s v="Crescent energy services "/>
    <s v="Platform"/>
    <s v="Un stabbing the lubricator and changing tools"/>
    <s v="P&amp;A / Wells;"/>
    <s v="Yes"/>
    <m/>
    <x v="85"/>
    <s v="No"/>
    <s v="No"/>
    <m/>
    <s v="Yes"/>
    <m/>
    <s v="Yes"/>
    <s v="Yes"/>
    <m/>
    <s v="Yes"/>
    <s v="Yes"/>
    <m/>
    <s v="Yes"/>
    <s v="Yes"/>
    <m/>
    <s v="Yes"/>
    <s v="Yes"/>
    <m/>
    <s v="Yes"/>
    <s v="Yes"/>
    <s v="Yes"/>
    <s v="No"/>
    <m/>
    <s v="No stop work needed. "/>
    <s v="https://apache.sharepoint.com/sites/EHS_USON/Shared%20Documents/Apps/Microsoft%20Forms/2H23%20Blitz%20-%20GOM%20DECOM/Question/20230926_PF%20Burnt%20orange_VR_380A%20safety%20blitz_Kenneth%20Green.pdf"/>
    <s v="During after action review it was discussed not to stand on the crane operator's line of site. "/>
    <m/>
  </r>
  <r>
    <n v="87"/>
    <d v="2023-09-27T06:46:13"/>
    <d v="2023-09-27T06:59:02"/>
    <s v="kenneth.green@apachecorp.com"/>
    <s v="Kenneth Green"/>
    <m/>
    <d v="2023-09-26T00:00:00"/>
    <s v="PF Burnt Orange VR380A"/>
    <s v="P&amp;A / Wells"/>
    <s v="Crescent energy services "/>
    <s v="Platform"/>
    <s v="Un stabbing the lubricator and changing tools"/>
    <s v="P&amp;A / Wells;"/>
    <m/>
    <m/>
    <x v="86"/>
    <m/>
    <m/>
    <m/>
    <m/>
    <m/>
    <m/>
    <m/>
    <m/>
    <m/>
    <m/>
    <m/>
    <m/>
    <m/>
    <m/>
    <m/>
    <m/>
    <m/>
    <m/>
    <m/>
    <m/>
    <m/>
    <m/>
    <m/>
    <m/>
    <m/>
    <m/>
  </r>
  <r>
    <n v="87"/>
    <d v="2023-09-27T06:46:13"/>
    <d v="2023-09-27T06:59:02"/>
    <s v="kenneth.green@apachecorp.com"/>
    <s v="Kenneth Green"/>
    <m/>
    <d v="2023-09-26T00:00:00"/>
    <s v="PF Burnt Orange VR380A"/>
    <s v="P&amp;A / Wells"/>
    <s v="Crescent energy services "/>
    <s v="Platform"/>
    <s v="Un stabbing the lubricator and changing tools"/>
    <s v="P&amp;A / Wells;"/>
    <m/>
    <m/>
    <x v="87"/>
    <m/>
    <m/>
    <m/>
    <m/>
    <m/>
    <m/>
    <m/>
    <m/>
    <m/>
    <m/>
    <m/>
    <m/>
    <m/>
    <m/>
    <m/>
    <m/>
    <m/>
    <m/>
    <m/>
    <m/>
    <m/>
    <m/>
    <m/>
    <m/>
    <m/>
    <m/>
  </r>
  <r>
    <n v="88"/>
    <d v="2023-09-27T07:46:47"/>
    <d v="2023-09-27T07:52:38"/>
    <s v="tim.holm@apachecorp.com"/>
    <s v="TIM HOLM"/>
    <m/>
    <d v="2023-09-26T00:00:00"/>
    <s v="EI 158 C"/>
    <s v="P&amp;A / Wells"/>
    <s v="Crescent"/>
    <s v="LB Michelle"/>
    <s v="Set up of equipment for down hole cutting"/>
    <s v="HSE;P&amp;A / Wells;"/>
    <s v="No"/>
    <m/>
    <x v="0"/>
    <s v="Yes"/>
    <s v="Yes"/>
    <m/>
    <s v="Yes"/>
    <m/>
    <s v="Yes"/>
    <s v="Yes"/>
    <m/>
    <s v="Yes"/>
    <s v="Yes"/>
    <m/>
    <s v="Yes"/>
    <s v="Yes"/>
    <m/>
    <s v="Yes"/>
    <s v="Yes"/>
    <m/>
    <s v="Yes"/>
    <s v="Yes"/>
    <s v="Yes"/>
    <s v="No"/>
    <m/>
    <s v="SWA not used"/>
    <m/>
    <m/>
    <m/>
  </r>
  <r>
    <n v="89"/>
    <d v="2023-09-27T08:04:14"/>
    <d v="2023-09-27T08:15:16"/>
    <s v="danny.champagne@apachecorp.com"/>
    <s v="Danny Champagne"/>
    <m/>
    <d v="2023-09-27T00:00:00"/>
    <s v="PFGold_HIA376A"/>
    <s v="P&amp;A / Wells"/>
    <s v="Acadian Contractors"/>
    <s v="Wellbay"/>
    <s v="Barricades around open holes at wells"/>
    <s v="HSE;P&amp;A / Wells;"/>
    <s v="Yes"/>
    <m/>
    <x v="88"/>
    <s v="No"/>
    <s v="Yes"/>
    <m/>
    <s v="Yes"/>
    <m/>
    <s v="Yes"/>
    <s v="Yes"/>
    <m/>
    <s v="Yes"/>
    <s v="N/A"/>
    <m/>
    <m/>
    <s v="N/A"/>
    <m/>
    <m/>
    <s v="N/A"/>
    <m/>
    <m/>
    <s v="Yes"/>
    <s v="Yes"/>
    <s v="No"/>
    <m/>
    <s v="Stop work not utilized, observations of barricades in wellbay ."/>
    <m/>
    <s v="Toe boards are installed around all barricades to stop items from being kicked into open hole while working from outside barricade"/>
    <m/>
  </r>
  <r>
    <n v="90"/>
    <d v="2023-09-27T12:47:10"/>
    <d v="2023-09-27T12:53:16"/>
    <s v="jason.mims@apachecorp.com"/>
    <s v="Jason Mims"/>
    <m/>
    <d v="2023-09-26T00:00:00"/>
    <s v="SP 87-D"/>
    <s v="P&amp;A / Wells"/>
    <s v="PCI"/>
    <s v="SP 87-D"/>
    <s v="P&amp;A"/>
    <s v="P&amp;A / Wells;"/>
    <s v="Yes"/>
    <m/>
    <x v="28"/>
    <s v="Yes"/>
    <s v="Yes"/>
    <m/>
    <s v="Yes"/>
    <m/>
    <s v="Yes"/>
    <s v="Yes"/>
    <m/>
    <s v="Yes"/>
    <s v="Yes"/>
    <m/>
    <s v="Yes"/>
    <s v="Yes"/>
    <m/>
    <s v="Yes"/>
    <s v="Yes"/>
    <m/>
    <s v="Yes"/>
    <s v="Yes"/>
    <s v="Yes"/>
    <s v="No"/>
    <m/>
    <s v="N/A"/>
    <m/>
    <s v="N/A"/>
    <m/>
  </r>
  <r>
    <n v="91"/>
    <d v="2023-09-27T12:55:55"/>
    <d v="2023-09-27T13:00:39"/>
    <s v="sean.moberley@apachecorp.com"/>
    <s v="SEAN MOBERLEY"/>
    <m/>
    <d v="2023-09-27T00:00:00"/>
    <s v="SS-216C / DB Thor"/>
    <s v="Facilities &amp; Pipelines"/>
    <s v="Shore Offshore "/>
    <s v="DB Thor "/>
    <s v="Conductor Removals "/>
    <s v="Facilities &amp; Pipelines;"/>
    <s v="Yes"/>
    <m/>
    <x v="0"/>
    <s v="No"/>
    <s v="No"/>
    <m/>
    <s v="Yes"/>
    <m/>
    <s v="Yes"/>
    <s v="Yes"/>
    <m/>
    <s v="Yes"/>
    <s v="N/A"/>
    <m/>
    <m/>
    <s v="N/A"/>
    <m/>
    <m/>
    <s v="Yes"/>
    <m/>
    <s v="Yes"/>
    <s v="Yes"/>
    <s v="Yes"/>
    <s v="No"/>
    <m/>
    <s v="Stop Work Authority was not used "/>
    <m/>
    <s v="Crews understood job scope and performed each job task safely"/>
    <m/>
  </r>
  <r>
    <n v="92"/>
    <d v="2023-09-27T13:33:59"/>
    <d v="2023-09-27T13:37:37"/>
    <s v="jeffrey.smith@apachecorp.com"/>
    <s v="JEFFREY SMITH"/>
    <m/>
    <d v="2023-09-27T00:00:00"/>
    <s v="HIA573B"/>
    <s v="P&amp;A / Wells"/>
    <s v="Alliance/Helix"/>
    <s v="N/A"/>
    <s v="Wireline rigging up to well"/>
    <s v="P&amp;A / Wells;"/>
    <s v="Yes"/>
    <m/>
    <x v="89"/>
    <s v="No"/>
    <s v="No"/>
    <m/>
    <s v="Yes"/>
    <m/>
    <s v="Yes"/>
    <s v="Yes"/>
    <m/>
    <s v="Yes"/>
    <s v="Yes"/>
    <m/>
    <s v="Yes"/>
    <s v="Yes"/>
    <m/>
    <s v="Yes"/>
    <s v="Yes"/>
    <m/>
    <s v="Yes"/>
    <s v="Yes"/>
    <s v="Yes"/>
    <s v="No"/>
    <m/>
    <s v="N/A"/>
    <m/>
    <s v="Crew members and HSE had a conversation when rig up was complete to discuss the positive reinforcement."/>
    <m/>
  </r>
  <r>
    <n v="92"/>
    <d v="2023-09-27T13:33:59"/>
    <d v="2023-09-27T13:37:37"/>
    <s v="jeffrey.smith@apachecorp.com"/>
    <s v="JEFFREY SMITH"/>
    <m/>
    <d v="2023-09-27T00:00:00"/>
    <s v="HIA573B"/>
    <s v="P&amp;A / Wells"/>
    <s v="Alliance/Helix"/>
    <s v="N/A"/>
    <s v="Wireline rigging up to well"/>
    <s v="P&amp;A / Wells;"/>
    <m/>
    <m/>
    <x v="19"/>
    <m/>
    <m/>
    <m/>
    <m/>
    <m/>
    <m/>
    <m/>
    <m/>
    <m/>
    <m/>
    <m/>
    <m/>
    <m/>
    <m/>
    <m/>
    <m/>
    <m/>
    <m/>
    <m/>
    <m/>
    <m/>
    <m/>
    <m/>
    <m/>
    <m/>
    <m/>
  </r>
  <r>
    <n v="93"/>
    <d v="2023-09-27T13:36:27"/>
    <d v="2023-09-27T13:40:34"/>
    <s v="ricky.ray@apachecorp.com"/>
    <s v="RICKY RAY"/>
    <m/>
    <d v="2023-09-27T00:00:00"/>
    <s v="Eugene Island 189 B"/>
    <s v="P&amp;A / Wells"/>
    <s v="Alliance "/>
    <s v="Lift Boat Charleston"/>
    <s v="Rigging up E-line and Running Cement Bond Log "/>
    <s v="P&amp;A / Wells;"/>
    <s v="Yes"/>
    <m/>
    <x v="90"/>
    <s v="No"/>
    <s v="No"/>
    <m/>
    <s v="Yes"/>
    <m/>
    <s v="Yes"/>
    <s v="Yes"/>
    <m/>
    <s v="Yes"/>
    <s v="Yes"/>
    <m/>
    <s v="Yes"/>
    <s v="Yes"/>
    <m/>
    <s v="Yes"/>
    <s v="Yes"/>
    <m/>
    <s v="Yes"/>
    <s v="Yes"/>
    <s v="Yes"/>
    <s v="No"/>
    <m/>
    <s v="Stop Work Authority was not utilized"/>
    <s v="https://apache.sharepoint.com/sites/EHS_USON/Shared%20Documents/Apps/Microsoft%20Forms/2H23%20Blitz%20-%20GOM%20DECOM/Question/20230927_E%20line%20for%20Bond%20Log%20JSA_RICKY%20RAY.pdf; https://apache.sharepoint.com/sites/EHS_USON/Shared%20Documents/Apps/Microsoft%20Forms/2H23%20Blitz%20-%20GOM%20DECOM/Question/20230927_wire%20line%20mast%20operations_RICKY%20RAY.pdf"/>
    <m/>
    <m/>
  </r>
  <r>
    <n v="94"/>
    <d v="2023-09-27T13:04:22"/>
    <d v="2023-09-27T13:47:47"/>
    <s v="brandon.ransone@apachecorp.com"/>
    <s v="Brandon Ransone"/>
    <m/>
    <d v="2023-09-27T00:00:00"/>
    <s v="Top Deck/Over Water"/>
    <s v="P&amp;A / Wells"/>
    <s v="BLAKE INTERNATIONAL"/>
    <s v="N/A"/>
    <s v="Crane- Personnel Transfer"/>
    <s v="P&amp;A / Wells;"/>
    <s v="Yes"/>
    <m/>
    <x v="91"/>
    <s v="No"/>
    <s v="No"/>
    <m/>
    <s v="Yes"/>
    <m/>
    <s v="Yes"/>
    <s v="Yes"/>
    <m/>
    <s v="Yes"/>
    <s v="N/A"/>
    <m/>
    <m/>
    <s v="N/A"/>
    <m/>
    <m/>
    <s v="Yes"/>
    <m/>
    <s v="Yes"/>
    <s v="Yes"/>
    <s v="Yes"/>
    <s v="No"/>
    <m/>
    <s v="N/A"/>
    <m/>
    <m/>
    <m/>
  </r>
  <r>
    <n v="94"/>
    <d v="2023-09-27T13:04:22"/>
    <d v="2023-09-27T13:47:47"/>
    <s v="brandon.ransone@apachecorp.com"/>
    <s v="Brandon Ransone"/>
    <m/>
    <d v="2023-09-27T00:00:00"/>
    <s v="Top Deck/Over Water"/>
    <s v="P&amp;A / Wells"/>
    <s v="BLAKE INTERNATIONAL"/>
    <s v="N/A"/>
    <s v="Crane- Personnel Transfer"/>
    <s v="P&amp;A / Wells;"/>
    <m/>
    <m/>
    <x v="92"/>
    <m/>
    <m/>
    <m/>
    <m/>
    <m/>
    <m/>
    <m/>
    <m/>
    <m/>
    <m/>
    <m/>
    <m/>
    <m/>
    <m/>
    <m/>
    <m/>
    <m/>
    <m/>
    <m/>
    <m/>
    <m/>
    <m/>
    <m/>
    <m/>
    <m/>
    <m/>
  </r>
  <r>
    <n v="95"/>
    <d v="2023-09-27T14:58:50"/>
    <d v="2023-09-27T15:01:55"/>
    <s v="glenn.avants@apachecorp.com"/>
    <s v="Glenn Avants"/>
    <m/>
    <d v="2023-09-27T00:00:00"/>
    <s v="SP 89B"/>
    <s v="P&amp;A / Wells"/>
    <s v="Safety Management Systems"/>
    <s v="SP 89B"/>
    <s v="Pulling, cutting, laying down and backloading casing"/>
    <s v="P&amp;A / Wells;HSE;"/>
    <s v="Yes"/>
    <m/>
    <x v="71"/>
    <s v="Yes"/>
    <s v="Yes"/>
    <m/>
    <s v="Yes"/>
    <m/>
    <s v="Yes"/>
    <s v="Yes"/>
    <m/>
    <s v="Yes"/>
    <s v="N/A"/>
    <m/>
    <m/>
    <s v="Yes"/>
    <m/>
    <s v="Yes"/>
    <s v="Yes"/>
    <m/>
    <s v="Yes"/>
    <s v="Yes"/>
    <s v="Yes"/>
    <s v="Yes"/>
    <m/>
    <s v="A Stop Work was called when a sudden weather front moved in as the grouted casings were about to be backloaded to the OSV. The wind and seas were determined to be too high for a safe operation."/>
    <s v="https://apache.sharepoint.com/sites/EHS_USON/Shared%20Documents/Apps/Microsoft%20Forms/2H23%20Blitz%20-%20GOM%20DECOM/Question/20230927%20JSA%20evidence%20of%20SWA_Glenn%20Avants.pdf"/>
    <s v="Inspection was conducted with emphasis on potential Line of Fire hazards. JSA addressed this as well as other hazards. Crew performed in compliance and followed all mitigation set for job scope. "/>
    <m/>
  </r>
  <r>
    <n v="96"/>
    <d v="2023-09-27T15:44:05"/>
    <d v="2023-09-27T15:53:07"/>
    <s v="danny.champagne@apachecorp.com"/>
    <s v="Danny Champagne"/>
    <m/>
    <d v="2023-09-27T00:00:00"/>
    <s v="HIA376A"/>
    <s v="P&amp;A / Wells"/>
    <s v="Helix-Alliance"/>
    <s v="Wellbay"/>
    <s v="Flexable hoses using for flushing wells have correct Whip Checks to keep from flying around if burst."/>
    <s v="P&amp;A / Wells;HSE;"/>
    <s v="Yes"/>
    <m/>
    <x v="93"/>
    <s v="Yes"/>
    <s v="Yes"/>
    <m/>
    <s v="Yes"/>
    <m/>
    <s v="Yes"/>
    <s v="Yes"/>
    <m/>
    <s v="Yes"/>
    <s v="N/A"/>
    <m/>
    <m/>
    <s v="Yes"/>
    <m/>
    <s v="Yes"/>
    <s v="N/A"/>
    <m/>
    <m/>
    <s v="Yes"/>
    <s v="Yes"/>
    <s v="No"/>
    <m/>
    <s v="Stop work not utilized upon connecting hoses whip checks were installed."/>
    <m/>
    <s v="This crew practices good teamwork and understanding including good communication."/>
    <m/>
  </r>
  <r>
    <n v="97"/>
    <d v="2023-09-27T17:30:11"/>
    <d v="2023-09-27T18:01:55"/>
    <s v="ryan.rogers@apachecorp.com"/>
    <s v="RYAN ROGERS"/>
    <m/>
    <d v="2023-09-27T00:00:00"/>
    <s v="VR265-A/Drill"/>
    <s v="Construction"/>
    <s v="Gulf Crane Services"/>
    <s v="Platform"/>
    <s v="Unloading and loading boat crane ops"/>
    <s v="Construction;HSE;"/>
    <s v="Yes"/>
    <m/>
    <x v="94"/>
    <s v="Yes"/>
    <s v="Yes"/>
    <m/>
    <s v="Yes"/>
    <m/>
    <s v="Yes"/>
    <s v="Yes"/>
    <m/>
    <s v="Yes"/>
    <s v="N/A"/>
    <m/>
    <m/>
    <s v="Yes"/>
    <m/>
    <s v="Yes"/>
    <s v="Yes"/>
    <m/>
    <s v="Yes"/>
    <s v="Yes"/>
    <s v="Yes"/>
    <s v="No"/>
    <m/>
    <s v="NA"/>
    <s v="https://apache.sharepoint.com/sites/EHS_USON/Shared%20Documents/Apps/Microsoft%20Forms/2H23%20Blitz%20-%20GOM%20DECOM/Question/IMG_20230927_162254836_RYAN%20ROGERS.jpg; https://apache.sharepoint.com/sites/EHS_USON/Shared%20Documents/Apps/Microsoft%20Forms/2H23%20Blitz%20-%20GOM%20DECOM/Question/20230927-VR265A-BOAT%20LOADING%20AND%20UNLOADING%20(1_RYAN%20ROGERS.pdf; https://apache.sharepoint.com/sites/EHS_USON/Shared%20Documents/Apps/Microsoft%20Forms/2H23%20Blitz%20-%20GOM%20DECOM/Question/20230927-VR265A-BOAT%20LOADING%20AND%20UNLOADING%20(2_RYAN%20ROGERS.pdf; https://apache.sharepoint.com/sites/EHS_USON/Shared%20Documents/Apps/Microsoft%20Forms/2H23%20Blitz%20-%20GOM%20DECOM/Question/20230927-VR265A-BOAT%20LOADING%20AND%20UNLOADING%20(3_RYAN%20ROGERS.pdf; https://apache.sharepoint.com/sites/EHS_USON/Shared%20Documents/Apps/Microsoft%20Forms/2H23%20Blitz%20-%20GOM%20DECOM/Question/20230927-VR265A-BOAT%20LOADING%20AND%20UNLOADING%20(4_RYAN%20ROGERS.pdf; https://apache.sharepoint.com/sites/EHS_USON/Shared%20Documents/Apps/Microsoft%20Forms/2H23%20Blitz%20-%20GOM%20DECOM/Question/20230927-VR265A-BOAT%20LOADING%20AND%20UNLOADING%20(5_RYAN%20ROGERS.pdf; https://apache.sharepoint.com/sites/EHS_USON/Shared%20Documents/Apps/Microsoft%20Forms/2H23%20Blitz%20-%20GOM%20DECOM/Question/20230927-VR265A-BOAT%20LOADING%20AND%20UNLOADING%20(6_RYAN%20ROGERS.pdf; https://apache.sharepoint.com/sites/EHS_USON/Shared%20Documents/Apps/Microsoft%20Forms/2H23%20Blitz%20-%20GOM%20DECOM/Question/20230927-VR265A-BOAT%20LOADING%20AND%20UNLOADING%20(7_RYAN%20ROGERS.pdf; https://apache.sharepoint.com/sites/EHS_USON/Shared%20Documents/Apps/Microsoft%20Forms/2H23%20Blitz%20-%20GOM%20DECOM/Question/20230927-VR265A-BOAT%20LOADING%20AND%20UNLOADING%20(8_RYAN%20ROGERS.pdf"/>
    <m/>
    <m/>
  </r>
  <r>
    <n v="97"/>
    <d v="2023-09-27T17:30:11"/>
    <d v="2023-09-27T18:01:55"/>
    <s v="ryan.rogers@apachecorp.com"/>
    <s v="RYAN ROGERS"/>
    <m/>
    <d v="2023-09-27T00:00:00"/>
    <s v="VR265-A/Drill"/>
    <s v="Construction"/>
    <s v="Gulf Crane Services"/>
    <s v="Platform"/>
    <s v="Unloading and loading boat crane ops"/>
    <s v="Construction;HSE;"/>
    <m/>
    <m/>
    <x v="36"/>
    <m/>
    <m/>
    <m/>
    <m/>
    <m/>
    <m/>
    <m/>
    <m/>
    <m/>
    <m/>
    <m/>
    <m/>
    <m/>
    <m/>
    <m/>
    <m/>
    <m/>
    <m/>
    <m/>
    <m/>
    <m/>
    <m/>
    <m/>
    <m/>
    <m/>
    <m/>
  </r>
  <r>
    <n v="98"/>
    <d v="2023-09-27T18:31:20"/>
    <d v="2023-09-27T18:34:59"/>
    <s v="william.wallace@apachecorp.com"/>
    <s v="William Wallace"/>
    <m/>
    <d v="2023-09-27T00:00:00"/>
    <s v="EI189B"/>
    <s v="P&amp;A / Wells"/>
    <s v="PCI"/>
    <s v="LB Charleston"/>
    <s v="Eline Operations"/>
    <s v="P&amp;A / Wells;"/>
    <s v="Yes"/>
    <m/>
    <x v="0"/>
    <s v="No"/>
    <s v="Yes"/>
    <m/>
    <s v="Yes"/>
    <m/>
    <s v="Yes"/>
    <s v="Yes"/>
    <m/>
    <s v="Yes"/>
    <s v="Yes"/>
    <m/>
    <s v="Yes"/>
    <s v="Yes"/>
    <m/>
    <s v="Yes"/>
    <s v="Yes"/>
    <m/>
    <s v="Yes"/>
    <s v="Yes"/>
    <s v="Yes"/>
    <s v="No"/>
    <m/>
    <s v="N/A"/>
    <m/>
    <m/>
    <m/>
  </r>
  <r>
    <n v="99"/>
    <d v="2023-09-27T18:59:46"/>
    <d v="2023-09-27T19:19:14"/>
    <s v="brandon.ransone@apachecorp.com"/>
    <s v="Brandon Ransone"/>
    <m/>
    <d v="2023-09-27T00:00:00"/>
    <s v="Top Production Deck"/>
    <s v="P&amp;A / Wells"/>
    <s v="Blake International"/>
    <s v="N/A"/>
    <s v="Picking Up and Laying Down Pipe Using Crane and Hydraulic Tongs"/>
    <s v="P&amp;A / Wells;"/>
    <s v="Yes"/>
    <m/>
    <x v="95"/>
    <s v="Yes"/>
    <s v="Yes"/>
    <m/>
    <s v="Yes"/>
    <m/>
    <s v="Yes"/>
    <s v="Yes"/>
    <m/>
    <s v="Yes"/>
    <s v="Yes"/>
    <m/>
    <s v="Yes"/>
    <s v="Yes"/>
    <m/>
    <s v="Yes"/>
    <s v="Yes"/>
    <m/>
    <s v="Yes"/>
    <s v="Yes"/>
    <s v="Yes"/>
    <s v="No"/>
    <m/>
    <s v="N/A"/>
    <m/>
    <m/>
    <m/>
  </r>
  <r>
    <n v="99"/>
    <d v="2023-09-27T18:59:46"/>
    <d v="2023-09-27T19:19:14"/>
    <s v="brandon.ransone@apachecorp.com"/>
    <s v="Brandon Ransone"/>
    <m/>
    <d v="2023-09-27T00:00:00"/>
    <s v="Top Production Deck"/>
    <s v="P&amp;A / Wells"/>
    <s v="Blake International"/>
    <s v="N/A"/>
    <s v="Picking Up and Laying Down Pipe Using Crane and Hydraulic Tongs"/>
    <s v="P&amp;A / Wells;"/>
    <m/>
    <m/>
    <x v="32"/>
    <m/>
    <m/>
    <m/>
    <m/>
    <m/>
    <m/>
    <m/>
    <m/>
    <m/>
    <m/>
    <m/>
    <m/>
    <m/>
    <m/>
    <m/>
    <m/>
    <m/>
    <m/>
    <m/>
    <m/>
    <m/>
    <m/>
    <m/>
    <m/>
    <m/>
    <m/>
  </r>
  <r>
    <n v="100"/>
    <d v="2023-09-27T19:47:17"/>
    <d v="2023-09-27T19:49:44"/>
    <s v="jason.mims@apachecorp.com"/>
    <s v="Jason Mims"/>
    <m/>
    <d v="2023-09-27T00:00:00"/>
    <s v="SP87D"/>
    <s v="P&amp;A / Wells"/>
    <s v="PCI"/>
    <s v="SP87D"/>
    <s v="P&amp;A"/>
    <s v="P&amp;A / Wells;HSE;"/>
    <s v="Yes"/>
    <m/>
    <x v="28"/>
    <s v="No"/>
    <s v="No"/>
    <m/>
    <s v="Yes"/>
    <m/>
    <s v="Yes"/>
    <s v="Yes"/>
    <m/>
    <s v="Yes"/>
    <s v="Yes"/>
    <m/>
    <s v="Yes"/>
    <s v="Yes"/>
    <m/>
    <s v="Yes"/>
    <s v="Yes"/>
    <m/>
    <s v="Yes"/>
    <s v="Yes"/>
    <s v="Yes"/>
    <s v="No"/>
    <m/>
    <s v="N/A"/>
    <m/>
    <s v="N/A"/>
    <m/>
  </r>
  <r>
    <n v="101"/>
    <d v="2023-09-27T20:05:58"/>
    <d v="2023-09-27T20:21:02"/>
    <s v="brooks.simpson@apachecorp.com"/>
    <s v="Brooks Simpson"/>
    <m/>
    <d v="2023-09-27T00:00:00"/>
    <s v="ST 205 G"/>
    <s v="P&amp;A / Wells"/>
    <s v="Helix Alliance"/>
    <s v="LB Dallas"/>
    <s v="Platform Wireline unit inspecting running gauge ring"/>
    <s v="P&amp;A / Wells;HSE;"/>
    <s v="Yes"/>
    <m/>
    <x v="96"/>
    <s v="Yes"/>
    <s v="Yes"/>
    <m/>
    <s v="Yes"/>
    <m/>
    <s v="Yes"/>
    <s v="Yes"/>
    <m/>
    <s v="Yes"/>
    <s v="Yes"/>
    <m/>
    <s v="Yes"/>
    <s v="Yes"/>
    <m/>
    <s v="Yes"/>
    <s v="Yes"/>
    <m/>
    <s v="Yes"/>
    <s v="Yes"/>
    <s v="Yes"/>
    <s v="No"/>
    <m/>
    <s v="NA"/>
    <m/>
    <s v="One of the wheels on the lay down for the lubricator was low on pressure. New tire was put on order."/>
    <m/>
  </r>
  <r>
    <n v="101"/>
    <d v="2023-09-27T20:05:58"/>
    <d v="2023-09-27T20:21:02"/>
    <s v="brooks.simpson@apachecorp.com"/>
    <s v="Brooks Simpson"/>
    <m/>
    <d v="2023-09-27T00:00:00"/>
    <s v="ST 205 G"/>
    <s v="P&amp;A / Wells"/>
    <s v="Helix Alliance"/>
    <s v="LB Dallas"/>
    <s v="Platform Wireline unit inspecting running gauge ring"/>
    <s v="P&amp;A / Wells;HSE;"/>
    <m/>
    <m/>
    <x v="16"/>
    <m/>
    <m/>
    <m/>
    <m/>
    <m/>
    <m/>
    <m/>
    <m/>
    <m/>
    <m/>
    <m/>
    <m/>
    <m/>
    <m/>
    <m/>
    <m/>
    <m/>
    <m/>
    <m/>
    <m/>
    <m/>
    <m/>
    <m/>
    <m/>
    <m/>
    <m/>
  </r>
  <r>
    <n v="101"/>
    <d v="2023-09-27T20:05:58"/>
    <d v="2023-09-27T20:21:02"/>
    <s v="brooks.simpson@apachecorp.com"/>
    <s v="Brooks Simpson"/>
    <m/>
    <d v="2023-09-27T00:00:00"/>
    <s v="ST 205 G"/>
    <s v="P&amp;A / Wells"/>
    <s v="Helix Alliance"/>
    <s v="LB Dallas"/>
    <s v="Platform Wireline unit inspecting running gauge ring"/>
    <s v="P&amp;A / Wells;HSE;"/>
    <m/>
    <m/>
    <x v="97"/>
    <m/>
    <m/>
    <m/>
    <m/>
    <m/>
    <m/>
    <m/>
    <m/>
    <m/>
    <m/>
    <m/>
    <m/>
    <m/>
    <m/>
    <m/>
    <m/>
    <m/>
    <m/>
    <m/>
    <m/>
    <m/>
    <m/>
    <m/>
    <m/>
    <m/>
    <m/>
  </r>
  <r>
    <n v="102"/>
    <d v="2023-09-27T19:51:15"/>
    <d v="2023-09-27T20:40:17"/>
    <s v="kenneth.green@apachecorp.com"/>
    <s v="Kenneth Green"/>
    <m/>
    <d v="2023-09-27T00:00:00"/>
    <s v="VR380A"/>
    <s v="P&amp;A / Wells"/>
    <s v="Crescent "/>
    <s v="PF Burnt Orange"/>
    <s v="Wireline"/>
    <s v="P&amp;A / Wells;HSE;"/>
    <s v="Yes"/>
    <m/>
    <x v="98"/>
    <s v="No"/>
    <s v="No"/>
    <m/>
    <s v="Yes"/>
    <m/>
    <s v="Yes"/>
    <s v="Yes"/>
    <m/>
    <s v="Yes"/>
    <s v="N/A"/>
    <m/>
    <m/>
    <s v="Yes"/>
    <m/>
    <s v="Yes"/>
    <s v="Yes"/>
    <m/>
    <s v="Yes"/>
    <s v="Yes"/>
    <s v="Yes"/>
    <s v="No"/>
    <m/>
    <s v="Not used"/>
    <s v="https://apache.sharepoint.com/sites/EHS_USON/Shared%20Documents/Apps/Microsoft%20Forms/2H23%20Blitz%20-%20GOM%20DECOM/Question/image_Kenneth%20Green.jpg; https://apache.sharepoint.com/sites/EHS_USON/Shared%20Documents/Apps/Microsoft%20Forms/2H23%20Blitz%20-%20GOM%20DECOM/Question/image%202_Kenneth%20Green.jpg; https://apache.sharepoint.com/sites/EHS_USON/Shared%20Documents/Apps/Microsoft%20Forms/2H23%20Blitz%20-%20GOM%20DECOM/Question/image%203_Kenneth%20Green.jpg; https://apache.sharepoint.com/sites/EHS_USON/Shared%20Documents/Apps/Microsoft%20Forms/2H23%20Blitz%20-%20GOM%20DECOM/Question/image%204_Kenneth%20Green.jpg; https://apache.sharepoint.com/sites/EHS_USON/Shared%20Documents/Apps/Microsoft%20Forms/2H23%20Blitz%20-%20GOM%20DECOM/Question/image%205_Kenneth%20Green.jpg; https://apache.sharepoint.com/sites/EHS_USON/Shared%20Documents/Apps/Microsoft%20Forms/2H23%20Blitz%20-%20GOM%20DECOM/Question/image%206_Kenneth%20Green.jpg"/>
    <s v="We had a 45 minute stand down with the hands on the dangers of running slick-line in the hole. We talked about each individual personal responsibility. The guys had a great attitude and engagement. "/>
    <m/>
  </r>
  <r>
    <n v="102"/>
    <d v="2023-09-27T19:51:15"/>
    <d v="2023-09-27T20:40:17"/>
    <s v="kenneth.green@apachecorp.com"/>
    <s v="Kenneth Green"/>
    <m/>
    <d v="2023-09-27T00:00:00"/>
    <s v="VR380A"/>
    <s v="P&amp;A / Wells"/>
    <s v="Crescent "/>
    <s v="PF Burnt Orange"/>
    <s v="Wireline"/>
    <s v="P&amp;A / Wells;HSE;"/>
    <m/>
    <m/>
    <x v="99"/>
    <m/>
    <m/>
    <m/>
    <m/>
    <m/>
    <m/>
    <m/>
    <m/>
    <m/>
    <m/>
    <m/>
    <m/>
    <m/>
    <m/>
    <m/>
    <m/>
    <m/>
    <m/>
    <m/>
    <m/>
    <m/>
    <m/>
    <m/>
    <m/>
    <m/>
    <m/>
  </r>
  <r>
    <n v="103"/>
    <d v="2023-09-27T21:25:22"/>
    <d v="2023-09-27T21:29:10"/>
    <s v="robert.abshire@apachecorp.com"/>
    <s v="Robert Abshire"/>
    <m/>
    <d v="2023-09-27T00:00:00"/>
    <s v="EI-158 JB"/>
    <s v="P&amp;A / Wells"/>
    <s v="Claxton"/>
    <s v="LB Man O War"/>
    <s v="Abrasive cutting "/>
    <s v="HSE;"/>
    <s v="No"/>
    <m/>
    <x v="0"/>
    <s v="Yes"/>
    <s v="Yes"/>
    <m/>
    <s v="Yes"/>
    <m/>
    <s v="Yes"/>
    <s v="No"/>
    <s v="High pressure ;"/>
    <s v="Yes"/>
    <s v="N/A"/>
    <m/>
    <m/>
    <s v="Yes"/>
    <m/>
    <s v="Yes"/>
    <s v="Yes"/>
    <m/>
    <s v="Yes"/>
    <s v="Yes"/>
    <s v="Yes"/>
    <s v="No"/>
    <m/>
    <s v="N/A"/>
    <m/>
    <s v="Identifying work area with danger tape and discussing with all personnel the potential hazards in the work area all nonessential personnel are to stay out of work area."/>
    <m/>
  </r>
  <r>
    <n v="104"/>
    <d v="2023-09-27T22:31:58"/>
    <d v="2023-09-27T22:37:59"/>
    <s v="james.watson1@apachecorp.com"/>
    <s v="James Watson"/>
    <m/>
    <d v="2023-09-27T00:00:00"/>
    <s v="Derrick Barge Thor"/>
    <s v="Facilities &amp; Pipelines"/>
    <s v="Shore Offshore"/>
    <s v="DB Thor"/>
    <s v="Pick Trunnions and install on Jacket legs - Night work."/>
    <s v="HSE;"/>
    <s v="Yes"/>
    <m/>
    <x v="79"/>
    <s v="Yes"/>
    <s v="Yes"/>
    <m/>
    <s v="Yes"/>
    <m/>
    <s v="Yes"/>
    <s v="Yes"/>
    <m/>
    <s v="Yes"/>
    <s v="N/A"/>
    <m/>
    <m/>
    <s v="N/A"/>
    <m/>
    <m/>
    <s v="N/A"/>
    <m/>
    <m/>
    <s v="Yes"/>
    <s v="Yes"/>
    <s v="No"/>
    <m/>
    <s v="Identified Hazards for installation of Trunnions were eliminated or mitigated-  Personnel kept well clear of the lift."/>
    <m/>
    <m/>
    <m/>
  </r>
  <r>
    <n v="105"/>
    <d v="2023-09-27T23:50:53"/>
    <d v="2023-09-27T23:55:44"/>
    <s v="earl.ferrebee@apachecorp.com"/>
    <s v="Earl Ferrebee"/>
    <m/>
    <d v="2023-09-27T00:00:00"/>
    <s v="HI 376 A PF Gold"/>
    <s v="P&amp;A / Wells"/>
    <s v="Apache"/>
    <s v="N/A"/>
    <s v="RIH with E-line"/>
    <s v="P&amp;A / Wells;"/>
    <s v="Yes"/>
    <m/>
    <x v="100"/>
    <s v="Yes"/>
    <s v="Yes"/>
    <m/>
    <s v="Yes"/>
    <m/>
    <s v="Yes"/>
    <s v="Yes"/>
    <m/>
    <s v="Yes"/>
    <s v="Yes"/>
    <m/>
    <s v="Yes"/>
    <s v="Yes"/>
    <m/>
    <s v="Yes"/>
    <s v="Yes"/>
    <m/>
    <s v="Yes"/>
    <s v="Yes"/>
    <s v="Yes"/>
    <s v="No"/>
    <m/>
    <s v="N/A"/>
    <m/>
    <s v="RIH with E-line on the well, all barriers was in place to prevent anyone from walking into the line of fire along with all guards and grounds in place on E-line unit."/>
    <m/>
  </r>
  <r>
    <n v="105"/>
    <d v="2023-09-27T23:50:53"/>
    <d v="2023-09-27T23:55:44"/>
    <s v="earl.ferrebee@apachecorp.com"/>
    <s v="Earl Ferrebee"/>
    <m/>
    <d v="2023-09-27T00:00:00"/>
    <s v="HI 376 A PF Gold"/>
    <s v="P&amp;A / Wells"/>
    <s v="Apache"/>
    <s v="N/A"/>
    <s v="RIH with E-line"/>
    <s v="P&amp;A / Wells;"/>
    <m/>
    <m/>
    <x v="101"/>
    <m/>
    <m/>
    <m/>
    <m/>
    <m/>
    <m/>
    <m/>
    <m/>
    <m/>
    <m/>
    <m/>
    <m/>
    <m/>
    <m/>
    <m/>
    <m/>
    <m/>
    <m/>
    <m/>
    <m/>
    <m/>
    <m/>
    <m/>
    <m/>
    <m/>
    <m/>
  </r>
  <r>
    <n v="106"/>
    <d v="2023-09-27T23:58:37"/>
    <d v="2023-09-28T00:06:35"/>
    <s v="earl.ferrebee@apachecorp.com"/>
    <s v="Earl Ferrebee"/>
    <m/>
    <d v="2023-09-27T00:00:00"/>
    <s v="HI 376 A PF Gold "/>
    <s v="P&amp;A / Wells"/>
    <s v="Helix"/>
    <s v="N/A"/>
    <s v="Pumping balanced cement job on the well"/>
    <s v="P&amp;A / Wells;"/>
    <s v="Yes"/>
    <m/>
    <x v="100"/>
    <s v="Yes"/>
    <s v="Yes"/>
    <m/>
    <s v="Yes"/>
    <m/>
    <s v="Yes"/>
    <s v="Yes"/>
    <m/>
    <s v="Yes"/>
    <s v="Yes"/>
    <m/>
    <s v="Yes"/>
    <s v="Yes"/>
    <m/>
    <s v="Yes"/>
    <s v="Yes"/>
    <m/>
    <s v="Yes"/>
    <s v="Yes"/>
    <s v="Yes"/>
    <s v="No"/>
    <m/>
    <s v="N/A"/>
    <m/>
    <s v="Inspection conducted while mixing and pumping balanced cement job.  All barriers in place and all equipment properly grounded.  Personnel mixing cement was wearing all the proper PPE for mixing cement."/>
    <m/>
  </r>
  <r>
    <n v="106"/>
    <d v="2023-09-27T23:58:37"/>
    <d v="2023-09-28T00:06:35"/>
    <s v="earl.ferrebee@apachecorp.com"/>
    <s v="Earl Ferrebee"/>
    <m/>
    <d v="2023-09-27T00:00:00"/>
    <s v="HI 376 A PF Gold "/>
    <s v="P&amp;A / Wells"/>
    <s v="Helix"/>
    <s v="N/A"/>
    <s v="Pumping balanced cement job on the well"/>
    <s v="P&amp;A / Wells;"/>
    <m/>
    <m/>
    <x v="101"/>
    <m/>
    <m/>
    <m/>
    <m/>
    <m/>
    <m/>
    <m/>
    <m/>
    <m/>
    <m/>
    <m/>
    <m/>
    <m/>
    <m/>
    <m/>
    <m/>
    <m/>
    <m/>
    <m/>
    <m/>
    <m/>
    <m/>
    <m/>
    <m/>
    <m/>
    <m/>
  </r>
  <r>
    <n v="107"/>
    <d v="2023-09-28T03:16:04"/>
    <d v="2023-09-28T03:24:56"/>
    <s v="gustavus.richmond@apachecorp.com"/>
    <s v="Gustavus Richmond"/>
    <m/>
    <d v="2023-09-28T00:00:00"/>
    <s v="EI 334 D"/>
    <s v="Construction"/>
    <s v="Shore"/>
    <s v="DB Performance"/>
    <s v="Crane Operations"/>
    <s v="HSE;"/>
    <s v="No"/>
    <m/>
    <x v="0"/>
    <s v="Yes"/>
    <s v="Yes"/>
    <m/>
    <s v="Yes"/>
    <m/>
    <s v="Yes"/>
    <s v="Yes"/>
    <m/>
    <s v="Yes"/>
    <s v="N/A"/>
    <m/>
    <m/>
    <s v="N/A"/>
    <m/>
    <m/>
    <s v="Yes"/>
    <m/>
    <s v="Yes"/>
    <s v="Yes"/>
    <s v="Yes"/>
    <s v="Yes"/>
    <m/>
    <s v="Boat sent basket to Barge w/ no tagline.  Remind crew to always use taglines and to remind boat captains &amp; their crew to do the same before unloading / backloading crane ops begin."/>
    <m/>
    <m/>
    <m/>
  </r>
  <r>
    <n v="108"/>
    <d v="2023-09-28T05:43:56"/>
    <d v="2023-09-28T05:44:22"/>
    <s v="jason.mims@apachecorp.com"/>
    <s v="Jason Mims"/>
    <m/>
    <d v="2023-09-28T00:00:00"/>
    <s v="SP87D"/>
    <s v="P&amp;A / Wells"/>
    <s v="PCI"/>
    <s v="SP87D"/>
    <s v="P&amp;A"/>
    <s v="P&amp;A / Wells;HSE;"/>
    <s v="Yes"/>
    <m/>
    <x v="28"/>
    <s v="No"/>
    <s v="No"/>
    <m/>
    <s v="Yes"/>
    <m/>
    <s v="Yes"/>
    <s v="Yes"/>
    <m/>
    <s v="Yes"/>
    <s v="Yes"/>
    <m/>
    <s v="Yes"/>
    <s v="Yes"/>
    <m/>
    <s v="Yes"/>
    <s v="Yes"/>
    <m/>
    <s v="Yes"/>
    <s v="Yes"/>
    <s v="Yes"/>
    <s v="No"/>
    <m/>
    <s v="N/A"/>
    <m/>
    <s v="N/A"/>
    <m/>
  </r>
  <r>
    <n v="109"/>
    <d v="2023-09-28T05:42:39"/>
    <d v="2023-09-28T05:46:08"/>
    <s v="robert.abshire@apachecorp.com"/>
    <s v="Robert Abshire"/>
    <m/>
    <d v="2023-09-28T00:00:00"/>
    <s v="EI-158 JB"/>
    <s v="P&amp;A / Wells"/>
    <s v="All Coast"/>
    <s v="LB Man O War"/>
    <s v="Crane ops boat work offload/backload "/>
    <s v="HSE;"/>
    <s v="No"/>
    <m/>
    <x v="0"/>
    <s v="Yes"/>
    <s v="Yes"/>
    <m/>
    <s v="Yes"/>
    <m/>
    <s v="Yes"/>
    <s v="Yes"/>
    <m/>
    <s v="Yes"/>
    <s v="N/A"/>
    <m/>
    <m/>
    <s v="N/A"/>
    <m/>
    <m/>
    <s v="N/A"/>
    <m/>
    <m/>
    <s v="Yes"/>
    <s v="Yes"/>
    <s v="No"/>
    <m/>
    <s v="N/A"/>
    <m/>
    <s v="Good communication between boat crew crane operator and LB crew to safely transfer equipment."/>
    <m/>
  </r>
  <r>
    <n v="110"/>
    <d v="2023-09-28T06:40:16"/>
    <d v="2023-09-28T06:45:34"/>
    <s v="tim.holm@apachecorp.com"/>
    <s v="TIM HOLM"/>
    <m/>
    <d v="2023-09-27T00:00:00"/>
    <s v="EI 158 C"/>
    <s v="P&amp;A / Wells"/>
    <s v="Crescent"/>
    <s v="LB Michelle"/>
    <s v="Down hole casing cutting"/>
    <s v="P&amp;A / Wells;HSE;"/>
    <s v="No"/>
    <m/>
    <x v="102"/>
    <s v="Yes"/>
    <s v="Yes"/>
    <m/>
    <s v="Yes"/>
    <m/>
    <s v="Yes"/>
    <s v="Yes"/>
    <m/>
    <s v="Yes"/>
    <s v="N/A"/>
    <m/>
    <m/>
    <s v="Yes"/>
    <m/>
    <s v="Yes"/>
    <s v="Yes"/>
    <m/>
    <s v="Yes"/>
    <s v="Yes"/>
    <s v="Yes"/>
    <s v="No"/>
    <m/>
    <s v="N/A"/>
    <m/>
    <s v="House keeping was discussed with crew and crew leadership.  Water bottles and soda cans found on deck and not in trash."/>
    <m/>
  </r>
  <r>
    <n v="110"/>
    <d v="2023-09-28T06:40:16"/>
    <d v="2023-09-28T06:45:34"/>
    <s v="tim.holm@apachecorp.com"/>
    <s v="TIM HOLM"/>
    <m/>
    <d v="2023-09-27T00:00:00"/>
    <s v="EI 158 C"/>
    <s v="P&amp;A / Wells"/>
    <s v="Crescent"/>
    <s v="LB Michelle"/>
    <s v="Down hole casing cutting"/>
    <s v="P&amp;A / Wells;HSE;"/>
    <m/>
    <m/>
    <x v="22"/>
    <m/>
    <m/>
    <m/>
    <m/>
    <m/>
    <m/>
    <m/>
    <m/>
    <m/>
    <m/>
    <m/>
    <m/>
    <m/>
    <m/>
    <m/>
    <m/>
    <m/>
    <m/>
    <m/>
    <m/>
    <m/>
    <m/>
    <m/>
    <m/>
    <m/>
    <m/>
  </r>
  <r>
    <n v="111"/>
    <d v="2023-09-28T07:15:03"/>
    <d v="2023-09-28T08:02:49"/>
    <s v="glenn.avants@apachecorp.com"/>
    <s v="Glenn Avants"/>
    <m/>
    <d v="2023-09-27T00:00:00"/>
    <s v="South Pass 89B"/>
    <s v="P&amp;A / Wells"/>
    <s v="Safety management Systems"/>
    <s v="SP 89B "/>
    <s v="Slot Recovery"/>
    <s v="P&amp;A / Wells;HSE;"/>
    <s v="Yes"/>
    <m/>
    <x v="71"/>
    <s v="Yes"/>
    <s v="Yes"/>
    <m/>
    <s v="Yes"/>
    <m/>
    <s v="Yes"/>
    <s v="Yes"/>
    <m/>
    <s v="Yes"/>
    <s v="Yes"/>
    <m/>
    <s v="Yes"/>
    <s v="Yes"/>
    <m/>
    <s v="Yes"/>
    <s v="Yes"/>
    <m/>
    <s v="Yes"/>
    <s v="Yes"/>
    <s v="Yes"/>
    <s v="Yes"/>
    <m/>
    <s v="In regards to gravity and motion, Stop Work Authority was utilized due to a period of high winds that were in excess of 30 mph and accompanied by lightning and rain making the operation unsafe to continue."/>
    <s v="https://apache.sharepoint.com/sites/EHS_USON/Shared%20Documents/Apps/Microsoft%20Forms/2H23%20Blitz%20-%20GOM%20DECOM/Question/20230927%20JSA%20SWA%20Biitz%20Insp%20(Night)_Glenn%20Avants.pdf"/>
    <s v="Focus for this inspection was on recognizing sharp edges on work location that are often overlooked and carry the potential for an undesired event. "/>
    <m/>
  </r>
  <r>
    <n v="112"/>
    <d v="2023-09-28T08:38:01"/>
    <d v="2023-09-28T08:43:42"/>
    <s v="scot.carpenter@apachecorp.com"/>
    <s v="Scot Carpenter"/>
    <m/>
    <d v="2023-09-28T00:00:00"/>
    <s v="L/B Man-O-War"/>
    <s v="P&amp;A / Wells"/>
    <s v="Claxton"/>
    <s v="L/B Man-O-War"/>
    <s v="Making lift just before dawn."/>
    <s v="P&amp;A / Wells;"/>
    <s v="Yes"/>
    <m/>
    <x v="82"/>
    <s v="Yes"/>
    <s v="Yes"/>
    <m/>
    <s v="Yes"/>
    <m/>
    <s v="Yes"/>
    <s v="Yes"/>
    <m/>
    <s v="Yes"/>
    <s v="Yes"/>
    <m/>
    <s v="Yes"/>
    <s v="Yes"/>
    <m/>
    <s v="Yes"/>
    <s v="N/A"/>
    <m/>
    <m/>
    <s v="Yes"/>
    <s v="Yes"/>
    <s v="No"/>
    <m/>
    <s v="Air compressor developed a bad coolant leak. Shut down and waited on another one we had stored at dock. Could not proceed forward till issue was addressed."/>
    <m/>
    <m/>
    <m/>
  </r>
  <r>
    <n v="112"/>
    <d v="2023-09-28T08:38:01"/>
    <d v="2023-09-28T08:43:42"/>
    <s v="scot.carpenter@apachecorp.com"/>
    <s v="Scot Carpenter"/>
    <m/>
    <d v="2023-09-28T00:00:00"/>
    <s v="L/B Man-O-War"/>
    <s v="P&amp;A / Wells"/>
    <s v="Claxton"/>
    <s v="L/B Man-O-War"/>
    <s v="Making lift just before dawn."/>
    <s v="P&amp;A / Wells;"/>
    <m/>
    <m/>
    <x v="81"/>
    <m/>
    <m/>
    <m/>
    <m/>
    <m/>
    <m/>
    <m/>
    <m/>
    <m/>
    <m/>
    <m/>
    <m/>
    <m/>
    <m/>
    <m/>
    <m/>
    <m/>
    <m/>
    <m/>
    <m/>
    <m/>
    <m/>
    <m/>
    <m/>
    <m/>
    <m/>
  </r>
  <r>
    <n v="113"/>
    <d v="2023-09-28T10:01:22"/>
    <d v="2023-09-28T10:01:44"/>
    <s v="robert.ownby1@apachecorp.com"/>
    <s v="Robert Ownby"/>
    <m/>
    <d v="2023-09-28T00:00:00"/>
    <s v="EI 158 C"/>
    <s v="P&amp;A / Wells"/>
    <s v="Crescent Energy Services"/>
    <s v="LB Michelle"/>
    <s v="Rig Up Power Swivel and Mechanical Cutter"/>
    <s v="HSE;P&amp;A / Wells;"/>
    <s v="Yes"/>
    <m/>
    <x v="22"/>
    <s v="Yes"/>
    <s v="Yes"/>
    <m/>
    <s v="Yes"/>
    <m/>
    <s v="Yes"/>
    <s v="Yes"/>
    <m/>
    <s v="Yes"/>
    <s v="N/A"/>
    <m/>
    <m/>
    <s v="Yes"/>
    <m/>
    <s v="Yes"/>
    <s v="Yes"/>
    <m/>
    <s v="Yes"/>
    <s v="Yes"/>
    <s v="Yes"/>
    <s v="No"/>
    <m/>
    <s v="Any issues discovered were corrected immediately."/>
    <m/>
    <m/>
    <m/>
  </r>
  <r>
    <n v="113"/>
    <d v="2023-09-28T10:01:22"/>
    <d v="2023-09-28T10:01:44"/>
    <s v="robert.ownby1@apachecorp.com"/>
    <s v="Robert Ownby"/>
    <m/>
    <d v="2023-09-28T00:00:00"/>
    <s v="EI 158 C"/>
    <s v="P&amp;A / Wells"/>
    <s v="Crescent Energy Services"/>
    <s v="LB Michelle"/>
    <s v="Rig Up Power Swivel and Mechanical Cutter"/>
    <s v="HSE;P&amp;A / Wells;"/>
    <m/>
    <m/>
    <x v="103"/>
    <m/>
    <m/>
    <m/>
    <m/>
    <m/>
    <m/>
    <m/>
    <m/>
    <m/>
    <m/>
    <m/>
    <m/>
    <m/>
    <m/>
    <m/>
    <m/>
    <m/>
    <m/>
    <m/>
    <m/>
    <m/>
    <m/>
    <m/>
    <m/>
    <m/>
    <m/>
  </r>
  <r>
    <n v="114"/>
    <d v="2023-09-28T10:30:00"/>
    <d v="2023-09-28T10:44:11"/>
    <s v="tom.baker@apachecorp.com"/>
    <s v="Tom Baker"/>
    <m/>
    <d v="2023-09-28T00:00:00"/>
    <s v="SS 204-A / Main Deck"/>
    <s v="Construction"/>
    <s v="Danos"/>
    <s v="L/B Vanessa"/>
    <s v="Dismantling Scaffolding "/>
    <s v="HSE;"/>
    <s v="Yes"/>
    <m/>
    <x v="104"/>
    <s v="Yes"/>
    <s v="Yes"/>
    <m/>
    <s v="Yes"/>
    <m/>
    <s v="Yes"/>
    <s v="No"/>
    <s v="Body positioning when lifting, straining or bending;"/>
    <s v="Yes"/>
    <s v="N/A"/>
    <m/>
    <m/>
    <s v="N/A"/>
    <m/>
    <m/>
    <s v="N/A"/>
    <m/>
    <m/>
    <s v="N/A"/>
    <m/>
    <s v="No"/>
    <m/>
    <s v="Talked with Danos employee and coached on revising and updating JSA when findings were identified."/>
    <m/>
    <s v="Reviewed JSA and the process with Danos employee of body positioning while lowering scaffolding."/>
    <m/>
  </r>
  <r>
    <n v="115"/>
    <d v="2023-09-28T12:15:22"/>
    <d v="2023-09-28T12:25:21"/>
    <s v="danny.champagne@apachecorp.com"/>
    <s v="Danny Champagne"/>
    <m/>
    <d v="2023-09-27T00:00:00"/>
    <s v="HIA376A"/>
    <s v="Facilities &amp; Pipelines"/>
    <s v="Alliance Energy Services"/>
    <s v="Cellar at Generator Package"/>
    <s v="Fuel hose and power cables to Generator"/>
    <s v="HSE;"/>
    <s v="No"/>
    <m/>
    <x v="0"/>
    <s v="No"/>
    <s v="No"/>
    <m/>
    <s v="N/A"/>
    <m/>
    <m/>
    <s v="N/A"/>
    <m/>
    <m/>
    <s v="N/A"/>
    <m/>
    <m/>
    <s v="N/A"/>
    <m/>
    <m/>
    <s v="N/A"/>
    <m/>
    <m/>
    <s v="N/A"/>
    <m/>
    <s v="No"/>
    <m/>
    <s v="Did not use stop work while observing findings, I wrapped yellow caution tape around black hose and wires so that they are easily seen while walking near, being the hose and wires are black as the rubber mat they are laying on.."/>
    <m/>
    <s v="The fuel hose and power wires are black as the rubber mat they are setting on therefore I wrapped yellow caution tape around the hose and wires so that they can easily be seen when walking by and not stepped on or kicked."/>
    <m/>
  </r>
  <r>
    <n v="116"/>
    <d v="2023-09-28T12:55:14"/>
    <d v="2023-09-28T12:57:07"/>
    <s v="thomas.wise@apachecorp.com"/>
    <s v="Thomas Wise"/>
    <m/>
    <d v="2023-09-13T00:00:00"/>
    <s v="HI 206-B #2"/>
    <s v="P&amp;A / Wells"/>
    <s v="Apache / Helix"/>
    <s v="LB Jamie Eymard"/>
    <s v="Hot bolting 13 7/8&quot; flange"/>
    <s v="HSE;P&amp;A / Wells;"/>
    <s v="No"/>
    <m/>
    <x v="105"/>
    <s v="Yes"/>
    <s v="Yes"/>
    <m/>
    <s v="Yes"/>
    <m/>
    <s v="Yes"/>
    <s v="Yes"/>
    <m/>
    <s v="Rope utilized on hammer wrenches when breaking bolts"/>
    <s v="N/A"/>
    <m/>
    <m/>
    <s v="Yes"/>
    <m/>
    <s v="Employees ensure R-clips in place, routed hoses to reduce trip hazards"/>
    <s v="Yes"/>
    <m/>
    <s v="Yes"/>
    <s v="Yes"/>
    <s v="Yes"/>
    <s v="No"/>
    <m/>
    <s v="No issues identified requiring SWA. "/>
    <s v="https://apache.sharepoint.com/sites/EHS_USON/Shared%20Documents/Apps/Microsoft%20Forms/2H23%20Blitz%20-%20GOM%20DECOM/Question/20230928_LB%20Jamie%20Eymard_HI-206B%209082_Helix%20N_Thomas%20Wise.pdf"/>
    <s v="Crew held a tool box talk prior to commencing work to discuss responsibilities, potential hazards and appropriate controls needed. Discussed with SEE to observe initially to see how the task would go and encouraged him to speak up if a hazard was identified and not addressed. "/>
    <m/>
  </r>
  <r>
    <n v="116"/>
    <d v="2023-09-28T12:55:14"/>
    <d v="2023-09-28T12:57:07"/>
    <s v="thomas.wise@apachecorp.com"/>
    <s v="Thomas Wise"/>
    <m/>
    <d v="2023-09-13T00:00:00"/>
    <s v="HI 206-B #2"/>
    <s v="P&amp;A / Wells"/>
    <s v="Apache / Helix"/>
    <s v="LB Jamie Eymard"/>
    <s v="Hot bolting 13 7/8&quot; flange"/>
    <s v="HSE;P&amp;A / Wells;"/>
    <m/>
    <m/>
    <x v="106"/>
    <m/>
    <m/>
    <m/>
    <m/>
    <m/>
    <m/>
    <m/>
    <m/>
    <m/>
    <m/>
    <m/>
    <m/>
    <m/>
    <m/>
    <m/>
    <m/>
    <m/>
    <m/>
    <m/>
    <m/>
    <m/>
    <m/>
    <m/>
    <m/>
    <m/>
    <m/>
  </r>
  <r>
    <n v="116"/>
    <d v="2023-09-28T12:55:14"/>
    <d v="2023-09-28T12:57:07"/>
    <s v="thomas.wise@apachecorp.com"/>
    <s v="Thomas Wise"/>
    <m/>
    <d v="2023-09-13T00:00:00"/>
    <s v="HI 206-B #2"/>
    <s v="P&amp;A / Wells"/>
    <s v="Apache / Helix"/>
    <s v="LB Jamie Eymard"/>
    <s v="Hot bolting 13 7/8&quot; flange"/>
    <s v="HSE;P&amp;A / Wells;"/>
    <m/>
    <m/>
    <x v="107"/>
    <m/>
    <m/>
    <m/>
    <m/>
    <m/>
    <m/>
    <m/>
    <m/>
    <m/>
    <m/>
    <m/>
    <m/>
    <m/>
    <m/>
    <m/>
    <m/>
    <m/>
    <m/>
    <m/>
    <m/>
    <m/>
    <m/>
    <m/>
    <m/>
    <m/>
    <m/>
  </r>
  <r>
    <n v="117"/>
    <d v="2023-09-28T12:54:46"/>
    <d v="2023-09-28T13:06:49"/>
    <s v="richard.landry@apachecorp.com"/>
    <s v="Richard Landry"/>
    <m/>
    <d v="2023-09-28T00:00:00"/>
    <s v="HI-382 F"/>
    <s v="P&amp;A / Wells"/>
    <s v="Alliance (Helix)"/>
    <s v="PF Maroon HI- 382 F"/>
    <s v="Operating Cement Pump"/>
    <s v="P&amp;A / Wells;"/>
    <s v="Yes"/>
    <m/>
    <x v="108"/>
    <s v="Yes"/>
    <s v="Yes"/>
    <m/>
    <s v="Yes"/>
    <m/>
    <s v="Yes"/>
    <s v="Yes"/>
    <m/>
    <s v="Yes"/>
    <s v="Yes"/>
    <m/>
    <s v="Yes"/>
    <s v="Yes"/>
    <m/>
    <s v="Yes"/>
    <s v="Yes"/>
    <m/>
    <s v="Yes"/>
    <s v="Yes"/>
    <s v="Yes"/>
    <s v="No"/>
    <m/>
    <s v="N/A"/>
    <s v="https://apache.sharepoint.com/sites/EHS_USON/Shared%20Documents/Apps/Microsoft%20Forms/2H23%20Blitz%20-%20GOM%20DECOM/Question/20230928-%20PFMaroon%20%20-%20HI%20382%20F%20-%20Operating%20Ce_Richard%20Landry.pdf"/>
    <m/>
    <m/>
  </r>
  <r>
    <n v="118"/>
    <d v="2023-09-28T13:26:46"/>
    <d v="2023-09-28T13:35:49"/>
    <s v="sean.moberley@apachecorp.com"/>
    <s v="SEAN MOBERLEY"/>
    <m/>
    <d v="2023-09-28T00:00:00"/>
    <s v="SS-216C / DB Thor "/>
    <s v="Facilities &amp; Pipelines"/>
    <s v="Shore Offshore Services"/>
    <s v="DB Thor "/>
    <s v="Crane Operations - Personnel Transfer"/>
    <s v="Facilities &amp; Pipelines;HSE;"/>
    <s v="No"/>
    <m/>
    <x v="109"/>
    <s v="No"/>
    <s v="No"/>
    <m/>
    <s v="Yes"/>
    <m/>
    <s v="Yes"/>
    <s v="Yes"/>
    <m/>
    <s v="Yes"/>
    <s v="N/A"/>
    <m/>
    <m/>
    <s v="N/A"/>
    <m/>
    <m/>
    <s v="Yes"/>
    <m/>
    <s v="Yes"/>
    <s v="Yes"/>
    <s v="Yes"/>
    <s v="No"/>
    <m/>
    <s v="Stop Work Authority was not utilized during this operation. "/>
    <m/>
    <s v="Job well done by crew. Crane operator took his time and did not rush the job task. "/>
    <m/>
  </r>
  <r>
    <n v="119"/>
    <d v="2023-09-28T15:10:57"/>
    <d v="2023-09-28T15:24:53"/>
    <s v="ryan.rogers@apachecorp.com"/>
    <s v="RYAN ROGERS"/>
    <m/>
    <d v="2023-09-28T00:00:00"/>
    <s v="VR265A/DRILL"/>
    <s v="Construction"/>
    <s v="Acadiana Contractors Inc"/>
    <s v="Platform man camp"/>
    <s v="Hot Bolting on ABH-A010 SUMP TANK "/>
    <s v="Construction;HSE;"/>
    <s v="Yes"/>
    <m/>
    <x v="110"/>
    <s v="Yes"/>
    <s v="Yes"/>
    <m/>
    <s v="Yes"/>
    <m/>
    <s v="Yes"/>
    <s v="Yes"/>
    <m/>
    <s v="Yes"/>
    <s v="N/A"/>
    <m/>
    <m/>
    <s v="Yes"/>
    <m/>
    <s v="Yes"/>
    <s v="Yes"/>
    <m/>
    <s v="Yes"/>
    <s v="Yes"/>
    <s v="Yes"/>
    <s v="No"/>
    <m/>
    <s v="NA"/>
    <s v="https://apache.sharepoint.com/sites/EHS_USON/Shared%20Documents/Apps/Microsoft%20Forms/2H23%20Blitz%20-%20GOM%20DECOM/Question/20230928-VR265A-HOT%20BOLTING%20ON%20ABH-A010%20SUMP_RYAN%20ROGERS.pdf; https://apache.sharepoint.com/sites/EHS_USON/Shared%20Documents/Apps/Microsoft%20Forms/2H23%20Blitz%20-%20GOM%20DECOM/Question/20230928-VR265A-HOT%20BOLTING%20ON%20ABH-A010%20SUMP%20%202_RYAN%20ROGERS.pdf; https://apache.sharepoint.com/sites/EHS_USON/Shared%20Documents/Apps/Microsoft%20Forms/2H23%20Blitz%20-%20GOM%20DECOM/Question/20230928-VR265A-HOT%20BOLTING%20ON%20ABH-A010%20SUMP%20%203_RYAN%20ROGERS.pdf; https://apache.sharepoint.com/sites/EHS_USON/Shared%20Documents/Apps/Microsoft%20Forms/2H23%20Blitz%20-%20GOM%20DECOM/Question/20230928-VR265A-HOT%20BOLTING%20ON%20ABH-A010%20SUMP%20%204_RYAN%20ROGERS.pdf; https://apache.sharepoint.com/sites/EHS_USON/Shared%20Documents/Apps/Microsoft%20Forms/2H23%20Blitz%20-%20GOM%20DECOM/Question/20230928-VR265A-HOT%20BOLTING%20ON%20ABH-A010%20SUMP%20%205_RYAN%20ROGERS.pdf; https://apache.sharepoint.com/sites/EHS_USON/Shared%20Documents/Apps/Microsoft%20Forms/2H23%20Blitz%20-%20GOM%20DECOM/Question/20230928-VR265A-HOT%20BOLTING%20ON%20ABH-A010%20SUMP%20%206_RYAN%20ROGERS.pdf; https://apache.sharepoint.com/sites/EHS_USON/Shared%20Documents/Apps/Microsoft%20Forms/2H23%20Blitz%20-%20GOM%20DECOM/Question/20230928-VR265A-HOT%20WORK%20PERMIT%20ABH-A010%20SUMP_RYAN%20ROGERS.pdf; https://apache.sharepoint.com/sites/EHS_USON/Shared%20Documents/Apps/Microsoft%20Forms/2H23%20Blitz%20-%20GOM%20DECOM/Question/20230928-VR265A-HOT%20WORK%20PERMIT%20ABH-A010%20SUMP%202_RYAN%20ROGERS.pdf"/>
    <m/>
    <m/>
  </r>
  <r>
    <n v="119"/>
    <d v="2023-09-28T15:10:57"/>
    <d v="2023-09-28T15:24:53"/>
    <s v="ryan.rogers@apachecorp.com"/>
    <s v="RYAN ROGERS"/>
    <m/>
    <d v="2023-09-28T00:00:00"/>
    <s v="VR265A/DRILL"/>
    <s v="Construction"/>
    <s v="Acadiana Contractors Inc"/>
    <s v="Platform man camp"/>
    <s v="Hot Bolting on ABH-A010 SUMP TANK "/>
    <s v="Construction;HSE;"/>
    <m/>
    <m/>
    <x v="36"/>
    <m/>
    <m/>
    <m/>
    <m/>
    <m/>
    <m/>
    <m/>
    <m/>
    <m/>
    <m/>
    <m/>
    <m/>
    <m/>
    <m/>
    <m/>
    <m/>
    <m/>
    <m/>
    <m/>
    <m/>
    <m/>
    <m/>
    <m/>
    <m/>
    <m/>
    <m/>
  </r>
  <r>
    <n v="120"/>
    <d v="2023-09-28T16:02:17"/>
    <d v="2023-09-28T16:06:40"/>
    <s v="jeremy.ambrose@apachecorp.com"/>
    <s v="Jeremy Ambrose"/>
    <m/>
    <d v="2023-09-28T00:00:00"/>
    <s v="SP-87D"/>
    <s v="P&amp;A / Wells"/>
    <s v="Safety Management Systems"/>
    <s v="SP-87D"/>
    <s v="Wireline"/>
    <s v="P&amp;A / Wells;HSE;"/>
    <s v="Yes"/>
    <m/>
    <x v="76"/>
    <s v="No"/>
    <s v="No"/>
    <m/>
    <s v="Yes"/>
    <m/>
    <s v="Yes"/>
    <s v="Yes"/>
    <m/>
    <s v="Yes"/>
    <s v="Yes"/>
    <m/>
    <s v="Yes"/>
    <s v="Yes"/>
    <m/>
    <s v="Yes"/>
    <s v="Yes"/>
    <m/>
    <s v="Yes"/>
    <s v="Yes"/>
    <s v="Yes"/>
    <s v="No"/>
    <m/>
    <s v="N/A"/>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63"/>
    <d v="2023-09-14T10:30:47"/>
    <d v="2023-09-14T10:39:55"/>
    <s v="jason.gauthier@apachecorp.com"/>
    <x v="0"/>
    <m/>
    <x v="0"/>
    <s v="VR-265-A-Drill"/>
    <x v="0"/>
    <x v="0"/>
    <s v="Joseph G/ Platform Living Quarters"/>
    <s v="Repairing Stair Treads"/>
    <s v="Construction;HSE;"/>
    <x v="0"/>
    <m/>
    <s v="Fred Johnson"/>
    <x v="0"/>
    <x v="0"/>
    <x v="0"/>
    <x v="0"/>
    <m/>
    <x v="0"/>
    <x v="0"/>
    <m/>
    <x v="0"/>
    <x v="0"/>
    <m/>
    <x v="0"/>
    <x v="0"/>
    <m/>
    <x v="0"/>
    <x v="0"/>
    <m/>
    <x v="0"/>
    <x v="0"/>
    <x v="0"/>
    <x v="0"/>
    <m/>
    <s v="Stairs were cut out and supports and new stair treads were welded back in place one at a time."/>
    <m/>
    <s v="Fire Watches were in place with all proper fire fighting equipment in areas ready to use if need be."/>
    <m/>
  </r>
  <r>
    <n v="89"/>
    <d v="2023-09-27T08:04:14"/>
    <d v="2023-09-27T08:15:16"/>
    <s v="danny.champagne@apachecorp.com"/>
    <x v="1"/>
    <m/>
    <x v="1"/>
    <s v="PFGold_HIA376A"/>
    <x v="1"/>
    <x v="0"/>
    <s v="Wellbay"/>
    <s v="Barricades around open holes at wells"/>
    <s v="HSE;P&amp;A / Wells;"/>
    <x v="0"/>
    <m/>
    <s v="Harold Roberts"/>
    <x v="1"/>
    <x v="0"/>
    <x v="0"/>
    <x v="0"/>
    <m/>
    <x v="0"/>
    <x v="0"/>
    <m/>
    <x v="0"/>
    <x v="1"/>
    <m/>
    <x v="1"/>
    <x v="0"/>
    <m/>
    <x v="0"/>
    <x v="0"/>
    <m/>
    <x v="0"/>
    <x v="0"/>
    <x v="0"/>
    <x v="0"/>
    <m/>
    <s v="Stop work not utilized, observations of barricades in wellbay ."/>
    <m/>
    <s v="Toe boards are installed around all barricades to stop items from being kicked into open hole while working from outside barricade"/>
    <m/>
  </r>
  <r>
    <n v="16"/>
    <d v="2023-08-29T07:28:47"/>
    <d v="2023-08-29T07:50:48"/>
    <s v="paul.bozych1@apachecorp.com"/>
    <x v="2"/>
    <m/>
    <x v="2"/>
    <s v="MV Celtic / HI-A376-B "/>
    <x v="0"/>
    <x v="1"/>
    <s v="MV Celtic"/>
    <s v="crane operations, onloading camp and associated equipment. "/>
    <s v="Construction;HSE;"/>
    <x v="0"/>
    <m/>
    <s v="K. Deville"/>
    <x v="0"/>
    <x v="0"/>
    <x v="0"/>
    <x v="0"/>
    <m/>
    <x v="0"/>
    <x v="1"/>
    <s v="Vehicle, vessel, or equipment movement;"/>
    <x v="0"/>
    <x v="1"/>
    <m/>
    <x v="1"/>
    <x v="0"/>
    <m/>
    <x v="0"/>
    <x v="1"/>
    <m/>
    <x v="1"/>
    <x v="0"/>
    <x v="1"/>
    <x v="0"/>
    <m/>
    <s v="Although stop work was not used, a discussion did take place as to to meaning of SWA"/>
    <m/>
    <s v="The Celtic was very clean and organized. trip hazards noticed such as rope at the bottom of a stare well, blocked ladder access were adressed. "/>
    <m/>
  </r>
  <r>
    <n v="78"/>
    <d v="2023-09-22T13:54:59"/>
    <d v="2023-09-22T14:00:05"/>
    <s v="kendal.ford@apachecorp.com"/>
    <x v="3"/>
    <m/>
    <x v="3"/>
    <s v="VR 265A"/>
    <x v="0"/>
    <x v="0"/>
    <s v="VR 265A"/>
    <s v="Building scaffolding for safe out repairs and hot bolting."/>
    <s v="HSE;"/>
    <x v="1"/>
    <m/>
    <s v="None"/>
    <x v="0"/>
    <x v="0"/>
    <x v="0"/>
    <x v="0"/>
    <m/>
    <x v="0"/>
    <x v="0"/>
    <m/>
    <x v="0"/>
    <x v="1"/>
    <m/>
    <x v="1"/>
    <x v="0"/>
    <m/>
    <x v="0"/>
    <x v="1"/>
    <m/>
    <x v="1"/>
    <x v="0"/>
    <x v="0"/>
    <x v="0"/>
    <m/>
    <s v="No Stop Work Authority was needed for this job."/>
    <s v="https://apache.sharepoint.com/sites/EHS_USON/Shared%20Documents/Apps/Microsoft%20Forms/2H23%20Blitz%20-%20GOM%20DECOM/Question/IMG_9552_KENDAL%20FORD.jpg; https://apache.sharepoint.com/sites/EHS_USON/Shared%20Documents/Apps/Microsoft%20Forms/2H23%20Blitz%20-%20GOM%20DECOM/Question/IMG_9553_KENDAL%20FORD.jpg; https://apache.sharepoint.com/sites/EHS_USON/Shared%20Documents/Apps/Microsoft%20Forms/2H23%20Blitz%20-%20GOM%20DECOM/Question/IMG_9554_KENDAL%20FORD.jpg; https://apache.sharepoint.com/sites/EHS_USON/Shared%20Documents/Apps/Microsoft%20Forms/2H23%20Blitz%20-%20GOM%20DECOM/Question/IMG_9555_KENDAL%20FORD.jpg"/>
    <s v="The crew does a good job of working through JSAs during their meeting and makes sure all parties involved are on the JSAs."/>
    <m/>
  </r>
  <r>
    <n v="119"/>
    <d v="2023-09-28T15:10:57"/>
    <d v="2023-09-28T15:24:53"/>
    <s v="ryan.rogers@apachecorp.com"/>
    <x v="4"/>
    <m/>
    <x v="4"/>
    <s v="VR265A/DRILL"/>
    <x v="0"/>
    <x v="0"/>
    <s v="Platform man camp"/>
    <s v="Hot Bolting on ABH-A010 SUMP TANK "/>
    <s v="Construction;HSE;"/>
    <x v="0"/>
    <m/>
    <s v="Corey Sauce(FCG), Brian Ellison(IOC), "/>
    <x v="0"/>
    <x v="0"/>
    <x v="0"/>
    <x v="0"/>
    <m/>
    <x v="0"/>
    <x v="0"/>
    <m/>
    <x v="0"/>
    <x v="1"/>
    <m/>
    <x v="1"/>
    <x v="1"/>
    <m/>
    <x v="1"/>
    <x v="1"/>
    <m/>
    <x v="1"/>
    <x v="0"/>
    <x v="0"/>
    <x v="0"/>
    <m/>
    <s v="NA"/>
    <s v="https://apache.sharepoint.com/sites/EHS_USON/Shared%20Documents/Apps/Microsoft%20Forms/2H23%20Blitz%20-%20GOM%20DECOM/Question/20230928-VR265A-HOT%20BOLTING%20ON%20ABH-A010%20SUMP_RYAN%20ROGERS.pdf; https://apache.sharepoint.com/sites/EHS_USON/Shared%20Documents/Apps/Microsoft%20Forms/2H23%20Blitz%20-%20GOM%20DECOM/Question/20230928-VR265A-HOT%20BOLTING%20ON%20ABH-A010%20SUMP%20%202_RYAN%20ROGERS.pdf; https://apache.sharepoint.com/sites/EHS_USON/Shared%20Documents/Apps/Microsoft%20Forms/2H23%20Blitz%20-%20GOM%20DECOM/Question/20230928-VR265A-HOT%20BOLTING%20ON%20ABH-A010%20SUMP%20%203_RYAN%20ROGERS.pdf; https://apache.sharepoint.com/sites/EHS_USON/Shared%20Documents/Apps/Microsoft%20Forms/2H23%20Blitz%20-%20GOM%20DECOM/Question/20230928-VR265A-HOT%20BOLTING%20ON%20ABH-A010%20SUMP%20%204_RYAN%20ROGERS.pdf; https://apache.sharepoint.com/sites/EHS_USON/Shared%20Documents/Apps/Microsoft%20Forms/2H23%20Blitz%20-%20GOM%20DECOM/Question/20230928-VR265A-HOT%20BOLTING%20ON%20ABH-A010%20SUMP%20%205_RYAN%20ROGERS.pdf; https://apache.sharepoint.com/sites/EHS_USON/Shared%20Documents/Apps/Microsoft%20Forms/2H23%20Blitz%20-%20GOM%20DECOM/Question/20230928-VR265A-HOT%20BOLTING%20ON%20ABH-A010%20SUMP%20%206_RYAN%20ROGERS.pdf; https://apache.sharepoint.com/sites/EHS_USON/Shared%20Documents/Apps/Microsoft%20Forms/2H23%20Blitz%20-%20GOM%20DECOM/Question/20230928-VR265A-HOT%20WORK%20PERMIT%20ABH-A010%20SUMP_RYAN%20ROGERS.pdf; https://apache.sharepoint.com/sites/EHS_USON/Shared%20Documents/Apps/Microsoft%20Forms/2H23%20Blitz%20-%20GOM%20DECOM/Question/20230928-VR265A-HOT%20WORK%20PERMIT%20ABH-A010%20SUMP%202_RYAN%20ROGERS.pdf"/>
    <m/>
    <m/>
  </r>
  <r>
    <n v="109"/>
    <d v="2023-09-28T05:42:39"/>
    <d v="2023-09-28T05:46:08"/>
    <s v="robert.abshire@apachecorp.com"/>
    <x v="5"/>
    <m/>
    <x v="4"/>
    <s v="EI-158 JB"/>
    <x v="1"/>
    <x v="2"/>
    <s v="LB Man O War"/>
    <s v="Crane ops boat work offload/backload "/>
    <s v="HSE;"/>
    <x v="1"/>
    <m/>
    <s v="N/A"/>
    <x v="0"/>
    <x v="0"/>
    <x v="0"/>
    <x v="0"/>
    <m/>
    <x v="0"/>
    <x v="0"/>
    <m/>
    <x v="0"/>
    <x v="1"/>
    <m/>
    <x v="1"/>
    <x v="0"/>
    <m/>
    <x v="0"/>
    <x v="0"/>
    <m/>
    <x v="0"/>
    <x v="0"/>
    <x v="0"/>
    <x v="0"/>
    <m/>
    <s v="N/A"/>
    <m/>
    <s v="Good communication between boat crew crane operator and LB crew to safely transfer equipment."/>
    <m/>
  </r>
  <r>
    <n v="11"/>
    <d v="2023-08-25T07:22:52"/>
    <d v="2023-08-25T10:39:52"/>
    <s v="leo.benitez@apachecorp.com"/>
    <x v="6"/>
    <m/>
    <x v="5"/>
    <s v="HIA365"/>
    <x v="1"/>
    <x v="3"/>
    <s v="Facility"/>
    <s v="Leadership inspection focused on an open discussion with the offshore team(s) to reinforce Apache's continued commitment to safety. Including re-emphasizing stop work authority, safety standdowns, and encourage good safe behaviors “not a race” in an effort to get the teams to take a step back and really focus on actions the field can implement to prevent incidents.  "/>
    <s v="P&amp;A / Wells;"/>
    <x v="1"/>
    <m/>
    <s v="Brad Clarkson, Julie Traylor"/>
    <x v="0"/>
    <x v="0"/>
    <x v="0"/>
    <x v="1"/>
    <m/>
    <x v="1"/>
    <x v="2"/>
    <m/>
    <x v="1"/>
    <x v="1"/>
    <m/>
    <x v="1"/>
    <x v="0"/>
    <m/>
    <x v="0"/>
    <x v="0"/>
    <m/>
    <x v="0"/>
    <x v="1"/>
    <x v="2"/>
    <x v="0"/>
    <m/>
    <s v="N/A"/>
    <m/>
    <s v="Dropped objects are our No 1 risk. Barries are in place to address this concern. Due to status and neglected condition of the facilities the wells teams are being extra-cautious and vigilant and are conducting daily hazard hunts as the risk for dropped objects will continue to be present on all gom abandonment operations."/>
    <m/>
  </r>
  <r>
    <n v="17"/>
    <d v="2023-08-30T10:02:08"/>
    <d v="2023-08-30T10:27:10"/>
    <s v="ricky.ray@apachecorp.com"/>
    <x v="7"/>
    <m/>
    <x v="6"/>
    <s v="Eugene Island 189 B"/>
    <x v="1"/>
    <x v="3"/>
    <s v="Lift Boat Charleston "/>
    <s v="Pumping Operations "/>
    <s v="P&amp;A / Wells;"/>
    <x v="0"/>
    <m/>
    <s v="Nason Dumont "/>
    <x v="1"/>
    <x v="1"/>
    <x v="0"/>
    <x v="0"/>
    <m/>
    <x v="0"/>
    <x v="0"/>
    <m/>
    <x v="0"/>
    <x v="0"/>
    <m/>
    <x v="0"/>
    <x v="1"/>
    <m/>
    <x v="1"/>
    <x v="1"/>
    <m/>
    <x v="1"/>
    <x v="0"/>
    <x v="0"/>
    <x v="0"/>
    <m/>
    <s v=" Work Authority was not Implemented during this task."/>
    <m/>
    <m/>
    <m/>
  </r>
  <r>
    <n v="20"/>
    <d v="2023-08-31T14:42:31"/>
    <d v="2023-08-31T14:52:57"/>
    <s v="steven.arcenaux@apachecorp.com"/>
    <x v="8"/>
    <m/>
    <x v="7"/>
    <s v="EI189B"/>
    <x v="1"/>
    <x v="3"/>
    <s v="LB Charleston"/>
    <s v="Rig PRT equipment"/>
    <s v="P&amp;A / Wells;"/>
    <x v="0"/>
    <m/>
    <s v="Bill Wallace"/>
    <x v="1"/>
    <x v="1"/>
    <x v="0"/>
    <x v="0"/>
    <m/>
    <x v="0"/>
    <x v="0"/>
    <m/>
    <x v="0"/>
    <x v="1"/>
    <m/>
    <x v="1"/>
    <x v="0"/>
    <m/>
    <x v="0"/>
    <x v="0"/>
    <m/>
    <x v="0"/>
    <x v="0"/>
    <x v="0"/>
    <x v="0"/>
    <m/>
    <s v="N/A"/>
    <s v="https://apache.sharepoint.com/sites/EHS_USON/Shared%20Documents/Apps/Microsoft%20Forms/2H23%20Blitz%20-%20GOM%20DECOM/Question/Image_20230831_0004_Steven%20Arcenaux.pdf"/>
    <s v="No"/>
    <m/>
  </r>
  <r>
    <n v="21"/>
    <d v="2023-08-31T15:33:55"/>
    <d v="2023-08-31T15:51:57"/>
    <s v="tim.holm@apachecorp.com"/>
    <x v="9"/>
    <m/>
    <x v="7"/>
    <s v="EI 158-14"/>
    <x v="1"/>
    <x v="3"/>
    <s v="L/B Michelle"/>
    <s v="MSC cutting tool set up and execution"/>
    <s v="P&amp;A / Wells;"/>
    <x v="1"/>
    <m/>
    <s v="Tim Holm"/>
    <x v="0"/>
    <x v="1"/>
    <x v="0"/>
    <x v="0"/>
    <m/>
    <x v="0"/>
    <x v="0"/>
    <m/>
    <x v="0"/>
    <x v="0"/>
    <m/>
    <x v="0"/>
    <x v="1"/>
    <m/>
    <x v="1"/>
    <x v="1"/>
    <m/>
    <x v="1"/>
    <x v="0"/>
    <x v="0"/>
    <x v="0"/>
    <m/>
    <s v="N/A"/>
    <s v="https://apache.sharepoint.com/sites/EHS_USON/Shared%20Documents/Apps/Microsoft%20Forms/2H23%20Blitz%20-%20GOM%20DECOM/Question/20230830%20EI-158-14%20Claxton%20Tool%20Recovery%20JSA1_TIM%20HOLM.jpg; https://apache.sharepoint.com/sites/EHS_USON/Shared%20Documents/Apps/Microsoft%20Forms/2H23%20Blitz%20-%20GOM%20DECOM/Question/20230830%20EI-158-14%20Claxton%20Tool%20Recovery%20JSA1%202_TIM%20HOLM.jpg; https://apache.sharepoint.com/sites/EHS_USON/Shared%20Documents/Apps/Microsoft%20Forms/2H23%20Blitz%20-%20GOM%20DECOM/Question/20230830%20EI-158-14%20Claxton%20Tool%20Recovery%20JSA2_TIM%20HOLM.jpg; https://apache.sharepoint.com/sites/EHS_USON/Shared%20Documents/Apps/Microsoft%20Forms/2H23%20Blitz%20-%20GOM%20DECOM/Question/20230830%20EI-158-14%20Claxton%20Tool%20Recovery%20JSA3_TIM%20HOLM.jpg; https://apache.sharepoint.com/sites/EHS_USON/Shared%20Documents/Apps/Microsoft%20Forms/2H23%20Blitz%20-%20GOM%20DECOM/Question/20230830%20EI-158-14%20Claxton%20Tool%20Recovery%20JSA3%202_TIM%20HOLM.jpg; https://apache.sharepoint.com/sites/EHS_USON/Shared%20Documents/Apps/Microsoft%20Forms/2H23%20Blitz%20-%20GOM%20DECOM/Question/20230830%20EI-158-14%20Claxton%20Tool%20Recovery%20JSA4_TIM%20HOLM.jpg; https://apache.sharepoint.com/sites/EHS_USON/Shared%20Documents/Apps/Microsoft%20Forms/2H23%20Blitz%20-%20GOM%20DECOM/Question/20230830%20EI-158-14%20Claxton%20Tool%20Recovery%20JSA5_TIM%20HOLM.jpg"/>
    <s v="Several break downs have occurred with the MSC tool in the last 72 hrs.  Simultaneous operations are not being conducted on deck or platform due to the high pressure cutting method being used.  "/>
    <m/>
  </r>
  <r>
    <n v="29"/>
    <m/>
    <m/>
    <s v="john.dudding@apachecorp.com"/>
    <x v="10"/>
    <m/>
    <x v="8"/>
    <s v="SP 87D"/>
    <x v="1"/>
    <x v="3"/>
    <s v="Platform Spread"/>
    <s v="P&amp;A Work"/>
    <s v="P&amp;A / Wells;HSE;"/>
    <x v="0"/>
    <m/>
    <s v="Jeremy Ambrose"/>
    <x v="1"/>
    <x v="1"/>
    <x v="0"/>
    <x v="0"/>
    <m/>
    <x v="0"/>
    <x v="0"/>
    <m/>
    <x v="0"/>
    <x v="0"/>
    <m/>
    <x v="0"/>
    <x v="1"/>
    <m/>
    <x v="1"/>
    <x v="1"/>
    <m/>
    <x v="1"/>
    <x v="0"/>
    <x v="0"/>
    <x v="0"/>
    <m/>
    <s v="N/A"/>
    <m/>
    <s v="N/A"/>
    <m/>
  </r>
  <r>
    <n v="34"/>
    <d v="2023-09-04T10:19:56"/>
    <d v="2023-09-04T11:05:21"/>
    <s v="ricky.ray@apachecorp.com"/>
    <x v="7"/>
    <m/>
    <x v="9"/>
    <s v="Eugene Island 189 B "/>
    <x v="1"/>
    <x v="3"/>
    <s v="L/B Charleston "/>
    <s v="Swapping Coil Tubing Riser and BOPs From L/S to S/S on well C-027"/>
    <s v="P&amp;A / Wells;HSE;"/>
    <x v="0"/>
    <m/>
    <s v="Bill Wallace W/ Apache Ricky Ray HSE W/SMS Nason Dumont P&amp;A Supervisor  W/ Helix P&amp;A Brandon Romero C/T Supervisor W/ Helix, Chad Young Well head Tech w/ B&amp;B wellhead  "/>
    <x v="1"/>
    <x v="1"/>
    <x v="0"/>
    <x v="0"/>
    <m/>
    <x v="0"/>
    <x v="0"/>
    <m/>
    <x v="0"/>
    <x v="1"/>
    <m/>
    <x v="1"/>
    <x v="0"/>
    <m/>
    <x v="0"/>
    <x v="1"/>
    <m/>
    <x v="1"/>
    <x v="0"/>
    <x v="0"/>
    <x v="0"/>
    <m/>
    <s v="no stop work authority was utilized"/>
    <s v="https://apache.sharepoint.com/sites/EHS_USON/Shared%20Documents/Apps/Microsoft%20Forms/2H23%20Blitz%20-%20GOM%20DECOM/Question/20230904_JSAs%20and%20Fall%20Protection%20Rescue%20Plan_RICKY%20RAY.pdf"/>
    <s v="All personal involved in this task created a plan of action implementing and maintaining good commutation's during the entirety of this task   "/>
    <m/>
  </r>
  <r>
    <n v="93"/>
    <d v="2023-09-27T13:36:27"/>
    <d v="2023-09-27T13:40:34"/>
    <s v="ricky.ray@apachecorp.com"/>
    <x v="7"/>
    <m/>
    <x v="1"/>
    <s v="Eugene Island 189 B"/>
    <x v="1"/>
    <x v="3"/>
    <s v="Lift Boat Charleston"/>
    <s v="Rigging up E-line and Running Cement Bond Log "/>
    <s v="P&amp;A / Wells;"/>
    <x v="0"/>
    <m/>
    <s v="Matt Vogel ( Apache) Mike Ponson ( Alliance P &amp; A Supervisor) "/>
    <x v="1"/>
    <x v="1"/>
    <x v="0"/>
    <x v="0"/>
    <m/>
    <x v="0"/>
    <x v="0"/>
    <m/>
    <x v="0"/>
    <x v="0"/>
    <m/>
    <x v="0"/>
    <x v="1"/>
    <m/>
    <x v="1"/>
    <x v="1"/>
    <m/>
    <x v="1"/>
    <x v="0"/>
    <x v="0"/>
    <x v="0"/>
    <m/>
    <s v="Stop Work Authority was not utilized"/>
    <s v="https://apache.sharepoint.com/sites/EHS_USON/Shared%20Documents/Apps/Microsoft%20Forms/2H23%20Blitz%20-%20GOM%20DECOM/Question/20230927_E%20line%20for%20Bond%20Log%20JSA_RICKY%20RAY.pdf; https://apache.sharepoint.com/sites/EHS_USON/Shared%20Documents/Apps/Microsoft%20Forms/2H23%20Blitz%20-%20GOM%20DECOM/Question/20230927_wire%20line%20mast%20operations_RICKY%20RAY.pdf"/>
    <m/>
    <m/>
  </r>
  <r>
    <n v="117"/>
    <d v="2023-09-28T12:54:46"/>
    <d v="2023-09-28T13:06:49"/>
    <s v="richard.landry@apachecorp.com"/>
    <x v="11"/>
    <m/>
    <x v="4"/>
    <s v="HI-382 F"/>
    <x v="1"/>
    <x v="3"/>
    <s v="PF Maroon HI- 382 F"/>
    <s v="Operating Cement Pump"/>
    <s v="P&amp;A / Wells;"/>
    <x v="0"/>
    <m/>
    <s v="Robert Roof Company Rep "/>
    <x v="0"/>
    <x v="0"/>
    <x v="0"/>
    <x v="0"/>
    <m/>
    <x v="0"/>
    <x v="0"/>
    <m/>
    <x v="0"/>
    <x v="0"/>
    <m/>
    <x v="0"/>
    <x v="1"/>
    <m/>
    <x v="1"/>
    <x v="1"/>
    <m/>
    <x v="1"/>
    <x v="0"/>
    <x v="0"/>
    <x v="0"/>
    <m/>
    <s v="N/A"/>
    <s v="https://apache.sharepoint.com/sites/EHS_USON/Shared%20Documents/Apps/Microsoft%20Forms/2H23%20Blitz%20-%20GOM%20DECOM/Question/20230928-%20PFMaroon%20%20-%20HI%20382%20F%20-%20Operating%20Ce_Richard%20Landry.pdf"/>
    <m/>
    <m/>
  </r>
  <r>
    <n v="2"/>
    <d v="2023-08-22T08:04:37"/>
    <d v="2023-08-22T08:20:32"/>
    <s v="tim.holm@apachecorp.com"/>
    <x v="9"/>
    <m/>
    <x v="10"/>
    <s v="EI-158-14"/>
    <x v="1"/>
    <x v="4"/>
    <s v="L/B Michelle"/>
    <s v="Scaffold erection and beam removal to access wedding cake below."/>
    <s v="P&amp;A / Wells;HSE;"/>
    <x v="0"/>
    <m/>
    <m/>
    <x v="0"/>
    <x v="0"/>
    <x v="1"/>
    <x v="0"/>
    <m/>
    <x v="0"/>
    <x v="0"/>
    <m/>
    <x v="2"/>
    <x v="2"/>
    <s v="No identified electrical hazards;"/>
    <x v="2"/>
    <x v="1"/>
    <m/>
    <x v="1"/>
    <x v="2"/>
    <s v="Not identified for this task;"/>
    <x v="2"/>
    <x v="2"/>
    <x v="3"/>
    <x v="0"/>
    <m/>
    <s v="Stop work not used for this task."/>
    <m/>
    <s v="Crew did a great job identifying a very fast moving storm and along with HSE, safely left the platform and waited the heavy rain and high winds out in the L/B Michelle galley. During that time HSE discussed this audit and observations."/>
    <m/>
  </r>
  <r>
    <n v="5"/>
    <d v="2023-08-23T10:25:11"/>
    <d v="2023-08-23T10:32:11"/>
    <s v="jeffrey.smith@apachecorp.com"/>
    <x v="12"/>
    <m/>
    <x v="11"/>
    <s v="SHIP SHOAL 91 B"/>
    <x v="1"/>
    <x v="3"/>
    <s v="LIFTBOAT MEMPHIS"/>
    <s v="Currently laying down tubing "/>
    <s v="HSE;P&amp;A / Wells;"/>
    <x v="0"/>
    <m/>
    <s v="Wellsite Supervisor"/>
    <x v="1"/>
    <x v="2"/>
    <x v="2"/>
    <x v="0"/>
    <m/>
    <x v="0"/>
    <x v="0"/>
    <m/>
    <x v="0"/>
    <x v="2"/>
    <s v="Energized equipment;"/>
    <x v="0"/>
    <x v="1"/>
    <m/>
    <x v="1"/>
    <x v="1"/>
    <m/>
    <x v="1"/>
    <x v="0"/>
    <x v="0"/>
    <x v="0"/>
    <m/>
    <s v="No stop work was utilized"/>
    <m/>
    <m/>
    <m/>
  </r>
  <r>
    <n v="19"/>
    <d v="2023-08-31T13:48:59"/>
    <d v="2023-08-31T13:55:30"/>
    <s v="jeffrey.smith@apachecorp.com"/>
    <x v="12"/>
    <m/>
    <x v="7"/>
    <s v="Well Bay Area"/>
    <x v="1"/>
    <x v="3"/>
    <s v="Liftboat Mmephis"/>
    <s v="Running E-Line with mechanical bridge plug"/>
    <s v="HSE;P&amp;A / Wells;"/>
    <x v="0"/>
    <m/>
    <s v="Randall LaFluer (PIC/WSS) Curt Barbee (P/A Supervisor"/>
    <x v="1"/>
    <x v="1"/>
    <x v="0"/>
    <x v="0"/>
    <m/>
    <x v="0"/>
    <x v="0"/>
    <m/>
    <x v="0"/>
    <x v="0"/>
    <m/>
    <x v="0"/>
    <x v="0"/>
    <m/>
    <x v="0"/>
    <x v="0"/>
    <m/>
    <x v="0"/>
    <x v="0"/>
    <x v="0"/>
    <x v="0"/>
    <m/>
    <s v="Crew used sufficent communication with crane operator while lifting sheave for e-line. Crew held 5x5 safety meeting before beginning task to ensure everyone understood the hazards and job duties were discussed. "/>
    <m/>
    <s v="WSS and P/A Supervisor were present and involved"/>
    <m/>
  </r>
  <r>
    <n v="80"/>
    <d v="2023-09-24T09:54:31"/>
    <d v="2023-09-24T09:59:48"/>
    <s v="jeffrey.smith@apachecorp.com"/>
    <x v="12"/>
    <m/>
    <x v="12"/>
    <s v="HIA573B"/>
    <x v="1"/>
    <x v="3"/>
    <s v="N/A"/>
    <s v="FLANGE WORK ON THE #5 WELL"/>
    <s v="HSE;P&amp;A / Wells;"/>
    <x v="0"/>
    <m/>
    <s v="CURT BARBEE/P&amp;A SUPERVISOR  CHRIS CUNNINGHAM/WSS"/>
    <x v="1"/>
    <x v="1"/>
    <x v="0"/>
    <x v="0"/>
    <m/>
    <x v="0"/>
    <x v="2"/>
    <m/>
    <x v="1"/>
    <x v="1"/>
    <m/>
    <x v="1"/>
    <x v="1"/>
    <m/>
    <x v="1"/>
    <x v="1"/>
    <m/>
    <x v="1"/>
    <x v="0"/>
    <x v="0"/>
    <x v="0"/>
    <m/>
    <s v="WAS NOT NEEDED"/>
    <m/>
    <s v="CREW WAS USING ALL PPE WHILE PERFORMING THIER TASK"/>
    <m/>
  </r>
  <r>
    <n v="115"/>
    <d v="2023-09-28T12:15:22"/>
    <d v="2023-09-28T12:25:21"/>
    <s v="danny.champagne@apachecorp.com"/>
    <x v="1"/>
    <m/>
    <x v="1"/>
    <s v="HIA376A"/>
    <x v="2"/>
    <x v="3"/>
    <s v="Cellar at Generator Package"/>
    <s v="Fuel hose and power cables to Generator"/>
    <s v="HSE;"/>
    <x v="1"/>
    <m/>
    <m/>
    <x v="1"/>
    <x v="1"/>
    <x v="0"/>
    <x v="1"/>
    <m/>
    <x v="1"/>
    <x v="2"/>
    <m/>
    <x v="1"/>
    <x v="1"/>
    <m/>
    <x v="1"/>
    <x v="0"/>
    <m/>
    <x v="0"/>
    <x v="0"/>
    <m/>
    <x v="0"/>
    <x v="1"/>
    <x v="2"/>
    <x v="0"/>
    <m/>
    <s v="Did not use stop work while observing findings, I wrapped yellow caution tape around black hose and wires so that they are easily seen while walking near, being the hose and wires are black as the rubber mat they are laying on.."/>
    <m/>
    <s v="The fuel hose and power wires are black as the rubber mat they are setting on therefore I wrapped yellow caution tape around the hose and wires so that they can easily be seen when walking by and not stepped on or kicked."/>
    <m/>
  </r>
  <r>
    <n v="92"/>
    <d v="2023-09-27T13:33:59"/>
    <d v="2023-09-27T13:37:37"/>
    <s v="jeffrey.smith@apachecorp.com"/>
    <x v="12"/>
    <m/>
    <x v="1"/>
    <s v="HIA573B"/>
    <x v="1"/>
    <x v="3"/>
    <s v="N/A"/>
    <s v="Wireline rigging up to well"/>
    <s v="P&amp;A / Wells;"/>
    <x v="0"/>
    <m/>
    <s v="Jeffrey Smith, Randall Lafluer"/>
    <x v="1"/>
    <x v="1"/>
    <x v="0"/>
    <x v="0"/>
    <m/>
    <x v="0"/>
    <x v="0"/>
    <m/>
    <x v="0"/>
    <x v="0"/>
    <m/>
    <x v="0"/>
    <x v="1"/>
    <m/>
    <x v="1"/>
    <x v="1"/>
    <m/>
    <x v="1"/>
    <x v="0"/>
    <x v="0"/>
    <x v="0"/>
    <m/>
    <s v="N/A"/>
    <m/>
    <s v="Crew members and HSE had a conversation when rig up was complete to discuss the positive reinforcement."/>
    <m/>
  </r>
  <r>
    <n v="27"/>
    <d v="2023-09-01T10:29:49"/>
    <d v="2023-09-01T10:47:05"/>
    <s v="michael.nix@apachecorp.com"/>
    <x v="13"/>
    <m/>
    <x v="7"/>
    <s v="DSV Triton Crusader"/>
    <x v="1"/>
    <x v="5"/>
    <s v="DSV Triton Crusader"/>
    <s v="Bringing up scrap metal from bottom near platform"/>
    <s v="HSE;Environmental Compliance;"/>
    <x v="1"/>
    <m/>
    <m/>
    <x v="0"/>
    <x v="0"/>
    <x v="0"/>
    <x v="0"/>
    <m/>
    <x v="0"/>
    <x v="0"/>
    <m/>
    <x v="0"/>
    <x v="1"/>
    <m/>
    <x v="1"/>
    <x v="0"/>
    <m/>
    <x v="0"/>
    <x v="1"/>
    <m/>
    <x v="1"/>
    <x v="0"/>
    <x v="0"/>
    <x v="0"/>
    <m/>
    <s v="N/A"/>
    <s v="https://apache.sharepoint.com/sites/EHS_USON/Shared%20Documents/Apps/Microsoft%20Forms/2H23%20Blitz%20-%20GOM%20DECOM/Question/20230831%20-%20DSV%20Triton%20Crusader%20-%20GI-96%20-%20Tugg_Michael%20Nix.pdf"/>
    <s v="N/A"/>
    <m/>
  </r>
  <r>
    <n v="82"/>
    <d v="2023-09-26T11:36:15"/>
    <d v="2023-09-26T11:42:54"/>
    <s v="tim.holm@apachecorp.com"/>
    <x v="9"/>
    <m/>
    <x v="13"/>
    <s v="EI 158 C"/>
    <x v="1"/>
    <x v="5"/>
    <s v="LB Michelle"/>
    <s v="Tripping pipe from Down Hole"/>
    <s v="HSE;"/>
    <x v="0"/>
    <m/>
    <s v="John Dudding"/>
    <x v="0"/>
    <x v="0"/>
    <x v="0"/>
    <x v="0"/>
    <m/>
    <x v="0"/>
    <x v="0"/>
    <m/>
    <x v="0"/>
    <x v="1"/>
    <m/>
    <x v="1"/>
    <x v="1"/>
    <m/>
    <x v="1"/>
    <x v="1"/>
    <m/>
    <x v="1"/>
    <x v="0"/>
    <x v="0"/>
    <x v="0"/>
    <m/>
    <s v="N/A"/>
    <m/>
    <m/>
    <m/>
  </r>
  <r>
    <n v="105"/>
    <d v="2023-09-27T23:50:53"/>
    <d v="2023-09-27T23:55:44"/>
    <s v="earl.ferrebee@apachecorp.com"/>
    <x v="14"/>
    <m/>
    <x v="1"/>
    <s v="HI 376 A PF Gold"/>
    <x v="1"/>
    <x v="5"/>
    <s v="N/A"/>
    <s v="RIH with E-line"/>
    <s v="P&amp;A / Wells;"/>
    <x v="0"/>
    <m/>
    <s v="Earl Ferrebee, Troy Marcusen"/>
    <x v="0"/>
    <x v="0"/>
    <x v="0"/>
    <x v="0"/>
    <m/>
    <x v="0"/>
    <x v="0"/>
    <m/>
    <x v="0"/>
    <x v="0"/>
    <m/>
    <x v="0"/>
    <x v="1"/>
    <m/>
    <x v="1"/>
    <x v="1"/>
    <m/>
    <x v="1"/>
    <x v="0"/>
    <x v="0"/>
    <x v="0"/>
    <m/>
    <s v="N/A"/>
    <m/>
    <s v="RIH with E-line on the well, all barriers was in place to prevent anyone from walking into the line of fire along with all guards and grounds in place on E-line unit."/>
    <m/>
  </r>
  <r>
    <n v="31"/>
    <m/>
    <m/>
    <s v="thomas.wise@apachecorp.com"/>
    <x v="15"/>
    <m/>
    <x v="14"/>
    <s v="HI 179A"/>
    <x v="1"/>
    <x v="6"/>
    <s v="LB Jamie Eymard"/>
    <s v="P &amp; A - tag cement, verify depth"/>
    <s v="P&amp;A / Wells;"/>
    <x v="0"/>
    <m/>
    <s v="Josh Dubios, Thomas L Wise, Thomas King"/>
    <x v="0"/>
    <x v="0"/>
    <x v="0"/>
    <x v="0"/>
    <m/>
    <x v="0"/>
    <x v="0"/>
    <m/>
    <x v="0"/>
    <x v="1"/>
    <m/>
    <x v="1"/>
    <x v="0"/>
    <m/>
    <x v="0"/>
    <x v="0"/>
    <m/>
    <x v="0"/>
    <x v="0"/>
    <x v="0"/>
    <x v="0"/>
    <m/>
    <s v="N/A"/>
    <m/>
    <m/>
    <m/>
  </r>
  <r>
    <n v="116"/>
    <d v="2023-09-28T12:55:14"/>
    <d v="2023-09-28T12:57:07"/>
    <s v="thomas.wise@apachecorp.com"/>
    <x v="15"/>
    <m/>
    <x v="15"/>
    <s v="HI 206-B #2"/>
    <x v="1"/>
    <x v="6"/>
    <s v="LB Jamie Eymard"/>
    <s v="Hot bolting 13 7/8&quot; flange"/>
    <s v="HSE;P&amp;A / Wells;"/>
    <x v="1"/>
    <m/>
    <s v="T. Wise, P. Tullier, G. Guiterrez"/>
    <x v="0"/>
    <x v="0"/>
    <x v="0"/>
    <x v="0"/>
    <m/>
    <x v="0"/>
    <x v="0"/>
    <m/>
    <x v="3"/>
    <x v="1"/>
    <m/>
    <x v="1"/>
    <x v="1"/>
    <m/>
    <x v="2"/>
    <x v="1"/>
    <m/>
    <x v="1"/>
    <x v="0"/>
    <x v="0"/>
    <x v="0"/>
    <m/>
    <s v="No issues identified requiring SWA. "/>
    <s v="https://apache.sharepoint.com/sites/EHS_USON/Shared%20Documents/Apps/Microsoft%20Forms/2H23%20Blitz%20-%20GOM%20DECOM/Question/20230928_LB%20Jamie%20Eymard_HI-206B%209082_Helix%20N_Thomas%20Wise.pdf"/>
    <s v="Crew held a tool box talk prior to commencing work to discuss responsibilities, potential hazards and appropriate controls needed. Discussed with SEE to observe initially to see how the task would go and encouraged him to speak up if a hazard was identified and not addressed. "/>
    <m/>
  </r>
  <r>
    <n v="12"/>
    <d v="2023-08-25T18:11:51"/>
    <d v="2023-08-25T18:12:27"/>
    <s v="brad.clarkson@apachecorp.com"/>
    <x v="16"/>
    <m/>
    <x v="5"/>
    <s v="PF Gold (HIA376A) and PF Black (HIA595D)"/>
    <x v="1"/>
    <x v="7"/>
    <s v="PHI Helicopter"/>
    <s v="P&amp;A operations, PF Gold - cement squeeze and slickline ops, PF Black - pulling casing"/>
    <s v="P&amp;A / Wells;HSE;"/>
    <x v="1"/>
    <m/>
    <s v="Julie Traylor, Leo Benitez"/>
    <x v="0"/>
    <x v="0"/>
    <x v="0"/>
    <x v="0"/>
    <m/>
    <x v="0"/>
    <x v="0"/>
    <m/>
    <x v="0"/>
    <x v="0"/>
    <m/>
    <x v="0"/>
    <x v="1"/>
    <m/>
    <x v="1"/>
    <x v="1"/>
    <m/>
    <x v="1"/>
    <x v="0"/>
    <x v="0"/>
    <x v="0"/>
    <m/>
    <s v="NA"/>
    <s v="https://apache.sharepoint.com/sites/EHS_USON/Shared%20Documents/Apps/Microsoft%20Forms/2H23%20Blitz%20-%20GOM%20DECOM/Question/20230824_PF%20Gold_HIA376A_JSA%27S_P%26A_Brad%20Clarkson.pdf"/>
    <m/>
    <m/>
  </r>
  <r>
    <n v="52"/>
    <d v="2023-09-12T07:17:35"/>
    <d v="2023-09-12T07:39:46"/>
    <s v="brian.broussard@apachecorp.com"/>
    <x v="17"/>
    <m/>
    <x v="16"/>
    <s v="GI 76 A, PF Burnt Orange"/>
    <x v="1"/>
    <x v="8"/>
    <s v="Platform"/>
    <s v="Walk through. Inspection "/>
    <s v="P&amp;A / Wells;HSE;Environmental Compliance;"/>
    <x v="0"/>
    <m/>
    <s v="Broussard, Bjerga, Gatlin, Pittman"/>
    <x v="1"/>
    <x v="1"/>
    <x v="0"/>
    <x v="0"/>
    <m/>
    <x v="0"/>
    <x v="0"/>
    <m/>
    <x v="0"/>
    <x v="0"/>
    <m/>
    <x v="0"/>
    <x v="1"/>
    <m/>
    <x v="1"/>
    <x v="1"/>
    <m/>
    <x v="1"/>
    <x v="0"/>
    <x v="0"/>
    <x v="0"/>
    <m/>
    <s v="No SWA, Findings were addressed on site. "/>
    <s v="https://apache.sharepoint.com/sites/EHS_USON/Shared%20Documents/Apps/Microsoft%20Forms/2H23%20Blitz%20-%20GOM%20DECOM/Question/CES%20Testing%20JSA_Brian%20Broussard.pdf"/>
    <s v="Conducted a walkthrough with all WSS's and P&amp;A supervisors. Found several ground wires not connected. Some of the grating around the well heads were not tied down. One of the temporary handrails were not secured correctly. I was able to speak to both P&amp;A crews due to crew change. Thanked them for the work they are providing us. Touched on what to look for when they go out on the deck and what BSEE is looking for when they perform their inspections.  "/>
    <m/>
  </r>
  <r>
    <n v="32"/>
    <d v="2023-09-03T09:27:44"/>
    <d v="2023-09-03T09:43:07"/>
    <s v="brandon.ransone@apachecorp.com"/>
    <x v="18"/>
    <m/>
    <x v="17"/>
    <s v="P&amp;A PUMP"/>
    <x v="1"/>
    <x v="9"/>
    <s v="N/A"/>
    <s v="WASHING/CIRCULATING WELL with BIT SCRAPPER"/>
    <s v="P&amp;A / Wells;HSE;"/>
    <x v="0"/>
    <m/>
    <s v="Brandon Ransone, Terry Breaux, and Edward Guillot"/>
    <x v="0"/>
    <x v="0"/>
    <x v="0"/>
    <x v="0"/>
    <m/>
    <x v="0"/>
    <x v="0"/>
    <m/>
    <x v="0"/>
    <x v="0"/>
    <m/>
    <x v="0"/>
    <x v="1"/>
    <m/>
    <x v="1"/>
    <x v="1"/>
    <m/>
    <x v="1"/>
    <x v="0"/>
    <x v="0"/>
    <x v="0"/>
    <m/>
    <s v="N/A"/>
    <m/>
    <s v="Crew doing a good job of watching hand placement and pinch points while making connections"/>
    <m/>
  </r>
  <r>
    <n v="51"/>
    <d v="2023-09-11T18:34:29"/>
    <d v="2023-09-11T18:35:31"/>
    <s v="brandon.ransone@apachecorp.com"/>
    <x v="18"/>
    <m/>
    <x v="18"/>
    <s v="HI 595-D"/>
    <x v="1"/>
    <x v="9"/>
    <s v="N/A"/>
    <s v="Rigging Up BOP Stack"/>
    <s v="P&amp;A / Wells;"/>
    <x v="0"/>
    <m/>
    <s v="Roy Hoffman, Terry Breaux, and Brandon Ransone"/>
    <x v="0"/>
    <x v="0"/>
    <x v="0"/>
    <x v="0"/>
    <m/>
    <x v="0"/>
    <x v="0"/>
    <m/>
    <x v="0"/>
    <x v="0"/>
    <m/>
    <x v="0"/>
    <x v="1"/>
    <m/>
    <x v="1"/>
    <x v="1"/>
    <m/>
    <x v="1"/>
    <x v="0"/>
    <x v="0"/>
    <x v="0"/>
    <m/>
    <s v="N/A"/>
    <m/>
    <s v="Crew used good communication and Teamwork"/>
    <m/>
  </r>
  <r>
    <n v="94"/>
    <d v="2023-09-27T13:04:22"/>
    <d v="2023-09-27T13:47:47"/>
    <s v="brandon.ransone@apachecorp.com"/>
    <x v="18"/>
    <m/>
    <x v="1"/>
    <s v="Top Deck/Over Water"/>
    <x v="1"/>
    <x v="9"/>
    <s v="N/A"/>
    <s v="Crane- Personnel Transfer"/>
    <s v="P&amp;A / Wells;"/>
    <x v="0"/>
    <m/>
    <s v="Tony Comeaux and Brand Ransone"/>
    <x v="1"/>
    <x v="1"/>
    <x v="0"/>
    <x v="0"/>
    <m/>
    <x v="0"/>
    <x v="0"/>
    <m/>
    <x v="0"/>
    <x v="1"/>
    <m/>
    <x v="1"/>
    <x v="0"/>
    <m/>
    <x v="0"/>
    <x v="1"/>
    <m/>
    <x v="1"/>
    <x v="0"/>
    <x v="0"/>
    <x v="0"/>
    <m/>
    <s v="N/A"/>
    <m/>
    <m/>
    <m/>
  </r>
  <r>
    <n v="99"/>
    <d v="2023-09-27T18:59:46"/>
    <d v="2023-09-27T19:19:14"/>
    <s v="brandon.ransone@apachecorp.com"/>
    <x v="18"/>
    <m/>
    <x v="1"/>
    <s v="Top Production Deck"/>
    <x v="1"/>
    <x v="9"/>
    <s v="N/A"/>
    <s v="Picking Up and Laying Down Pipe Using Crane and Hydraulic Tongs"/>
    <s v="P&amp;A / Wells;"/>
    <x v="0"/>
    <m/>
    <s v="Peter Stiplecovich &amp; Brandon Ransone"/>
    <x v="0"/>
    <x v="0"/>
    <x v="0"/>
    <x v="0"/>
    <m/>
    <x v="0"/>
    <x v="0"/>
    <m/>
    <x v="0"/>
    <x v="0"/>
    <m/>
    <x v="0"/>
    <x v="1"/>
    <m/>
    <x v="1"/>
    <x v="1"/>
    <m/>
    <x v="1"/>
    <x v="0"/>
    <x v="0"/>
    <x v="0"/>
    <m/>
    <s v="N/A"/>
    <m/>
    <m/>
    <m/>
  </r>
  <r>
    <n v="3"/>
    <d v="2023-08-22T09:33:15"/>
    <d v="2023-08-22T09:42:36"/>
    <s v="jody.broussard@apachecorp.com"/>
    <x v="19"/>
    <m/>
    <x v="10"/>
    <s v="HI 595-D"/>
    <x v="1"/>
    <x v="9"/>
    <s v="No Vessel required"/>
    <s v="P&amp;A"/>
    <s v="HSE;"/>
    <x v="0"/>
    <m/>
    <m/>
    <x v="1"/>
    <x v="2"/>
    <x v="1"/>
    <x v="0"/>
    <m/>
    <x v="0"/>
    <x v="0"/>
    <m/>
    <x v="0"/>
    <x v="0"/>
    <m/>
    <x v="0"/>
    <x v="1"/>
    <m/>
    <x v="1"/>
    <x v="1"/>
    <m/>
    <x v="1"/>
    <x v="3"/>
    <x v="0"/>
    <x v="0"/>
    <m/>
    <s v="N/A"/>
    <m/>
    <s v="N/A"/>
    <m/>
  </r>
  <r>
    <n v="75"/>
    <d v="2023-09-21T04:15:52"/>
    <d v="2023-09-21T04:21:14"/>
    <s v="gustavus.richmond@apachecorp.com"/>
    <x v="20"/>
    <m/>
    <x v="19"/>
    <s v="EI 187 JC"/>
    <x v="0"/>
    <x v="10"/>
    <s v="DB Performance"/>
    <s v="Abrasive pressure cutting  "/>
    <s v="Construction;HSE;"/>
    <x v="0"/>
    <m/>
    <s v="Mark Poole"/>
    <x v="0"/>
    <x v="0"/>
    <x v="0"/>
    <x v="0"/>
    <m/>
    <x v="0"/>
    <x v="0"/>
    <m/>
    <x v="0"/>
    <x v="0"/>
    <m/>
    <x v="0"/>
    <x v="1"/>
    <m/>
    <x v="1"/>
    <x v="1"/>
    <m/>
    <x v="1"/>
    <x v="1"/>
    <x v="2"/>
    <x v="0"/>
    <m/>
    <s v="NA"/>
    <m/>
    <m/>
    <m/>
  </r>
  <r>
    <n v="83"/>
    <d v="2023-09-26T17:19:04"/>
    <d v="2023-09-26T17:25:16"/>
    <s v="scot.carpenter@apachecorp.com"/>
    <x v="21"/>
    <m/>
    <x v="13"/>
    <s v="L/B Man-O-War"/>
    <x v="1"/>
    <x v="10"/>
    <s v="Man-O-War"/>
    <s v="Removing cutter from well."/>
    <s v="P&amp;A / Wells;"/>
    <x v="1"/>
    <m/>
    <s v="Casey Galloway, Robert Abshire."/>
    <x v="0"/>
    <x v="0"/>
    <x v="0"/>
    <x v="0"/>
    <m/>
    <x v="0"/>
    <x v="0"/>
    <m/>
    <x v="0"/>
    <x v="1"/>
    <m/>
    <x v="1"/>
    <x v="1"/>
    <m/>
    <x v="1"/>
    <x v="1"/>
    <m/>
    <x v="1"/>
    <x v="0"/>
    <x v="0"/>
    <x v="0"/>
    <m/>
    <s v="Did not do a stop work."/>
    <m/>
    <m/>
    <m/>
  </r>
  <r>
    <n v="103"/>
    <d v="2023-09-27T21:25:22"/>
    <d v="2023-09-27T21:29:10"/>
    <s v="robert.abshire@apachecorp.com"/>
    <x v="5"/>
    <m/>
    <x v="1"/>
    <s v="EI-158 JB"/>
    <x v="1"/>
    <x v="10"/>
    <s v="LB Man O War"/>
    <s v="Abrasive cutting "/>
    <s v="HSE;"/>
    <x v="1"/>
    <m/>
    <s v="N/A"/>
    <x v="0"/>
    <x v="0"/>
    <x v="0"/>
    <x v="0"/>
    <m/>
    <x v="0"/>
    <x v="1"/>
    <s v="High pressure ;"/>
    <x v="0"/>
    <x v="1"/>
    <m/>
    <x v="1"/>
    <x v="1"/>
    <m/>
    <x v="1"/>
    <x v="1"/>
    <m/>
    <x v="1"/>
    <x v="0"/>
    <x v="0"/>
    <x v="0"/>
    <m/>
    <s v="N/A"/>
    <m/>
    <s v="Identifying work area with danger tape and discussing with all personnel the potential hazards in the work area all nonessential personnel are to stay out of work area."/>
    <m/>
  </r>
  <r>
    <n v="112"/>
    <d v="2023-09-28T08:38:01"/>
    <d v="2023-09-28T08:43:42"/>
    <s v="scot.carpenter@apachecorp.com"/>
    <x v="21"/>
    <m/>
    <x v="4"/>
    <s v="L/B Man-O-War"/>
    <x v="1"/>
    <x v="10"/>
    <s v="L/B Man-O-War"/>
    <s v="Making lift just before dawn."/>
    <s v="P&amp;A / Wells;"/>
    <x v="0"/>
    <m/>
    <s v="Robert Abshire, Casey Galloway."/>
    <x v="0"/>
    <x v="0"/>
    <x v="0"/>
    <x v="0"/>
    <m/>
    <x v="0"/>
    <x v="0"/>
    <m/>
    <x v="0"/>
    <x v="0"/>
    <m/>
    <x v="0"/>
    <x v="1"/>
    <m/>
    <x v="1"/>
    <x v="0"/>
    <m/>
    <x v="0"/>
    <x v="0"/>
    <x v="0"/>
    <x v="0"/>
    <m/>
    <s v="Air compressor developed a bad coolant leak. Shut down and waited on another one we had stored at dock. Could not proceed forward till issue was addressed."/>
    <m/>
    <m/>
    <m/>
  </r>
  <r>
    <n v="48"/>
    <d v="2023-09-09T05:48:47"/>
    <d v="2023-09-09T06:06:30"/>
    <s v="gustavus.richmond@apachecorp.com"/>
    <x v="20"/>
    <m/>
    <x v="20"/>
    <s v="EI 187 #2"/>
    <x v="2"/>
    <x v="11"/>
    <s v="DB Performance"/>
    <s v="Abrasive Cutting piles/conductors"/>
    <s v="HSE;"/>
    <x v="0"/>
    <m/>
    <s v="Mark Poole"/>
    <x v="0"/>
    <x v="0"/>
    <x v="0"/>
    <x v="0"/>
    <m/>
    <x v="0"/>
    <x v="0"/>
    <m/>
    <x v="0"/>
    <x v="1"/>
    <m/>
    <x v="1"/>
    <x v="1"/>
    <m/>
    <x v="1"/>
    <x v="1"/>
    <m/>
    <x v="1"/>
    <x v="1"/>
    <x v="2"/>
    <x v="0"/>
    <m/>
    <s v="NA"/>
    <m/>
    <s v=" Good JSA could improve on controls"/>
    <m/>
  </r>
  <r>
    <n v="88"/>
    <d v="2023-09-27T07:46:47"/>
    <d v="2023-09-27T07:52:38"/>
    <s v="tim.holm@apachecorp.com"/>
    <x v="9"/>
    <m/>
    <x v="13"/>
    <s v="EI 158 C"/>
    <x v="1"/>
    <x v="12"/>
    <s v="LB Michelle"/>
    <s v="Set up of equipment for down hole cutting"/>
    <s v="HSE;P&amp;A / Wells;"/>
    <x v="1"/>
    <m/>
    <m/>
    <x v="0"/>
    <x v="0"/>
    <x v="0"/>
    <x v="0"/>
    <m/>
    <x v="0"/>
    <x v="0"/>
    <m/>
    <x v="0"/>
    <x v="0"/>
    <m/>
    <x v="0"/>
    <x v="1"/>
    <m/>
    <x v="1"/>
    <x v="1"/>
    <m/>
    <x v="1"/>
    <x v="0"/>
    <x v="0"/>
    <x v="0"/>
    <m/>
    <s v="SWA not used"/>
    <m/>
    <m/>
    <m/>
  </r>
  <r>
    <n v="110"/>
    <d v="2023-09-28T06:40:16"/>
    <d v="2023-09-28T06:45:34"/>
    <s v="tim.holm@apachecorp.com"/>
    <x v="9"/>
    <m/>
    <x v="1"/>
    <s v="EI 158 C"/>
    <x v="1"/>
    <x v="12"/>
    <s v="LB Michelle"/>
    <s v="Down hole casing cutting"/>
    <s v="P&amp;A / Wells;HSE;"/>
    <x v="1"/>
    <m/>
    <s v="Jimmy Roden (PIC)    Tim Holm  (HSE)"/>
    <x v="0"/>
    <x v="0"/>
    <x v="0"/>
    <x v="0"/>
    <m/>
    <x v="0"/>
    <x v="0"/>
    <m/>
    <x v="0"/>
    <x v="1"/>
    <m/>
    <x v="1"/>
    <x v="1"/>
    <m/>
    <x v="1"/>
    <x v="1"/>
    <m/>
    <x v="1"/>
    <x v="0"/>
    <x v="0"/>
    <x v="0"/>
    <m/>
    <s v="N/A"/>
    <m/>
    <s v="House keeping was discussed with crew and crew leadership.  Water bottles and soda cans found on deck and not in trash."/>
    <m/>
  </r>
  <r>
    <n v="102"/>
    <d v="2023-09-27T19:51:15"/>
    <d v="2023-09-27T20:40:17"/>
    <s v="kenneth.green@apachecorp.com"/>
    <x v="22"/>
    <m/>
    <x v="1"/>
    <s v="VR380A"/>
    <x v="1"/>
    <x v="12"/>
    <s v="PF Burnt Orange"/>
    <s v="Wireline"/>
    <s v="P&amp;A / Wells;HSE;"/>
    <x v="0"/>
    <m/>
    <s v="Hoffpaier, Robinson"/>
    <x v="1"/>
    <x v="1"/>
    <x v="0"/>
    <x v="0"/>
    <m/>
    <x v="0"/>
    <x v="0"/>
    <m/>
    <x v="0"/>
    <x v="1"/>
    <m/>
    <x v="1"/>
    <x v="1"/>
    <m/>
    <x v="1"/>
    <x v="1"/>
    <m/>
    <x v="1"/>
    <x v="0"/>
    <x v="0"/>
    <x v="0"/>
    <m/>
    <s v="Not used"/>
    <s v="https://apache.sharepoint.com/sites/EHS_USON/Shared%20Documents/Apps/Microsoft%20Forms/2H23%20Blitz%20-%20GOM%20DECOM/Question/image_Kenneth%20Green.jpg; https://apache.sharepoint.com/sites/EHS_USON/Shared%20Documents/Apps/Microsoft%20Forms/2H23%20Blitz%20-%20GOM%20DECOM/Question/image%202_Kenneth%20Green.jpg; https://apache.sharepoint.com/sites/EHS_USON/Shared%20Documents/Apps/Microsoft%20Forms/2H23%20Blitz%20-%20GOM%20DECOM/Question/image%203_Kenneth%20Green.jpg; https://apache.sharepoint.com/sites/EHS_USON/Shared%20Documents/Apps/Microsoft%20Forms/2H23%20Blitz%20-%20GOM%20DECOM/Question/image%204_Kenneth%20Green.jpg; https://apache.sharepoint.com/sites/EHS_USON/Shared%20Documents/Apps/Microsoft%20Forms/2H23%20Blitz%20-%20GOM%20DECOM/Question/image%205_Kenneth%20Green.jpg; https://apache.sharepoint.com/sites/EHS_USON/Shared%20Documents/Apps/Microsoft%20Forms/2H23%20Blitz%20-%20GOM%20DECOM/Question/image%206_Kenneth%20Green.jpg"/>
    <s v="We had a 45 minute stand down with the hands on the dangers of running slick-line in the hole. We talked about each individual personal responsibility. The guys had a great attitude and engagement. "/>
    <m/>
  </r>
  <r>
    <n v="113"/>
    <d v="2023-09-28T10:01:22"/>
    <d v="2023-09-28T10:01:44"/>
    <s v="robert.ownby1@apachecorp.com"/>
    <x v="23"/>
    <m/>
    <x v="4"/>
    <s v="EI 158 C"/>
    <x v="1"/>
    <x v="12"/>
    <s v="LB Michelle"/>
    <s v="Rig Up Power Swivel and Mechanical Cutter"/>
    <s v="HSE;P&amp;A / Wells;"/>
    <x v="0"/>
    <m/>
    <s v="Tim Holm, Robert Smith"/>
    <x v="0"/>
    <x v="0"/>
    <x v="0"/>
    <x v="0"/>
    <m/>
    <x v="0"/>
    <x v="0"/>
    <m/>
    <x v="0"/>
    <x v="1"/>
    <m/>
    <x v="1"/>
    <x v="1"/>
    <m/>
    <x v="1"/>
    <x v="1"/>
    <m/>
    <x v="1"/>
    <x v="0"/>
    <x v="0"/>
    <x v="0"/>
    <m/>
    <s v="Any issues discovered were corrected immediately."/>
    <m/>
    <m/>
    <m/>
  </r>
  <r>
    <n v="87"/>
    <d v="2023-09-27T06:46:13"/>
    <d v="2023-09-27T06:59:02"/>
    <s v="kenneth.green@apachecorp.com"/>
    <x v="22"/>
    <m/>
    <x v="13"/>
    <s v="PF Burnt Orange VR380A"/>
    <x v="1"/>
    <x v="12"/>
    <s v="Platform"/>
    <s v="Un stabbing the lubricator and changing tools"/>
    <s v="P&amp;A / Wells;"/>
    <x v="0"/>
    <m/>
    <s v="Kenneth Green, Josiah Hoffpaier, Sean Robinson"/>
    <x v="1"/>
    <x v="1"/>
    <x v="0"/>
    <x v="0"/>
    <m/>
    <x v="0"/>
    <x v="0"/>
    <m/>
    <x v="0"/>
    <x v="0"/>
    <m/>
    <x v="0"/>
    <x v="1"/>
    <m/>
    <x v="1"/>
    <x v="1"/>
    <m/>
    <x v="1"/>
    <x v="0"/>
    <x v="0"/>
    <x v="0"/>
    <m/>
    <s v="No stop work needed. "/>
    <s v="https://apache.sharepoint.com/sites/EHS_USON/Shared%20Documents/Apps/Microsoft%20Forms/2H23%20Blitz%20-%20GOM%20DECOM/Question/20230926_PF%20Burnt%20orange_VR_380A%20safety%20blitz_Kenneth%20Green.pdf"/>
    <s v="During after action review it was discussed not to stand on the crane operator's line of site. "/>
    <m/>
  </r>
  <r>
    <n v="114"/>
    <d v="2023-09-28T10:30:00"/>
    <d v="2023-09-28T10:44:11"/>
    <s v="tom.baker@apachecorp.com"/>
    <x v="24"/>
    <m/>
    <x v="4"/>
    <s v="SS 204-A / Main Deck"/>
    <x v="0"/>
    <x v="13"/>
    <s v="L/B Vanessa"/>
    <s v="Dismantling Scaffolding "/>
    <s v="HSE;"/>
    <x v="0"/>
    <m/>
    <s v="Daniel Landrum FCG Co-Man"/>
    <x v="0"/>
    <x v="0"/>
    <x v="0"/>
    <x v="0"/>
    <m/>
    <x v="0"/>
    <x v="1"/>
    <s v="Body positioning when lifting, straining or bending;"/>
    <x v="0"/>
    <x v="1"/>
    <m/>
    <x v="1"/>
    <x v="0"/>
    <m/>
    <x v="0"/>
    <x v="0"/>
    <m/>
    <x v="0"/>
    <x v="1"/>
    <x v="2"/>
    <x v="0"/>
    <m/>
    <s v="Talked with Danos employee and coached on revising and updating JSA when findings were identified."/>
    <m/>
    <s v="Reviewed JSA and the process with Danos employee of body positioning while lowering scaffolding."/>
    <m/>
  </r>
  <r>
    <n v="50"/>
    <d v="2023-09-11T12:59:29"/>
    <d v="2023-09-11T13:04:32"/>
    <s v="derrick.fusilier@apachecorp.com"/>
    <x v="25"/>
    <m/>
    <x v="18"/>
    <s v="Platform Removal"/>
    <x v="0"/>
    <x v="14"/>
    <s v="Subsea Vision"/>
    <s v="Rigging, Using the crane"/>
    <s v="HSE;"/>
    <x v="0"/>
    <m/>
    <s v="Derrick C. Fusilier Sr."/>
    <x v="0"/>
    <x v="0"/>
    <x v="0"/>
    <x v="0"/>
    <m/>
    <x v="0"/>
    <x v="0"/>
    <m/>
    <x v="0"/>
    <x v="0"/>
    <m/>
    <x v="0"/>
    <x v="1"/>
    <m/>
    <x v="1"/>
    <x v="1"/>
    <m/>
    <x v="1"/>
    <x v="0"/>
    <x v="0"/>
    <x v="0"/>
    <m/>
    <s v="None"/>
    <m/>
    <s v="Everything is going fine."/>
    <m/>
  </r>
  <r>
    <n v="60"/>
    <d v="2023-09-14T07:27:55"/>
    <d v="2023-09-14T07:51:33"/>
    <s v="mike.dorcy@apachecorp.com"/>
    <x v="26"/>
    <m/>
    <x v="18"/>
    <s v="Vermilion 265 A DRL &amp; A PRD"/>
    <x v="0"/>
    <x v="15"/>
    <s v="Platform Spread"/>
    <s v="Project Startup - 1st Day"/>
    <s v="Construction;"/>
    <x v="1"/>
    <m/>
    <s v="Cliff Durden"/>
    <x v="0"/>
    <x v="0"/>
    <x v="0"/>
    <x v="2"/>
    <s v="This was the initial walkthrough to identify those hazards.;"/>
    <x v="2"/>
    <x v="2"/>
    <m/>
    <x v="1"/>
    <x v="1"/>
    <m/>
    <x v="1"/>
    <x v="0"/>
    <m/>
    <x v="0"/>
    <x v="0"/>
    <m/>
    <x v="0"/>
    <x v="1"/>
    <x v="2"/>
    <x v="1"/>
    <m/>
    <s v="Construction uses a SEMS &quot;Guidance Document&quot; as the guide to begin work on each day, especially the first day. An initial walkthrough is required to identify all hazardous areas before filling out the Sunrise Checklist. This walkthrough is performed by the Consultant, Safety Rep, PIC/UWA, and Contractor Supervisor. After arriving and beginning our status discussions, we noticed this leadership team allowed the crew to begin laying out the equipment before the hazard walkthrough was completed on the PRD structure. This action could potentially endanger members of the crew. We stopped work to discuss this and all required steps, including Guidance Document, Sunrise Checklist, JSAs, Permit to Work, Hot Work Permits, etc. After the discussion we performed the walkthrough - then allowed work to continue - beginning with the Sunrise checklist and the establishment of an onsite ERP - including drills."/>
    <m/>
    <s v="JSA related to the TBRA: This was the first day on structure. The purpose of the JSA on that day was to identify structure hazards before addressing any item on the Scope of Work list."/>
    <m/>
  </r>
  <r>
    <n v="25"/>
    <m/>
    <m/>
    <s v="danny.champagne@apachecorp.com"/>
    <x v="1"/>
    <m/>
    <x v="7"/>
    <s v="HIA376A"/>
    <x v="2"/>
    <x v="16"/>
    <s v="PFGold"/>
    <s v="Respooled boom with wire rope, replaced both fuel filters, adjusted boom pawl on boom hoist, measured Aux. safety latch."/>
    <s v="HSE;Environmental Compliance;"/>
    <x v="0"/>
    <m/>
    <s v="I Danny Champagne assisted Ryan Voisin with Fluid Crane to perform his inspection and corrections on crane."/>
    <x v="0"/>
    <x v="0"/>
    <x v="0"/>
    <x v="0"/>
    <m/>
    <x v="0"/>
    <x v="0"/>
    <m/>
    <x v="0"/>
    <x v="1"/>
    <m/>
    <x v="1"/>
    <x v="1"/>
    <m/>
    <x v="1"/>
    <x v="1"/>
    <m/>
    <x v="1"/>
    <x v="0"/>
    <x v="0"/>
    <x v="0"/>
    <m/>
    <s v="We did not have to stop work, we addressed this condition when the crane was not being used."/>
    <m/>
    <s v="I assisted Mr. Ryan Voisin with Fluid Crane to unspool and respool crane wire rope correctly as needed being  he could not be in two places at once.  We both had on proper PPE using good communication to unspool and respool wire rope as needed. We communicated while I operated the lever to release and retract wire rope as he directed wire rope onto the spool as needed."/>
    <m/>
  </r>
  <r>
    <n v="61"/>
    <d v="2023-09-14T09:09:04"/>
    <d v="2023-09-14T09:18:25"/>
    <s v="joel.ferrell@apachecorp.com"/>
    <x v="27"/>
    <m/>
    <x v="0"/>
    <s v="SP89B"/>
    <x v="1"/>
    <x v="16"/>
    <s v="SP89B Conductor Pull Spread"/>
    <s v="Fluid Crane Move/ Relocation"/>
    <s v="HSE;Construction;"/>
    <x v="0"/>
    <m/>
    <s v="Josh Mire-Fluid Supervisor, Coty Jones- Apache Co.Man"/>
    <x v="0"/>
    <x v="0"/>
    <x v="0"/>
    <x v="0"/>
    <m/>
    <x v="0"/>
    <x v="0"/>
    <m/>
    <x v="0"/>
    <x v="1"/>
    <m/>
    <x v="1"/>
    <x v="0"/>
    <m/>
    <x v="0"/>
    <x v="0"/>
    <m/>
    <x v="0"/>
    <x v="0"/>
    <x v="0"/>
    <x v="0"/>
    <m/>
    <s v="SWA Used when Needed, Findings relayed to Supervisor and Co. Man"/>
    <s v="https://apache.sharepoint.com/sites/EHS_USON/Shared%20Documents/Apps/Microsoft%20Forms/2H23%20Blitz%20-%20GOM%20DECOM/Question/20230914-%20SP%2089%20B-%20HSE%20Meeting_Joel%20Ferrell.pdf; https://apache.sharepoint.com/sites/EHS_USON/Shared%20Documents/Apps/Microsoft%20Forms/2H23%20Blitz%20-%20GOM%20DECOM/Question/20230914-%20SP%2089%20B-%20JSA-%20Fluid%20Crane-%20Crane%20OP_Joel%20Ferrell%201.pdf; https://apache.sharepoint.com/sites/EHS_USON/Shared%20Documents/Apps/Microsoft%20Forms/2H23%20Blitz%20-%20GOM%20DECOM/Question/20230914-%20SP%2089%20B-%20JSA-%20Fluid%20Crane-%20Crane%20Op_Joel%20Ferrell.pdf; https://apache.sharepoint.com/sites/EHS_USON/Shared%20Documents/Apps/Microsoft%20Forms/2H23%20Blitz%20-%20GOM%20DECOM/Question/20230914-%20SP%2089%20B-%20JSA-%20Fluid%20Crane-%20Crane%20Ri_Joel%20Ferrell.pdf; https://apache.sharepoint.com/sites/EHS_USON/Shared%20Documents/Apps/Microsoft%20Forms/2H23%20Blitz%20-%20GOM%20DECOM/Question/20230914-%20SP%2089%20B-%20JSA-%20Fluid%20Crane-%20Fueling_Joel%20Ferrell.pdf"/>
    <s v="N/A"/>
    <m/>
  </r>
  <r>
    <n v="70"/>
    <d v="2023-09-18T09:32:10"/>
    <d v="2023-09-18T09:33:07"/>
    <s v="joel.ferrell@apachecorp.com"/>
    <x v="27"/>
    <m/>
    <x v="21"/>
    <s v="SP89B"/>
    <x v="1"/>
    <x v="16"/>
    <s v="N/A Accommodations on Platform"/>
    <s v="Fluid Crane Relocate Bull Frog Crane"/>
    <s v="HSE;"/>
    <x v="0"/>
    <m/>
    <s v="Bubba Smith- Co.Man"/>
    <x v="0"/>
    <x v="0"/>
    <x v="0"/>
    <x v="0"/>
    <m/>
    <x v="0"/>
    <x v="0"/>
    <m/>
    <x v="0"/>
    <x v="1"/>
    <m/>
    <x v="1"/>
    <x v="0"/>
    <m/>
    <x v="0"/>
    <x v="1"/>
    <m/>
    <x v="1"/>
    <x v="0"/>
    <x v="0"/>
    <x v="0"/>
    <m/>
    <s v="N/A- Work is stopped and re-evaluated as needed."/>
    <s v="https://apache.sharepoint.com/sites/EHS_USON/Shared%20Documents/Apps/Microsoft%20Forms/2H23%20Blitz%20-%20GOM%20DECOM/Question/20230918-%20SP%2089%20B-%20JSA-%20Fluid%20Crane-%20Crane%20Ri_Joel%20Ferrell.pdf"/>
    <s v="N/A"/>
    <m/>
  </r>
  <r>
    <n v="97"/>
    <d v="2023-09-27T17:30:11"/>
    <d v="2023-09-27T18:01:55"/>
    <s v="ryan.rogers@apachecorp.com"/>
    <x v="4"/>
    <m/>
    <x v="1"/>
    <s v="VR265-A/Drill"/>
    <x v="0"/>
    <x v="17"/>
    <s v="Platform"/>
    <s v="Unloading and loading boat crane ops"/>
    <s v="Construction;HSE;"/>
    <x v="0"/>
    <m/>
    <s v="Corey Sauce(FCG) and Brian Ellison(IOC)"/>
    <x v="0"/>
    <x v="0"/>
    <x v="0"/>
    <x v="0"/>
    <m/>
    <x v="0"/>
    <x v="0"/>
    <m/>
    <x v="0"/>
    <x v="1"/>
    <m/>
    <x v="1"/>
    <x v="1"/>
    <m/>
    <x v="1"/>
    <x v="1"/>
    <m/>
    <x v="1"/>
    <x v="0"/>
    <x v="0"/>
    <x v="0"/>
    <m/>
    <s v="NA"/>
    <s v="https://apache.sharepoint.com/sites/EHS_USON/Shared%20Documents/Apps/Microsoft%20Forms/2H23%20Blitz%20-%20GOM%20DECOM/Question/IMG_20230927_162254836_RYAN%20ROGERS.jpg; https://apache.sharepoint.com/sites/EHS_USON/Shared%20Documents/Apps/Microsoft%20Forms/2H23%20Blitz%20-%20GOM%20DECOM/Question/20230927-VR265A-BOAT%20LOADING%20AND%20UNLOADING%20(1_RYAN%20ROGERS.pdf; https://apache.sharepoint.com/sites/EHS_USON/Shared%20Documents/Apps/Microsoft%20Forms/2H23%20Blitz%20-%20GOM%20DECOM/Question/20230927-VR265A-BOAT%20LOADING%20AND%20UNLOADING%20(2_RYAN%20ROGERS.pdf; https://apache.sharepoint.com/sites/EHS_USON/Shared%20Documents/Apps/Microsoft%20Forms/2H23%20Blitz%20-%20GOM%20DECOM/Question/20230927-VR265A-BOAT%20LOADING%20AND%20UNLOADING%20(3_RYAN%20ROGERS.pdf; https://apache.sharepoint.com/sites/EHS_USON/Shared%20Documents/Apps/Microsoft%20Forms/2H23%20Blitz%20-%20GOM%20DECOM/Question/20230927-VR265A-BOAT%20LOADING%20AND%20UNLOADING%20(4_RYAN%20ROGERS.pdf; https://apache.sharepoint.com/sites/EHS_USON/Shared%20Documents/Apps/Microsoft%20Forms/2H23%20Blitz%20-%20GOM%20DECOM/Question/20230927-VR265A-BOAT%20LOADING%20AND%20UNLOADING%20(5_RYAN%20ROGERS.pdf; https://apache.sharepoint.com/sites/EHS_USON/Shared%20Documents/Apps/Microsoft%20Forms/2H23%20Blitz%20-%20GOM%20DECOM/Question/20230927-VR265A-BOAT%20LOADING%20AND%20UNLOADING%20(6_RYAN%20ROGERS.pdf; https://apache.sharepoint.com/sites/EHS_USON/Shared%20Documents/Apps/Microsoft%20Forms/2H23%20Blitz%20-%20GOM%20DECOM/Question/20230927-VR265A-BOAT%20LOADING%20AND%20UNLOADING%20(7_RYAN%20ROGERS.pdf; https://apache.sharepoint.com/sites/EHS_USON/Shared%20Documents/Apps/Microsoft%20Forms/2H23%20Blitz%20-%20GOM%20DECOM/Question/20230927-VR265A-BOAT%20LOADING%20AND%20UNLOADING%20(8_RYAN%20ROGERS.pdf"/>
    <m/>
    <m/>
  </r>
  <r>
    <n v="15"/>
    <d v="2023-08-28T11:19:09"/>
    <d v="2023-08-28T11:25:06"/>
    <s v="david.arton@apachecorp.com"/>
    <x v="28"/>
    <m/>
    <x v="2"/>
    <s v="South Marsh Island 281C"/>
    <x v="1"/>
    <x v="18"/>
    <s v="LB New Orleans"/>
    <s v="P&amp;A"/>
    <s v="P&amp;A / Wells;HSE;"/>
    <x v="0"/>
    <m/>
    <s v="Joseph Bowman"/>
    <x v="0"/>
    <x v="0"/>
    <x v="0"/>
    <x v="0"/>
    <m/>
    <x v="0"/>
    <x v="0"/>
    <m/>
    <x v="0"/>
    <x v="0"/>
    <m/>
    <x v="0"/>
    <x v="1"/>
    <m/>
    <x v="1"/>
    <x v="1"/>
    <m/>
    <x v="3"/>
    <x v="0"/>
    <x v="0"/>
    <x v="0"/>
    <m/>
    <s v="Discussed with crew members and came up with a plan to correct items. Grounding and barricades "/>
    <m/>
    <m/>
    <m/>
  </r>
  <r>
    <n v="67"/>
    <d v="2023-09-16T15:49:49"/>
    <d v="2023-09-16T15:54:09"/>
    <s v="david.arton@apachecorp.com"/>
    <x v="28"/>
    <m/>
    <x v="22"/>
    <s v="SMI 281 C"/>
    <x v="1"/>
    <x v="18"/>
    <s v="LB New Orleans"/>
    <s v="PA"/>
    <s v="P&amp;A / Wells;"/>
    <x v="0"/>
    <m/>
    <s v="Aaron Landry"/>
    <x v="0"/>
    <x v="0"/>
    <x v="0"/>
    <x v="0"/>
    <m/>
    <x v="0"/>
    <x v="0"/>
    <m/>
    <x v="0"/>
    <x v="0"/>
    <m/>
    <x v="0"/>
    <x v="1"/>
    <m/>
    <x v="1"/>
    <x v="1"/>
    <m/>
    <x v="1"/>
    <x v="0"/>
    <x v="0"/>
    <x v="0"/>
    <m/>
    <s v="SWA Not needed at this time"/>
    <m/>
    <s v="The platform is neat and clean. Employees are following policies for job tasks being performed "/>
    <m/>
  </r>
  <r>
    <n v="72"/>
    <d v="2023-09-19T16:34:20"/>
    <d v="2023-09-19T16:41:16"/>
    <s v="robert.abshire@apachecorp.com"/>
    <x v="5"/>
    <m/>
    <x v="23"/>
    <s v="EI-158 JB"/>
    <x v="1"/>
    <x v="18"/>
    <s v="LB Man O War"/>
    <s v="Cutting/Removing wellheads "/>
    <s v="HSE;P&amp;A / Wells;"/>
    <x v="0"/>
    <m/>
    <s v="William Romero &amp; Mussa Fatty"/>
    <x v="0"/>
    <x v="0"/>
    <x v="0"/>
    <x v="0"/>
    <m/>
    <x v="0"/>
    <x v="0"/>
    <m/>
    <x v="0"/>
    <x v="1"/>
    <m/>
    <x v="1"/>
    <x v="0"/>
    <m/>
    <x v="0"/>
    <x v="0"/>
    <m/>
    <x v="0"/>
    <x v="0"/>
    <x v="0"/>
    <x v="0"/>
    <m/>
    <s v="N/A"/>
    <m/>
    <s v="Good communication, proper documentation &amp; on-site inspections conducted."/>
    <m/>
  </r>
  <r>
    <n v="84"/>
    <d v="2023-09-26T17:18:01"/>
    <d v="2023-09-26T17:27:23"/>
    <s v="robert.abshire@apachecorp.com"/>
    <x v="5"/>
    <m/>
    <x v="13"/>
    <s v="EI-158 Jb"/>
    <x v="1"/>
    <x v="18"/>
    <s v="LB Man O War"/>
    <s v="Crane operations "/>
    <s v="P&amp;A / Wells;HSE;"/>
    <x v="1"/>
    <m/>
    <s v="Scot Carpenter Casey Galloway"/>
    <x v="0"/>
    <x v="0"/>
    <x v="0"/>
    <x v="0"/>
    <m/>
    <x v="0"/>
    <x v="0"/>
    <m/>
    <x v="0"/>
    <x v="1"/>
    <m/>
    <x v="1"/>
    <x v="0"/>
    <m/>
    <x v="0"/>
    <x v="1"/>
    <m/>
    <x v="1"/>
    <x v="0"/>
    <x v="0"/>
    <x v="0"/>
    <m/>
    <s v="N/A"/>
    <m/>
    <s v="Communication during operations was established prior to and used continuously throughout operations."/>
    <m/>
  </r>
  <r>
    <n v="106"/>
    <d v="2023-09-27T23:58:37"/>
    <d v="2023-09-28T00:06:35"/>
    <s v="earl.ferrebee@apachecorp.com"/>
    <x v="14"/>
    <m/>
    <x v="1"/>
    <s v="HI 376 A PF Gold "/>
    <x v="1"/>
    <x v="18"/>
    <s v="N/A"/>
    <s v="Pumping balanced cement job on the well"/>
    <s v="P&amp;A / Wells;"/>
    <x v="0"/>
    <m/>
    <s v="Earl Ferrebee, Troy Marcusen"/>
    <x v="0"/>
    <x v="0"/>
    <x v="0"/>
    <x v="0"/>
    <m/>
    <x v="0"/>
    <x v="0"/>
    <m/>
    <x v="0"/>
    <x v="0"/>
    <m/>
    <x v="0"/>
    <x v="1"/>
    <m/>
    <x v="1"/>
    <x v="1"/>
    <m/>
    <x v="1"/>
    <x v="0"/>
    <x v="0"/>
    <x v="0"/>
    <m/>
    <s v="N/A"/>
    <m/>
    <s v="Inspection conducted while mixing and pumping balanced cement job.  All barriers in place and all equipment properly grounded.  Personnel mixing cement was wearing all the proper PPE for mixing cement."/>
    <m/>
  </r>
  <r>
    <n v="47"/>
    <d v="2023-09-08T09:31:39"/>
    <d v="2023-09-08T10:28:38"/>
    <s v="andy.peroyea1@apachecorp.com"/>
    <x v="29"/>
    <m/>
    <x v="24"/>
    <s v="SP 87-D"/>
    <x v="1"/>
    <x v="19"/>
    <s v="SP 87-D"/>
    <s v="Breaking down coil tubing injector head and BHA"/>
    <s v="P&amp;A / Wells;HSE;"/>
    <x v="0"/>
    <m/>
    <s v="Jerry Sumrall Apache Wellsite Supervisor"/>
    <x v="1"/>
    <x v="1"/>
    <x v="0"/>
    <x v="0"/>
    <m/>
    <x v="0"/>
    <x v="0"/>
    <m/>
    <x v="0"/>
    <x v="1"/>
    <m/>
    <x v="1"/>
    <x v="0"/>
    <m/>
    <x v="0"/>
    <x v="0"/>
    <m/>
    <x v="0"/>
    <x v="0"/>
    <x v="0"/>
    <x v="0"/>
    <m/>
    <s v="Stop Work Authority was discussed prior to the job but was not required for this operation"/>
    <m/>
    <s v="Good teamwork and communication between the Coil Tubing crew, P&amp;A crew and the crane operator. The job was completed safely and efficiently. "/>
    <m/>
  </r>
  <r>
    <n v="66"/>
    <d v="2023-09-16T15:38:12"/>
    <d v="2023-09-16T15:41:06"/>
    <s v="andy.peroyea1@apachecorp.com"/>
    <x v="29"/>
    <m/>
    <x v="22"/>
    <s v="SP 87-D"/>
    <x v="1"/>
    <x v="19"/>
    <s v="SP 87-D"/>
    <s v="Breaking bolts on wellhead"/>
    <s v="P&amp;A / Wells;"/>
    <x v="1"/>
    <m/>
    <s v="Jerry Sumrall Apache Wellsite Supervisor"/>
    <x v="0"/>
    <x v="0"/>
    <x v="0"/>
    <x v="0"/>
    <m/>
    <x v="0"/>
    <x v="0"/>
    <m/>
    <x v="0"/>
    <x v="0"/>
    <m/>
    <x v="0"/>
    <x v="1"/>
    <m/>
    <x v="1"/>
    <x v="1"/>
    <m/>
    <x v="1"/>
    <x v="0"/>
    <x v="0"/>
    <x v="0"/>
    <m/>
    <s v="N/A"/>
    <m/>
    <s v="Hot work permit was completed properly"/>
    <m/>
  </r>
  <r>
    <n v="85"/>
    <d v="2023-09-26T19:47:39"/>
    <d v="2023-09-26T19:49:11"/>
    <s v="jason.zacchini@apachecorp.com"/>
    <x v="30"/>
    <m/>
    <x v="13"/>
    <s v="ST 205 G"/>
    <x v="1"/>
    <x v="19"/>
    <s v="LB Dallas"/>
    <s v="Mixing and Pumping Cement "/>
    <s v="HSE;P&amp;A / Wells;"/>
    <x v="0"/>
    <m/>
    <s v="Nolan Miller"/>
    <x v="0"/>
    <x v="0"/>
    <x v="0"/>
    <x v="0"/>
    <m/>
    <x v="0"/>
    <x v="0"/>
    <m/>
    <x v="0"/>
    <x v="2"/>
    <s v="Grounding/bonding;"/>
    <x v="0"/>
    <x v="1"/>
    <m/>
    <x v="1"/>
    <x v="1"/>
    <m/>
    <x v="1"/>
    <x v="0"/>
    <x v="0"/>
    <x v="0"/>
    <m/>
    <s v="NA"/>
    <m/>
    <m/>
    <m/>
  </r>
  <r>
    <n v="101"/>
    <d v="2023-09-27T20:05:58"/>
    <d v="2023-09-27T20:21:02"/>
    <s v="brooks.simpson@apachecorp.com"/>
    <x v="31"/>
    <m/>
    <x v="1"/>
    <s v="ST 205 G"/>
    <x v="1"/>
    <x v="19"/>
    <s v="LB Dallas"/>
    <s v="Platform Wireline unit inspecting running gauge ring"/>
    <s v="P&amp;A / Wells;HSE;"/>
    <x v="0"/>
    <m/>
    <s v="Co rep Brooks Simpson , Jason Zacchini HSE Sup Jeremy Smith"/>
    <x v="0"/>
    <x v="0"/>
    <x v="0"/>
    <x v="0"/>
    <m/>
    <x v="0"/>
    <x v="0"/>
    <m/>
    <x v="0"/>
    <x v="0"/>
    <m/>
    <x v="0"/>
    <x v="1"/>
    <m/>
    <x v="1"/>
    <x v="1"/>
    <m/>
    <x v="1"/>
    <x v="0"/>
    <x v="0"/>
    <x v="0"/>
    <m/>
    <s v="NA"/>
    <m/>
    <s v="One of the wheels on the lay down for the lubricator was low on pressure. New tire was put on order."/>
    <m/>
  </r>
  <r>
    <n v="56"/>
    <d v="2023-09-13T09:54:11"/>
    <d v="2023-09-13T10:49:31"/>
    <s v="Kenneth.Moreau@apachecorp.com"/>
    <x v="32"/>
    <m/>
    <x v="15"/>
    <s v="SP 87 D Platform"/>
    <x v="1"/>
    <x v="19"/>
    <s v="MV Stephen McCall"/>
    <s v="P&amp;A Operations"/>
    <s v="P&amp;A / Wells;"/>
    <x v="0"/>
    <m/>
    <s v="Freddie Hebert, Jerry Sumrall, Andy Peyrea"/>
    <x v="0"/>
    <x v="0"/>
    <x v="0"/>
    <x v="0"/>
    <m/>
    <x v="0"/>
    <x v="0"/>
    <m/>
    <x v="0"/>
    <x v="0"/>
    <m/>
    <x v="0"/>
    <x v="1"/>
    <m/>
    <x v="1"/>
    <x v="1"/>
    <m/>
    <x v="1"/>
    <x v="0"/>
    <x v="0"/>
    <x v="1"/>
    <m/>
    <s v="Items were added to JSA covering heat related affects while working outside.  Confined space discussion for cement blenders requiring lockout tagout and confined space entry permitting and procedures prior to entering blender."/>
    <m/>
    <s v="Very good JSA discussion on handling, mixing and pumping cement."/>
    <m/>
  </r>
  <r>
    <n v="18"/>
    <d v="2023-08-31T10:32:42"/>
    <d v="2023-08-31T10:33:37"/>
    <s v="chase.verret@apachecorp.com"/>
    <x v="33"/>
    <m/>
    <x v="7"/>
    <s v="SS-207 A"/>
    <x v="1"/>
    <x v="19"/>
    <s v="LB Dallas"/>
    <s v="Crane Operations "/>
    <s v="HSE;Environmental Compliance;P&amp;A / Wells;"/>
    <x v="1"/>
    <m/>
    <s v="Jason Zacchini, Jason Seaward, Chase Verret"/>
    <x v="1"/>
    <x v="1"/>
    <x v="0"/>
    <x v="0"/>
    <m/>
    <x v="0"/>
    <x v="0"/>
    <m/>
    <x v="0"/>
    <x v="1"/>
    <m/>
    <x v="1"/>
    <x v="0"/>
    <m/>
    <x v="0"/>
    <x v="0"/>
    <m/>
    <x v="0"/>
    <x v="0"/>
    <x v="0"/>
    <x v="0"/>
    <m/>
    <s v="N/A"/>
    <m/>
    <s v="The HSE representative covered a safety alert in regard to lifting with the crane in addition to covering all of the other activities."/>
    <m/>
  </r>
  <r>
    <n v="62"/>
    <d v="2023-09-14T10:22:29"/>
    <d v="2023-09-14T10:27:06"/>
    <s v="jerry.sumrall@apachecorp.com"/>
    <x v="34"/>
    <m/>
    <x v="15"/>
    <s v="SP 87 D PFWhite"/>
    <x v="1"/>
    <x v="19"/>
    <s v="Platform SP 87 D"/>
    <s v="High pressure pumping"/>
    <s v="P&amp;A / Wells;"/>
    <x v="0"/>
    <m/>
    <s v="Andy Peroyea"/>
    <x v="1"/>
    <x v="1"/>
    <x v="0"/>
    <x v="1"/>
    <m/>
    <x v="1"/>
    <x v="2"/>
    <m/>
    <x v="1"/>
    <x v="1"/>
    <m/>
    <x v="1"/>
    <x v="1"/>
    <m/>
    <x v="1"/>
    <x v="1"/>
    <m/>
    <x v="1"/>
    <x v="1"/>
    <x v="2"/>
    <x v="0"/>
    <m/>
    <s v="No Stop Work occurred during the pumping "/>
    <m/>
    <s v="All hand communicated very well while pumping at high pressure."/>
    <m/>
  </r>
  <r>
    <n v="6"/>
    <d v="2023-08-23T14:53:56"/>
    <d v="2023-08-23T15:28:46"/>
    <s v="joseph.reid@apachecorp.com"/>
    <x v="35"/>
    <m/>
    <x v="11"/>
    <s v="HI A376-A"/>
    <x v="1"/>
    <x v="19"/>
    <s v="PF Gold"/>
    <s v="Slick Line Operations"/>
    <s v="P&amp;A / Wells;HSE;"/>
    <x v="0"/>
    <m/>
    <m/>
    <x v="0"/>
    <x v="0"/>
    <x v="1"/>
    <x v="0"/>
    <m/>
    <x v="0"/>
    <x v="0"/>
    <m/>
    <x v="0"/>
    <x v="2"/>
    <s v="Grounding/bonding;"/>
    <x v="0"/>
    <x v="1"/>
    <m/>
    <x v="1"/>
    <x v="1"/>
    <m/>
    <x v="1"/>
    <x v="0"/>
    <x v="0"/>
    <x v="0"/>
    <m/>
    <s v="N/A"/>
    <s v="https://apache.sharepoint.com/sites/EHS_USON/Shared%20Documents/Apps/Microsoft%20Forms/2H23%20Blitz%20-%20GOM%20DECOM/Question/20230822_PFGold_HIA376A_Compliance%20Checklist_Joseph%20Reid.pdf"/>
    <s v="All equipment is grounded and checked daily during compliance checks."/>
    <m/>
  </r>
  <r>
    <n v="96"/>
    <d v="2023-09-27T15:44:05"/>
    <d v="2023-09-27T15:53:07"/>
    <s v="danny.champagne@apachecorp.com"/>
    <x v="1"/>
    <m/>
    <x v="1"/>
    <s v="HIA376A"/>
    <x v="1"/>
    <x v="19"/>
    <s v="Wellbay"/>
    <s v="Flexable hoses using for flushing wells have correct Whip Checks to keep from flying around if burst."/>
    <s v="P&amp;A / Wells;HSE;"/>
    <x v="0"/>
    <m/>
    <s v="Scott Covin"/>
    <x v="0"/>
    <x v="0"/>
    <x v="0"/>
    <x v="0"/>
    <m/>
    <x v="0"/>
    <x v="0"/>
    <m/>
    <x v="0"/>
    <x v="1"/>
    <m/>
    <x v="1"/>
    <x v="1"/>
    <m/>
    <x v="1"/>
    <x v="0"/>
    <m/>
    <x v="0"/>
    <x v="0"/>
    <x v="0"/>
    <x v="0"/>
    <m/>
    <s v="Stop work not utilized upon connecting hoses whip checks were installed."/>
    <m/>
    <s v="This crew practices good teamwork and understanding including good communication."/>
    <m/>
  </r>
  <r>
    <n v="9"/>
    <d v="2023-08-24T13:36:55"/>
    <d v="2023-08-24T13:39:53"/>
    <s v="kendal.ford@apachecorp.com"/>
    <x v="3"/>
    <m/>
    <x v="5"/>
    <s v="West Cameron 102-2"/>
    <x v="2"/>
    <x v="20"/>
    <s v="BD Wotan"/>
    <s v="Vessel Movement, Material Barge Sea-Fastening and Platform Removal"/>
    <s v="Facilities &amp; Pipelines;HSE;"/>
    <x v="0"/>
    <m/>
    <s v="Scot Badeaux"/>
    <x v="0"/>
    <x v="0"/>
    <x v="1"/>
    <x v="0"/>
    <m/>
    <x v="0"/>
    <x v="0"/>
    <m/>
    <x v="4"/>
    <x v="0"/>
    <m/>
    <x v="3"/>
    <x v="1"/>
    <m/>
    <x v="3"/>
    <x v="1"/>
    <m/>
    <x v="4"/>
    <x v="4"/>
    <x v="4"/>
    <x v="0"/>
    <m/>
    <s v="Stop Work Authority was not used."/>
    <s v="https://apache.sharepoint.com/sites/EHS_USON/Shared%20Documents/Apps/Microsoft%20Forms/2H23%20Blitz%20-%20GOM%20DECOM/Question/08.23.23%20-%20Joe%20Bryan%20-%20Fuel%20Clyde%20Crane_KENDAL%20FORD.pdf; https://apache.sharepoint.com/sites/EHS_USON/Shared%20Documents/Apps/Microsoft%20Forms/2H23%20Blitz%20-%20GOM%20DECOM/Question/08.23.23%20-%20Joe%20Bryan%20-%20Start%20Gen_KENDAL%20FORD.pdf; https://apache.sharepoint.com/sites/EHS_USON/Shared%20Documents/Apps/Microsoft%20Forms/2H23%20Blitz%20-%20GOM%20DECOM/Question/08.23.23%20-%20Josh%20Lege%20-%20Removal%20of%20PF%20-%20HWP_KENDAL%20FORD.pdf; https://apache.sharepoint.com/sites/EHS_USON/Shared%20Documents/Apps/Microsoft%20Forms/2H23%20Blitz%20-%20GOM%20DECOM/Question/08.23.23%20-%20Josh%20Lege%20-%20SF%20on%20MB_KENDAL%20FORD.pdf; https://apache.sharepoint.com/sites/EHS_USON/Shared%20Documents/Apps/Microsoft%20Forms/2H23%20Blitz%20-%20GOM%20DECOM/Question/08.23.23%20-%20Josh%20Terracina%20-%20OTS_KENDAL%20FORD.pdf; https://apache.sharepoint.com/sites/EHS_USON/Shared%20Documents/Apps/Microsoft%20Forms/2H23%20Blitz%20-%20GOM%20DECOM/Question/08.23.23%20-%20ORlando%20Colar%20-%20Buoy%20Recovery%20and_KENDAL%20FORD.pdf; https://apache.sharepoint.com/sites/EHS_USON/Shared%20Documents/Apps/Microsoft%20Forms/2H23%20Blitz%20-%20GOM%20DECOM/Question/08.23.23%20-%20ORlando%20Colar%20-%20Crane%20Operations_KENDAL%20FORD.pdf; https://apache.sharepoint.com/sites/EHS_USON/Shared%20Documents/Apps/Microsoft%20Forms/2H23%20Blitz%20-%20GOM%20DECOM/Question/08.23.23%20-%20ORlando%20Colar%20-%20General%20Housekeepi_KENDAL%20FORD.pdf"/>
    <s v="This was done looking over several different JSA's to try and cover more of the operations going on at the time."/>
    <m/>
  </r>
  <r>
    <n v="28"/>
    <d v="2023-09-01T13:13:24"/>
    <d v="2023-09-01T13:33:17"/>
    <s v="maurice.conner@apachecorp.com"/>
    <x v="36"/>
    <m/>
    <x v="8"/>
    <s v="WC #8/#9"/>
    <x v="2"/>
    <x v="20"/>
    <s v="DB Wotan"/>
    <s v="Housekeeping"/>
    <s v="Facilities &amp; Pipelines;"/>
    <x v="1"/>
    <m/>
    <m/>
    <x v="0"/>
    <x v="0"/>
    <x v="0"/>
    <x v="1"/>
    <m/>
    <x v="1"/>
    <x v="0"/>
    <m/>
    <x v="0"/>
    <x v="1"/>
    <m/>
    <x v="1"/>
    <x v="0"/>
    <m/>
    <x v="0"/>
    <x v="0"/>
    <m/>
    <x v="0"/>
    <x v="1"/>
    <x v="2"/>
    <x v="0"/>
    <m/>
    <s v="NA"/>
    <m/>
    <s v="General Housekeeping"/>
    <m/>
  </r>
  <r>
    <n v="36"/>
    <d v="2023-09-05T01:16:09"/>
    <d v="2023-09-05T01:19:20"/>
    <s v="james.thornton@apachecorp.com"/>
    <x v="37"/>
    <m/>
    <x v="16"/>
    <s v="DB Wotan / WC 111 #C"/>
    <x v="2"/>
    <x v="20"/>
    <s v="DB Wotan"/>
    <s v="Jetting Caisson"/>
    <s v="Facilities &amp; Pipelines;"/>
    <x v="0"/>
    <m/>
    <s v="James Thornton"/>
    <x v="1"/>
    <x v="1"/>
    <x v="0"/>
    <x v="0"/>
    <m/>
    <x v="0"/>
    <x v="0"/>
    <m/>
    <x v="0"/>
    <x v="1"/>
    <m/>
    <x v="1"/>
    <x v="1"/>
    <m/>
    <x v="1"/>
    <x v="1"/>
    <m/>
    <x v="1"/>
    <x v="0"/>
    <x v="0"/>
    <x v="0"/>
    <m/>
    <s v="N/A"/>
    <m/>
    <s v="Excellent job by crewmembers of barricading deck with Danger Tape to warn people of pressurized lines in area before beginning operation"/>
    <m/>
  </r>
  <r>
    <n v="76"/>
    <d v="2023-09-21T15:54:09"/>
    <d v="2023-09-21T16:15:31"/>
    <s v="kyle.reisz@apachecorp.com"/>
    <x v="38"/>
    <m/>
    <x v="19"/>
    <s v="Gulf Copper Dock - Galveston"/>
    <x v="2"/>
    <x v="20"/>
    <s v="DB Wotan"/>
    <s v="Winch Repairs &amp; General House keeping"/>
    <s v="Facilities &amp; Pipelines;"/>
    <x v="0"/>
    <m/>
    <s v="Brady Barras, Kyle Reisz"/>
    <x v="1"/>
    <x v="1"/>
    <x v="0"/>
    <x v="0"/>
    <m/>
    <x v="0"/>
    <x v="0"/>
    <m/>
    <x v="0"/>
    <x v="0"/>
    <m/>
    <x v="0"/>
    <x v="1"/>
    <m/>
    <x v="1"/>
    <x v="1"/>
    <m/>
    <x v="1"/>
    <x v="0"/>
    <x v="5"/>
    <x v="1"/>
    <m/>
    <s v="Noticed that OTS Pile cutter/cradle was slightly over the line for yellow safety swing zone of deck crane.  Position had clearance, but needed to be cleared/moved to ensure didn't create a pinch point hazard. Pointed out and discussed with Derrick Barge Superintendent / management. Immediately barge crew began addressing it, equipment was moved out of yellow painted zone within 10 mins of discussion. "/>
    <s v="https://apache.sharepoint.com/sites/EHS_USON/Shared%20Documents/Apps/Microsoft%20Forms/2H23%20Blitz%20-%20GOM%20DECOM/Question/DB%20Wotan%20092123_Kyle%20Reisz.jpg"/>
    <m/>
    <m/>
  </r>
  <r>
    <n v="4"/>
    <d v="2023-08-22T11:27:25"/>
    <d v="2023-08-22T12:12:56"/>
    <s v="vince.rivera@apachecorp.com"/>
    <x v="39"/>
    <m/>
    <x v="25"/>
    <s v="West Cameron 33-1, D/B Wotan"/>
    <x v="2"/>
    <x v="21"/>
    <s v="D/B Wotan"/>
    <s v="Lifting and pulling the water abrasion cutting tool from the caisson"/>
    <s v="HSE;"/>
    <x v="0"/>
    <m/>
    <s v="John Roques, Manson Senior Vice President"/>
    <x v="0"/>
    <x v="0"/>
    <x v="2"/>
    <x v="2"/>
    <s v="Falling/dropped objects;"/>
    <x v="3"/>
    <x v="1"/>
    <s v="Suspended loads;Vehicle, vessel, or equipment movement;crane movement resulting from waves and the effect on the load in the event of a hang-up was not fully considered.;"/>
    <x v="5"/>
    <x v="0"/>
    <m/>
    <x v="0"/>
    <x v="1"/>
    <m/>
    <x v="1"/>
    <x v="2"/>
    <s v="Stored Energy;"/>
    <x v="5"/>
    <x v="5"/>
    <x v="0"/>
    <x v="1"/>
    <m/>
    <s v="The operation was stopped until it was deemed safe to proceed.  An investigation was performed and 6 training sessions were performed with the crew.  A go forward plan was developed, reviewed, and approved by onshore management."/>
    <m/>
    <s v="A second visit to the D/B Wotan will take place beginning August 23rd attended by Apache onshore management, Apache EHS, and Manson EHS to follow up on the SWA actions and share lessons with the next crew."/>
    <m/>
  </r>
  <r>
    <n v="24"/>
    <d v="2023-09-01T10:09:08"/>
    <d v="2023-09-01T10:14:09"/>
    <s v="james.thornton@apachecorp.com"/>
    <x v="37"/>
    <m/>
    <x v="8"/>
    <s v="WC 65 #8 &amp; #9"/>
    <x v="2"/>
    <x v="22"/>
    <s v="DB Wotan"/>
    <s v="Seafastening on Material Barge by DHD Welding Crew"/>
    <s v="HSE;"/>
    <x v="0"/>
    <m/>
    <s v="Domingo Quigley"/>
    <x v="0"/>
    <x v="0"/>
    <x v="0"/>
    <x v="0"/>
    <m/>
    <x v="0"/>
    <x v="0"/>
    <m/>
    <x v="0"/>
    <x v="0"/>
    <m/>
    <x v="0"/>
    <x v="0"/>
    <m/>
    <x v="0"/>
    <x v="0"/>
    <m/>
    <x v="0"/>
    <x v="0"/>
    <x v="0"/>
    <x v="1"/>
    <m/>
    <s v="Found that lighting on Material Barge was inadequate in one area of the work site.  Welding Foreman stopped the worked and immediately rigged up additional temporary lighting."/>
    <m/>
    <m/>
    <m/>
  </r>
  <r>
    <n v="10"/>
    <d v="2023-08-24T20:04:38"/>
    <d v="2023-08-24T20:08:22"/>
    <s v="kyle.reisz@apachecorp.com"/>
    <x v="38"/>
    <m/>
    <x v="5"/>
    <s v="WC 102 #2"/>
    <x v="2"/>
    <x v="20"/>
    <s v="DB Wotan"/>
    <s v="Housekeeping"/>
    <s v="Facilities &amp; Pipelines;"/>
    <x v="1"/>
    <m/>
    <s v="Brady Barras"/>
    <x v="1"/>
    <x v="2"/>
    <x v="0"/>
    <x v="0"/>
    <m/>
    <x v="0"/>
    <x v="0"/>
    <m/>
    <x v="0"/>
    <x v="0"/>
    <m/>
    <x v="0"/>
    <x v="1"/>
    <m/>
    <x v="1"/>
    <x v="1"/>
    <m/>
    <x v="1"/>
    <x v="1"/>
    <x v="2"/>
    <x v="0"/>
    <m/>
    <s v="n/a"/>
    <s v="https://apache.sharepoint.com/sites/EHS_USON/Shared%20Documents/Apps/Microsoft%20Forms/2H23%20Blitz%20-%20GOM%20DECOM/Question/Manson%20Blitz%20Pic_Kyle%20Reisz.jpg"/>
    <s v="Overall housekeeping in deck, work areas, quarters, galley, etc. was clean and orderly - very apparent that extensive time was spent to get everything squared away."/>
    <m/>
  </r>
  <r>
    <n v="42"/>
    <d v="2023-09-07T13:16:18"/>
    <d v="2023-09-07T13:26:22"/>
    <s v="danny.champagne@apachecorp.com"/>
    <x v="1"/>
    <m/>
    <x v="26"/>
    <s v="HIA376A"/>
    <x v="1"/>
    <x v="23"/>
    <s v="PFGold"/>
    <s v="Set VR Plug in prod.CSG Valve on well to be able to remove CSG Valve and replace"/>
    <s v="P&amp;A / Wells;"/>
    <x v="0"/>
    <m/>
    <m/>
    <x v="1"/>
    <x v="1"/>
    <x v="0"/>
    <x v="2"/>
    <s v="working from deck in wellbay;"/>
    <x v="0"/>
    <x v="0"/>
    <m/>
    <x v="0"/>
    <x v="1"/>
    <m/>
    <x v="1"/>
    <x v="0"/>
    <m/>
    <x v="0"/>
    <x v="0"/>
    <m/>
    <x v="0"/>
    <x v="0"/>
    <x v="0"/>
    <x v="0"/>
    <m/>
    <s v="Stop work not utilized platform is shut in."/>
    <m/>
    <m/>
    <m/>
  </r>
  <r>
    <n v="69"/>
    <d v="2023-09-18T08:42:52"/>
    <d v="2023-09-18T08:46:46"/>
    <s v="james.sonnier@apachecorp.com"/>
    <x v="40"/>
    <m/>
    <x v="27"/>
    <s v="SM 281 C"/>
    <x v="1"/>
    <x v="24"/>
    <s v="LB Jamie Eymard"/>
    <s v="PA / TA Operations, LB and PF"/>
    <s v="P&amp;A / Wells;HSE;"/>
    <x v="1"/>
    <m/>
    <s v="NA"/>
    <x v="0"/>
    <x v="0"/>
    <x v="0"/>
    <x v="0"/>
    <m/>
    <x v="0"/>
    <x v="0"/>
    <m/>
    <x v="0"/>
    <x v="1"/>
    <m/>
    <x v="1"/>
    <x v="1"/>
    <m/>
    <x v="1"/>
    <x v="1"/>
    <m/>
    <x v="1"/>
    <x v="0"/>
    <x v="0"/>
    <x v="0"/>
    <m/>
    <s v="NA"/>
    <m/>
    <s v="LB Jamie Eymard crew, safety rep, WSS were all very cooperative and active in regard to identifying and mitigating hazards. "/>
    <m/>
  </r>
  <r>
    <n v="57"/>
    <d v="2023-09-13T13:01:35"/>
    <d v="2023-09-13T13:07:30"/>
    <s v="patrick.tullier@apachecorp.com"/>
    <x v="41"/>
    <m/>
    <x v="15"/>
    <s v="L/B Jamie Eymard"/>
    <x v="1"/>
    <x v="25"/>
    <s v="L/B Jamie Eymard"/>
    <s v="Coil Tbg."/>
    <s v="P&amp;A / Wells;HSE;"/>
    <x v="0"/>
    <m/>
    <s v="Shon Meche , Thomas Wise"/>
    <x v="1"/>
    <x v="1"/>
    <x v="0"/>
    <x v="0"/>
    <m/>
    <x v="0"/>
    <x v="0"/>
    <m/>
    <x v="0"/>
    <x v="0"/>
    <m/>
    <x v="0"/>
    <x v="1"/>
    <m/>
    <x v="1"/>
    <x v="1"/>
    <m/>
    <x v="1"/>
    <x v="0"/>
    <x v="0"/>
    <x v="0"/>
    <m/>
    <s v="N/A"/>
    <m/>
    <m/>
    <m/>
  </r>
  <r>
    <n v="40"/>
    <d v="2023-09-06T10:48:56"/>
    <d v="2023-09-06T10:58:38"/>
    <s v="jerry.sumrall@apachecorp.com"/>
    <x v="34"/>
    <m/>
    <x v="26"/>
    <s v="SP 87 D"/>
    <x v="1"/>
    <x v="26"/>
    <s v="SP 87 D"/>
    <s v="Coil Tubing Operations"/>
    <s v="P&amp;A / Wells;"/>
    <x v="0"/>
    <m/>
    <s v="Andy Peroyea"/>
    <x v="1"/>
    <x v="1"/>
    <x v="0"/>
    <x v="0"/>
    <m/>
    <x v="0"/>
    <x v="0"/>
    <m/>
    <x v="0"/>
    <x v="0"/>
    <m/>
    <x v="0"/>
    <x v="1"/>
    <m/>
    <x v="1"/>
    <x v="0"/>
    <m/>
    <x v="0"/>
    <x v="0"/>
    <x v="0"/>
    <x v="0"/>
    <m/>
    <s v="Stop Work Authority was not used.."/>
    <m/>
    <m/>
    <m/>
  </r>
  <r>
    <n v="45"/>
    <d v="2023-09-07T20:50:29"/>
    <d v="2023-09-07T20:55:34"/>
    <s v="jason.mims@apachecorp.com"/>
    <x v="42"/>
    <m/>
    <x v="28"/>
    <s v="SP 87D"/>
    <x v="1"/>
    <x v="26"/>
    <s v="SP 87D"/>
    <s v="P&amp;A"/>
    <s v="P&amp;A / Wells;"/>
    <x v="0"/>
    <m/>
    <s v="N/A"/>
    <x v="0"/>
    <x v="0"/>
    <x v="0"/>
    <x v="0"/>
    <m/>
    <x v="0"/>
    <x v="0"/>
    <m/>
    <x v="0"/>
    <x v="0"/>
    <m/>
    <x v="0"/>
    <x v="1"/>
    <m/>
    <x v="1"/>
    <x v="1"/>
    <m/>
    <x v="1"/>
    <x v="0"/>
    <x v="0"/>
    <x v="0"/>
    <m/>
    <s v="N/A"/>
    <m/>
    <m/>
    <m/>
  </r>
  <r>
    <n v="59"/>
    <d v="2023-09-14T07:25:26"/>
    <d v="2023-09-14T07:26:01"/>
    <s v="huey.kliebert@apachecorp.com"/>
    <x v="43"/>
    <m/>
    <x v="29"/>
    <s v="SS 216C"/>
    <x v="1"/>
    <x v="26"/>
    <s v="LB Man O War"/>
    <s v="Cut and prove conductors"/>
    <s v="P&amp;A / Wells;"/>
    <x v="0"/>
    <m/>
    <m/>
    <x v="0"/>
    <x v="0"/>
    <x v="0"/>
    <x v="0"/>
    <m/>
    <x v="0"/>
    <x v="0"/>
    <m/>
    <x v="0"/>
    <x v="0"/>
    <m/>
    <x v="0"/>
    <x v="1"/>
    <m/>
    <x v="1"/>
    <x v="1"/>
    <m/>
    <x v="1"/>
    <x v="0"/>
    <x v="0"/>
    <x v="0"/>
    <m/>
    <s v="SWA for lightning within a mile of the Platform.  P&amp;A Supervisor saw the lightning and called all stop.  WSS watched the radar and observed outside conditions until 30 minutes passed with no lightning.  SWA form was filled out and WSS (UWA) allowed all to resume work scope."/>
    <s v="https://apache.sharepoint.com/sites/EHS_USON/Shared%20Documents/Apps/Microsoft%20Forms/2H23%20Blitz%20-%20GOM%20DECOM/Question/20230914-Liftboat%20Man-O-War-SS%20216%20C-SWA%20AND_Huey%20Kliebert.pdf"/>
    <m/>
    <m/>
  </r>
  <r>
    <n v="90"/>
    <d v="2023-09-27T12:47:10"/>
    <d v="2023-09-27T12:53:16"/>
    <s v="jason.mims@apachecorp.com"/>
    <x v="42"/>
    <m/>
    <x v="13"/>
    <s v="SP 87-D"/>
    <x v="1"/>
    <x v="26"/>
    <s v="SP 87-D"/>
    <s v="P&amp;A"/>
    <s v="P&amp;A / Wells;"/>
    <x v="0"/>
    <m/>
    <s v="Jeremy Ambrose"/>
    <x v="0"/>
    <x v="0"/>
    <x v="0"/>
    <x v="0"/>
    <m/>
    <x v="0"/>
    <x v="0"/>
    <m/>
    <x v="0"/>
    <x v="0"/>
    <m/>
    <x v="0"/>
    <x v="1"/>
    <m/>
    <x v="1"/>
    <x v="1"/>
    <m/>
    <x v="1"/>
    <x v="0"/>
    <x v="0"/>
    <x v="0"/>
    <m/>
    <s v="N/A"/>
    <m/>
    <s v="N/A"/>
    <m/>
  </r>
  <r>
    <n v="98"/>
    <d v="2023-09-27T18:31:20"/>
    <d v="2023-09-27T18:34:59"/>
    <s v="william.wallace@apachecorp.com"/>
    <x v="44"/>
    <m/>
    <x v="1"/>
    <s v="EI189B"/>
    <x v="1"/>
    <x v="26"/>
    <s v="LB Charleston"/>
    <s v="Eline Operations"/>
    <s v="P&amp;A / Wells;"/>
    <x v="0"/>
    <m/>
    <s v="N/A"/>
    <x v="1"/>
    <x v="0"/>
    <x v="0"/>
    <x v="0"/>
    <m/>
    <x v="0"/>
    <x v="0"/>
    <m/>
    <x v="0"/>
    <x v="0"/>
    <m/>
    <x v="0"/>
    <x v="1"/>
    <m/>
    <x v="1"/>
    <x v="1"/>
    <m/>
    <x v="1"/>
    <x v="0"/>
    <x v="0"/>
    <x v="0"/>
    <m/>
    <s v="N/A"/>
    <m/>
    <m/>
    <m/>
  </r>
  <r>
    <n v="100"/>
    <d v="2023-09-27T19:47:17"/>
    <d v="2023-09-27T19:49:44"/>
    <s v="jason.mims@apachecorp.com"/>
    <x v="42"/>
    <m/>
    <x v="1"/>
    <s v="SP87D"/>
    <x v="1"/>
    <x v="26"/>
    <s v="SP87D"/>
    <s v="P&amp;A"/>
    <s v="P&amp;A / Wells;HSE;"/>
    <x v="0"/>
    <m/>
    <s v="Jeremy Ambrose"/>
    <x v="1"/>
    <x v="1"/>
    <x v="0"/>
    <x v="0"/>
    <m/>
    <x v="0"/>
    <x v="0"/>
    <m/>
    <x v="0"/>
    <x v="0"/>
    <m/>
    <x v="0"/>
    <x v="1"/>
    <m/>
    <x v="1"/>
    <x v="1"/>
    <m/>
    <x v="1"/>
    <x v="0"/>
    <x v="0"/>
    <x v="0"/>
    <m/>
    <s v="N/A"/>
    <m/>
    <s v="N/A"/>
    <m/>
  </r>
  <r>
    <n v="108"/>
    <d v="2023-09-28T05:43:56"/>
    <d v="2023-09-28T05:44:22"/>
    <s v="jason.mims@apachecorp.com"/>
    <x v="42"/>
    <m/>
    <x v="4"/>
    <s v="SP87D"/>
    <x v="1"/>
    <x v="26"/>
    <s v="SP87D"/>
    <s v="P&amp;A"/>
    <s v="P&amp;A / Wells;HSE;"/>
    <x v="0"/>
    <m/>
    <s v="Jeremy Ambrose"/>
    <x v="1"/>
    <x v="1"/>
    <x v="0"/>
    <x v="0"/>
    <m/>
    <x v="0"/>
    <x v="0"/>
    <m/>
    <x v="0"/>
    <x v="0"/>
    <m/>
    <x v="0"/>
    <x v="1"/>
    <m/>
    <x v="1"/>
    <x v="1"/>
    <m/>
    <x v="1"/>
    <x v="0"/>
    <x v="0"/>
    <x v="0"/>
    <m/>
    <s v="N/A"/>
    <m/>
    <s v="N/A"/>
    <m/>
  </r>
  <r>
    <n v="33"/>
    <d v="2023-09-03T17:54:06"/>
    <d v="2023-09-03T18:02:56"/>
    <s v="ryan.rogers@apachecorp.com"/>
    <x v="4"/>
    <m/>
    <x v="17"/>
    <s v="VR380-A"/>
    <x v="2"/>
    <x v="27"/>
    <s v="Man camp platform "/>
    <s v="Vessel cleaning"/>
    <s v="Construction;Facilities &amp; Pipelines;HSE;"/>
    <x v="0"/>
    <m/>
    <s v="Bryant Davis PMI, Ronnie Morgel ops manager PMI, Brian Ellison IOC, Eric Perry ACI"/>
    <x v="0"/>
    <x v="0"/>
    <x v="0"/>
    <x v="0"/>
    <m/>
    <x v="0"/>
    <x v="0"/>
    <m/>
    <x v="0"/>
    <x v="1"/>
    <m/>
    <x v="1"/>
    <x v="1"/>
    <m/>
    <x v="1"/>
    <x v="0"/>
    <m/>
    <x v="0"/>
    <x v="0"/>
    <x v="0"/>
    <x v="0"/>
    <m/>
    <s v="Told tech to use gloves while working "/>
    <s v="https://apache.sharepoint.com/sites/EHS_USON/Shared%20Documents/Apps/Microsoft%20Forms/2H23%20Blitz%20-%20GOM%20DECOM/Question/20230903-VR380A-CINFINED%20SPACE%20PERMIT%20(1)%20(1)_RYAN%20ROGERS.pdf; https://apache.sharepoint.com/sites/EHS_USON/Shared%20Documents/Apps/Microsoft%20Forms/2H23%20Blitz%20-%20GOM%20DECOM/Question/20230903-VR380A-VESSEL%20CLEANING%20JSA%20(4)_RYAN%20ROGERS.pdf; https://apache.sharepoint.com/sites/EHS_USON/Shared%20Documents/Apps/Microsoft%20Forms/2H23%20Blitz%20-%20GOM%20DECOM/Question/20230903-VR380A-VESSEL%20CLEANING%20JSA%20(5)_RYAN%20ROGERS.pdf; https://apache.sharepoint.com/sites/EHS_USON/Shared%20Documents/Apps/Microsoft%20Forms/2H23%20Blitz%20-%20GOM%20DECOM/Question/20230903-VR380A-VESSEL%20CLEANING%20JSA%20(3)_RYAN%20ROGERS.pdf; https://apache.sharepoint.com/sites/EHS_USON/Shared%20Documents/Apps/Microsoft%20Forms/2H23%20Blitz%20-%20GOM%20DECOM/Question/20230903-VR380A-VESSEL%20CLEANING%20JSA%20(2)_RYAN%20ROGERS.pdf; https://apache.sharepoint.com/sites/EHS_USON/Shared%20Documents/Apps/Microsoft%20Forms/2H23%20Blitz%20-%20GOM%20DECOM/Question/20230903-VR380A-VESSEL%20CLEANING%20JSA%20(1)_RYAN%20ROGERS.pdf; https://apache.sharepoint.com/sites/EHS_USON/Shared%20Documents/Apps/Microsoft%20Forms/2H23%20Blitz%20-%20GOM%20DECOM/Question/20230903-VR380A-CONFINED%20SPACE%20RESCUE%20PLAN%20(2_RYAN%20ROGERS.pdf; https://apache.sharepoint.com/sites/EHS_USON/Shared%20Documents/Apps/Microsoft%20Forms/2H23%20Blitz%20-%20GOM%20DECOM/Question/20230903-VR380A-CONFINED%20SPACE%20RESCUE%20PLAN%20(1_RYAN%20ROGERS.pdf; https://apache.sharepoint.com/sites/EHS_USON/Shared%20Documents/Apps/Microsoft%20Forms/2H23%20Blitz%20-%20GOM%20DECOM/Question/20230903-VR380A-CINFINED%20SPACE%20PERMIT%20(1)_RYAN%20ROGERS.pdf"/>
    <s v="I did find one of the techs working without his gloves so I asked him to put them on while working"/>
    <m/>
  </r>
  <r>
    <n v="13"/>
    <d v="2023-08-26T07:41:37"/>
    <d v="2023-08-26T07:50:07"/>
    <s v="jason.gauthier@apachecorp.com"/>
    <x v="0"/>
    <m/>
    <x v="30"/>
    <s v="SS-354-A-Intermediate Landing"/>
    <x v="0"/>
    <x v="28"/>
    <s v="M/V Mitchell C"/>
    <s v="Repairs on escape route stairway"/>
    <s v="Construction;HSE;"/>
    <x v="0"/>
    <m/>
    <s v="Robert Benavamonde, Adam Smith, Spencer Dyer"/>
    <x v="0"/>
    <x v="0"/>
    <x v="0"/>
    <x v="0"/>
    <m/>
    <x v="0"/>
    <x v="0"/>
    <m/>
    <x v="0"/>
    <x v="0"/>
    <m/>
    <x v="0"/>
    <x v="0"/>
    <m/>
    <x v="0"/>
    <x v="1"/>
    <m/>
    <x v="1"/>
    <x v="0"/>
    <x v="0"/>
    <x v="0"/>
    <m/>
    <s v="Discussed and took pictures of hazards. Discussed how to correct findings to safely do task at hand"/>
    <m/>
    <s v="Company man will be getting proper supplies to fix hazard to make safe for personnel to use."/>
    <m/>
  </r>
  <r>
    <n v="14"/>
    <d v="2023-08-26T16:37:02"/>
    <d v="2023-08-26T16:43:47"/>
    <s v="tom.baker@apachecorp.com"/>
    <x v="24"/>
    <m/>
    <x v="31"/>
    <s v="HI A573-B"/>
    <x v="0"/>
    <x v="28"/>
    <s v="MV Bertha D"/>
    <s v="Remove Chokes, flow lines, isolate pipelines"/>
    <s v="HSE;"/>
    <x v="1"/>
    <m/>
    <s v="Tom Baker"/>
    <x v="0"/>
    <x v="0"/>
    <x v="0"/>
    <x v="0"/>
    <m/>
    <x v="0"/>
    <x v="0"/>
    <m/>
    <x v="0"/>
    <x v="1"/>
    <m/>
    <x v="1"/>
    <x v="1"/>
    <m/>
    <x v="1"/>
    <x v="0"/>
    <m/>
    <x v="0"/>
    <x v="0"/>
    <x v="0"/>
    <x v="0"/>
    <m/>
    <s v="N/A"/>
    <s v="https://apache.sharepoint.com/sites/EHS_USON/Shared%20Documents/Apps/Microsoft%20Forms/2H23%20Blitz%20-%20GOM%20DECOM/Question/2023-08-26%20HI%20A573-B%20remove%20chokes,%20flow%20line_Tom%20Baker.pdf"/>
    <m/>
    <m/>
  </r>
  <r>
    <n v="22"/>
    <d v="2023-09-01T08:32:41"/>
    <d v="2023-09-01T08:40:43"/>
    <s v="tom.baker@apachecorp.com"/>
    <x v="24"/>
    <m/>
    <x v="7"/>
    <s v="HI A573-B / Main deck"/>
    <x v="0"/>
    <x v="28"/>
    <s v="Bertha D"/>
    <s v="Demo of handrails, piping and corroded iron"/>
    <s v="Construction;HSE;"/>
    <x v="0"/>
    <m/>
    <s v="Waylon Louviere - QCP Superintendent"/>
    <x v="0"/>
    <x v="0"/>
    <x v="0"/>
    <x v="0"/>
    <m/>
    <x v="0"/>
    <x v="0"/>
    <m/>
    <x v="0"/>
    <x v="1"/>
    <m/>
    <x v="1"/>
    <x v="0"/>
    <m/>
    <x v="0"/>
    <x v="0"/>
    <m/>
    <x v="0"/>
    <x v="0"/>
    <x v="0"/>
    <x v="0"/>
    <m/>
    <s v="N/A"/>
    <s v="https://apache.sharepoint.com/sites/EHS_USON/Shared%20Documents/Apps/Microsoft%20Forms/2H23%20Blitz%20-%20GOM%20DECOM/Question/2023-08-31%20HI%20A573-B%20Demo%20handrails,%20piping%20a_Tom%20Baker.pdf"/>
    <s v="N/A"/>
    <m/>
  </r>
  <r>
    <n v="44"/>
    <d v="2023-09-07T16:24:15"/>
    <d v="2023-09-07T16:25:12"/>
    <s v="tom.baker@apachecorp.com"/>
    <x v="24"/>
    <m/>
    <x v="28"/>
    <s v="HI A573-B"/>
    <x v="0"/>
    <x v="28"/>
    <s v="Bertha D"/>
    <s v="Repair ladder cage"/>
    <s v="HSE;Construction;"/>
    <x v="0"/>
    <m/>
    <s v="Craig Crosier - Company Man"/>
    <x v="0"/>
    <x v="0"/>
    <x v="0"/>
    <x v="0"/>
    <m/>
    <x v="0"/>
    <x v="0"/>
    <m/>
    <x v="0"/>
    <x v="1"/>
    <m/>
    <x v="1"/>
    <x v="0"/>
    <m/>
    <x v="0"/>
    <x v="0"/>
    <m/>
    <x v="0"/>
    <x v="4"/>
    <x v="0"/>
    <x v="0"/>
    <m/>
    <s v="Explained to crew that broad phrase of proper PPE needs to be specific as type of gloves for handling scrap material, "/>
    <m/>
    <s v="Unable to upload JSA"/>
    <s v="Personal protective equipment (PPE)"/>
  </r>
  <r>
    <n v="46"/>
    <d v="2023-09-08T08:05:39"/>
    <d v="2023-09-08T08:15:40"/>
    <s v="steve.berry@apachecorp.com"/>
    <x v="45"/>
    <m/>
    <x v="28"/>
    <s v="Main deck on platform SS 354 A "/>
    <x v="0"/>
    <x v="28"/>
    <s v="MV Mitchell C"/>
    <s v="Welding operations on installing a crane boom rest on main deck."/>
    <s v="HSE;Facilities &amp; Pipelines;"/>
    <x v="0"/>
    <m/>
    <s v="Alfonse Chaney, Steve Berry"/>
    <x v="0"/>
    <x v="0"/>
    <x v="0"/>
    <x v="0"/>
    <m/>
    <x v="0"/>
    <x v="0"/>
    <m/>
    <x v="0"/>
    <x v="0"/>
    <m/>
    <x v="0"/>
    <x v="1"/>
    <m/>
    <x v="1"/>
    <x v="1"/>
    <m/>
    <x v="1"/>
    <x v="0"/>
    <x v="0"/>
    <x v="0"/>
    <m/>
    <s v="No Stop work was issued"/>
    <m/>
    <m/>
    <m/>
  </r>
  <r>
    <n v="49"/>
    <d v="2023-09-09T09:23:15"/>
    <d v="2023-09-09T09:41:49"/>
    <s v="steve.berry@apachecorp.com"/>
    <x v="45"/>
    <m/>
    <x v="24"/>
    <s v="Well access deck on SS 354 A"/>
    <x v="0"/>
    <x v="28"/>
    <s v="MV Mitchell C"/>
    <s v="Welding /Installing handrails and grating "/>
    <s v="Construction;HSE;"/>
    <x v="0"/>
    <m/>
    <s v="Jeff Corltora, Robert Benavamonde, Steve Berry"/>
    <x v="0"/>
    <x v="0"/>
    <x v="0"/>
    <x v="0"/>
    <m/>
    <x v="0"/>
    <x v="0"/>
    <m/>
    <x v="0"/>
    <x v="0"/>
    <m/>
    <x v="0"/>
    <x v="1"/>
    <m/>
    <x v="1"/>
    <x v="1"/>
    <m/>
    <x v="1"/>
    <x v="0"/>
    <x v="0"/>
    <x v="1"/>
    <m/>
    <s v="When reviewing the JSA, Auditors discovered that the PPE section was not filled out. The work was stopped, and the Audit team reviewed the JSA with the worker and discussed the importance of that section and why it is so important to fill all the areas out."/>
    <s v="https://apache.sharepoint.com/sites/EHS_USON/Shared%20Documents/Apps/Microsoft%20Forms/2H23%20Blitz%20-%20GOM%20DECOM/Question/20230908%20MV%20Mtichell%20C%20SS354%20A%20QCP%20JSA%20Weldin_Steve%20Berry.pdf"/>
    <s v="Audit team held a re-training session with the crew member to insure he understood everything in the JSA"/>
    <m/>
  </r>
  <r>
    <n v="23"/>
    <m/>
    <m/>
    <s v="jason.gauthier@apachecorp.com"/>
    <x v="0"/>
    <m/>
    <x v="8"/>
    <s v="NE access stairway from plus 15 to deck up top"/>
    <x v="0"/>
    <x v="29"/>
    <s v="M/V Mitchell C"/>
    <s v="Repairing pin gussets at top of stairway"/>
    <s v="Construction;HSE;"/>
    <x v="0"/>
    <m/>
    <s v="Jason Gauthier(HSE), Robert Benavamonde"/>
    <x v="0"/>
    <x v="0"/>
    <x v="0"/>
    <x v="0"/>
    <m/>
    <x v="0"/>
    <x v="0"/>
    <m/>
    <x v="0"/>
    <x v="1"/>
    <m/>
    <x v="1"/>
    <x v="0"/>
    <m/>
    <x v="0"/>
    <x v="0"/>
    <m/>
    <x v="0"/>
    <x v="0"/>
    <x v="0"/>
    <x v="0"/>
    <m/>
    <s v="Before task began, supervisor called HSE to inspect rigging and set-up. Explained how it was going to be done and each step in place."/>
    <m/>
    <s v="QCP supervisor always calls for inspection of work prior to starting. He is aware of all hazards and takes care of his crew as he is expected to. "/>
    <m/>
  </r>
  <r>
    <n v="38"/>
    <d v="2023-09-05T16:54:10"/>
    <d v="2023-09-05T16:58:15"/>
    <s v="jason.gauthier@apachecorp.com"/>
    <x v="0"/>
    <m/>
    <x v="16"/>
    <s v="SS-354-A"/>
    <x v="0"/>
    <x v="29"/>
    <s v="M/V Mitchell C"/>
    <s v="Williams Pipeline"/>
    <s v="Construction;HSE;"/>
    <x v="0"/>
    <m/>
    <s v="Robert Bevanamonde, Spencer Dyer, Adam Smith"/>
    <x v="0"/>
    <x v="0"/>
    <x v="0"/>
    <x v="0"/>
    <m/>
    <x v="0"/>
    <x v="2"/>
    <m/>
    <x v="1"/>
    <x v="1"/>
    <m/>
    <x v="1"/>
    <x v="1"/>
    <m/>
    <x v="1"/>
    <x v="0"/>
    <m/>
    <x v="0"/>
    <x v="0"/>
    <x v="0"/>
    <x v="0"/>
    <m/>
    <s v="Stopped and held toolbox talk between each other and agreed on safe work procedure"/>
    <m/>
    <s v="None"/>
    <m/>
  </r>
  <r>
    <n v="7"/>
    <d v="2023-08-23T15:52:24"/>
    <d v="2023-08-23T16:26:21"/>
    <s v="jeremy.ambrose@apachecorp.com"/>
    <x v="46"/>
    <m/>
    <x v="11"/>
    <s v="Platform White SP-87D"/>
    <x v="1"/>
    <x v="30"/>
    <s v="Mr Steven McCall"/>
    <s v="Coil Tubing Operations"/>
    <s v="P&amp;A / Wells;HSE;"/>
    <x v="0"/>
    <m/>
    <s v="Jamie DeLaughter"/>
    <x v="1"/>
    <x v="2"/>
    <x v="1"/>
    <x v="0"/>
    <m/>
    <x v="0"/>
    <x v="0"/>
    <m/>
    <x v="0"/>
    <x v="0"/>
    <m/>
    <x v="0"/>
    <x v="1"/>
    <m/>
    <x v="1"/>
    <x v="1"/>
    <m/>
    <x v="1"/>
    <x v="0"/>
    <x v="0"/>
    <x v="0"/>
    <m/>
    <s v="N/A"/>
    <m/>
    <m/>
    <m/>
  </r>
  <r>
    <n v="73"/>
    <d v="2023-09-20T15:00:43"/>
    <d v="2023-09-20T15:58:19"/>
    <s v="glenn.avants@apachecorp.com"/>
    <x v="47"/>
    <m/>
    <x v="32"/>
    <s v="South Pass 89B"/>
    <x v="1"/>
    <x v="30"/>
    <s v="Platform"/>
    <s v="Pulling and cutting 16&quot; x 20&quot; x 26&quot; casings, laying down &amp; preparing for backload."/>
    <s v="P&amp;A / Wells;HSE;"/>
    <x v="0"/>
    <m/>
    <s v="Trent Mitchell"/>
    <x v="0"/>
    <x v="0"/>
    <x v="0"/>
    <x v="0"/>
    <m/>
    <x v="0"/>
    <x v="0"/>
    <m/>
    <x v="0"/>
    <x v="1"/>
    <m/>
    <x v="1"/>
    <x v="1"/>
    <m/>
    <x v="1"/>
    <x v="1"/>
    <m/>
    <x v="1"/>
    <x v="0"/>
    <x v="0"/>
    <x v="0"/>
    <m/>
    <s v="N/A"/>
    <m/>
    <m/>
    <m/>
  </r>
  <r>
    <n v="86"/>
    <d v="2023-09-27T06:24:18"/>
    <d v="2023-09-27T06:39:34"/>
    <s v="jeremy.ambrose@apachecorp.com"/>
    <x v="46"/>
    <m/>
    <x v="1"/>
    <s v="Platform White SP-87D"/>
    <x v="1"/>
    <x v="30"/>
    <s v="SP-87D"/>
    <s v="P&amp;A ops"/>
    <s v="HSE;"/>
    <x v="1"/>
    <m/>
    <s v="N/A"/>
    <x v="0"/>
    <x v="0"/>
    <x v="0"/>
    <x v="0"/>
    <m/>
    <x v="0"/>
    <x v="0"/>
    <m/>
    <x v="0"/>
    <x v="0"/>
    <m/>
    <x v="0"/>
    <x v="1"/>
    <m/>
    <x v="1"/>
    <x v="1"/>
    <m/>
    <x v="1"/>
    <x v="0"/>
    <x v="0"/>
    <x v="0"/>
    <m/>
    <s v="N/A"/>
    <m/>
    <m/>
    <m/>
  </r>
  <r>
    <n v="95"/>
    <d v="2023-09-27T14:58:50"/>
    <d v="2023-09-27T15:01:55"/>
    <s v="glenn.avants@apachecorp.com"/>
    <x v="47"/>
    <m/>
    <x v="1"/>
    <s v="SP 89B"/>
    <x v="1"/>
    <x v="30"/>
    <s v="SP 89B"/>
    <s v="Pulling, cutting, laying down and backloading casing"/>
    <s v="P&amp;A / Wells;HSE;"/>
    <x v="0"/>
    <m/>
    <s v="Bubba Smith"/>
    <x v="0"/>
    <x v="0"/>
    <x v="0"/>
    <x v="0"/>
    <m/>
    <x v="0"/>
    <x v="0"/>
    <m/>
    <x v="0"/>
    <x v="1"/>
    <m/>
    <x v="1"/>
    <x v="1"/>
    <m/>
    <x v="1"/>
    <x v="1"/>
    <m/>
    <x v="1"/>
    <x v="0"/>
    <x v="0"/>
    <x v="1"/>
    <m/>
    <s v="A Stop Work was called when a sudden weather front moved in as the grouted casings were about to be backloaded to the OSV. The wind and seas were determined to be too high for a safe operation."/>
    <s v="https://apache.sharepoint.com/sites/EHS_USON/Shared%20Documents/Apps/Microsoft%20Forms/2H23%20Blitz%20-%20GOM%20DECOM/Question/20230927%20JSA%20evidence%20of%20SWA_Glenn%20Avants.pdf"/>
    <s v="Inspection was conducted with emphasis on potential Line of Fire hazards. JSA addressed this as well as other hazards. Crew performed in compliance and followed all mitigation set for job scope. "/>
    <m/>
  </r>
  <r>
    <n v="111"/>
    <d v="2023-09-28T07:15:03"/>
    <d v="2023-09-28T08:02:49"/>
    <s v="glenn.avants@apachecorp.com"/>
    <x v="47"/>
    <m/>
    <x v="1"/>
    <s v="South Pass 89B"/>
    <x v="1"/>
    <x v="30"/>
    <s v="SP 89B "/>
    <s v="Slot Recovery"/>
    <s v="P&amp;A / Wells;HSE;"/>
    <x v="0"/>
    <m/>
    <s v="Bubba Smith"/>
    <x v="0"/>
    <x v="0"/>
    <x v="0"/>
    <x v="0"/>
    <m/>
    <x v="0"/>
    <x v="0"/>
    <m/>
    <x v="0"/>
    <x v="0"/>
    <m/>
    <x v="0"/>
    <x v="1"/>
    <m/>
    <x v="1"/>
    <x v="1"/>
    <m/>
    <x v="1"/>
    <x v="0"/>
    <x v="0"/>
    <x v="1"/>
    <m/>
    <s v="In regards to gravity and motion, Stop Work Authority was utilized due to a period of high winds that were in excess of 30 mph and accompanied by lightning and rain making the operation unsafe to continue."/>
    <s v="https://apache.sharepoint.com/sites/EHS_USON/Shared%20Documents/Apps/Microsoft%20Forms/2H23%20Blitz%20-%20GOM%20DECOM/Question/20230927%20JSA%20SWA%20Biitz%20Insp%20(Night)_Glenn%20Avants.pdf"/>
    <s v="Focus for this inspection was on recognizing sharp edges on work location that are often overlooked and carry the potential for an undesired event. "/>
    <m/>
  </r>
  <r>
    <n v="120"/>
    <d v="2023-09-28T16:02:17"/>
    <d v="2023-09-28T16:06:40"/>
    <s v="jeremy.ambrose@apachecorp.com"/>
    <x v="46"/>
    <m/>
    <x v="4"/>
    <s v="SP-87D"/>
    <x v="1"/>
    <x v="30"/>
    <s v="SP-87D"/>
    <s v="Wireline"/>
    <s v="P&amp;A / Wells;HSE;"/>
    <x v="0"/>
    <m/>
    <s v="Jason Mims"/>
    <x v="1"/>
    <x v="1"/>
    <x v="0"/>
    <x v="0"/>
    <m/>
    <x v="0"/>
    <x v="0"/>
    <m/>
    <x v="0"/>
    <x v="0"/>
    <m/>
    <x v="0"/>
    <x v="1"/>
    <m/>
    <x v="1"/>
    <x v="1"/>
    <m/>
    <x v="1"/>
    <x v="0"/>
    <x v="0"/>
    <x v="0"/>
    <m/>
    <s v="N/A"/>
    <m/>
    <m/>
    <m/>
  </r>
  <r>
    <n v="74"/>
    <d v="2023-09-20T16:23:03"/>
    <d v="2023-09-20T16:26:23"/>
    <s v="jeremy.ambrose@apachecorp.com"/>
    <x v="46"/>
    <m/>
    <x v="32"/>
    <s v="SP-87D"/>
    <x v="1"/>
    <x v="30"/>
    <s v="MR Steven McCall"/>
    <s v="P&amp;A"/>
    <s v="HSE;"/>
    <x v="0"/>
    <m/>
    <s v="Jason Mims"/>
    <x v="1"/>
    <x v="1"/>
    <x v="0"/>
    <x v="0"/>
    <m/>
    <x v="0"/>
    <x v="0"/>
    <m/>
    <x v="0"/>
    <x v="1"/>
    <m/>
    <x v="1"/>
    <x v="1"/>
    <m/>
    <x v="1"/>
    <x v="1"/>
    <m/>
    <x v="1"/>
    <x v="0"/>
    <x v="0"/>
    <x v="0"/>
    <m/>
    <s v="N/A"/>
    <m/>
    <m/>
    <m/>
  </r>
  <r>
    <n v="41"/>
    <d v="2023-09-07T10:36:17"/>
    <d v="2023-09-07T10:45:19"/>
    <s v="Jack.Isbell@apachecorp.com"/>
    <x v="48"/>
    <m/>
    <x v="26"/>
    <s v="Derrick Barge Performance "/>
    <x v="2"/>
    <x v="31"/>
    <s v="DB Performance "/>
    <s v="Cutting Pile with Diamond Wire Saw"/>
    <s v="Facilities &amp; Pipelines;HSE;"/>
    <x v="0"/>
    <m/>
    <s v="Julie Traylor, Laura Hogge, Greg Christy, Tommy Gibilterra, Cody Sims"/>
    <x v="1"/>
    <x v="1"/>
    <x v="0"/>
    <x v="0"/>
    <m/>
    <x v="0"/>
    <x v="0"/>
    <m/>
    <x v="0"/>
    <x v="1"/>
    <m/>
    <x v="1"/>
    <x v="1"/>
    <m/>
    <x v="1"/>
    <x v="1"/>
    <m/>
    <x v="1"/>
    <x v="0"/>
    <x v="0"/>
    <x v="0"/>
    <m/>
    <s v="N/A"/>
    <s v="https://apache.sharepoint.com/sites/EHS_USON/Shared%20Documents/Apps/Microsoft%20Forms/2H23%20Blitz%20-%20GOM%20DECOM/Question/IMG_2975_Jack%20Isbell.jpeg; https://apache.sharepoint.com/sites/EHS_USON/Shared%20Documents/Apps/Microsoft%20Forms/2H23%20Blitz%20-%20GOM%20DECOM/Question/IMG_2976_Jack%20Isbell.jpeg; https://apache.sharepoint.com/sites/EHS_USON/Shared%20Documents/Apps/Microsoft%20Forms/2H23%20Blitz%20-%20GOM%20DECOM/Question/IMG_2977_Jack%20Isbell.jpeg; https://apache.sharepoint.com/sites/EHS_USON/Shared%20Documents/Apps/Microsoft%20Forms/2H23%20Blitz%20-%20GOM%20DECOM/Question/IMG_2978_Jack%20Isbell.jpeg"/>
    <m/>
    <m/>
  </r>
  <r>
    <n v="43"/>
    <d v="2023-09-07T14:39:56"/>
    <d v="2023-09-07T15:09:07"/>
    <s v="Jack.Isbell@apachecorp.com"/>
    <x v="48"/>
    <m/>
    <x v="28"/>
    <s v="GOM Decom"/>
    <x v="2"/>
    <x v="31"/>
    <s v="Performance"/>
    <s v="Setting up the jet string and working it"/>
    <s v="Facilities &amp; Pipelines;HSE;"/>
    <x v="0"/>
    <m/>
    <s v="Julie Traylor, Laura Hogge, Greg Christy, Tommy Gibilterra, Cody Sims"/>
    <x v="1"/>
    <x v="0"/>
    <x v="0"/>
    <x v="2"/>
    <s v="Falling/dropped objects;Falls from heights (i.e. required fall protection);Slips, trips, falls;Elevated work platform (i.e. handrails);"/>
    <x v="4"/>
    <x v="0"/>
    <m/>
    <x v="0"/>
    <x v="1"/>
    <m/>
    <x v="1"/>
    <x v="2"/>
    <s v="Vessels/tanks/hoses;"/>
    <x v="4"/>
    <x v="0"/>
    <m/>
    <x v="0"/>
    <x v="1"/>
    <x v="2"/>
    <x v="1"/>
    <m/>
    <s v="The job was stopped when it was observed that personnel were placing themselves in the line of fire.  The hazards of gravity and motion were discussed and it was determined that the operation would change the cutting method to reduce the exposure of personnel on the structure."/>
    <s v="https://apache.sharepoint.com/sites/EHS_USON/Shared%20Documents/Apps/Microsoft%20Forms/2H23%20Blitz%20-%20GOM%20DECOM/Question/IMG_2979_Jack%20Isbell.jpg; https://apache.sharepoint.com/sites/EHS_USON/Shared%20Documents/Apps/Microsoft%20Forms/2H23%20Blitz%20-%20GOM%20DECOM/Question/IMG_2980_Jack%20Isbell.jpg; https://apache.sharepoint.com/sites/EHS_USON/Shared%20Documents/Apps/Microsoft%20Forms/2H23%20Blitz%20-%20GOM%20DECOM/Question/IMG_2981_Jack%20Isbell.jpg; https://apache.sharepoint.com/sites/EHS_USON/Shared%20Documents/Apps/Microsoft%20Forms/2H23%20Blitz%20-%20GOM%20DECOM/Question/IMG_2982_Jack%20Isbell.jpg"/>
    <s v="Onsite leadership was very receptive and reinforced the Life Saving Rules as well as Stop Work Authority."/>
    <m/>
  </r>
  <r>
    <n v="54"/>
    <d v="2023-09-12T09:43:18"/>
    <d v="2023-09-12T09:49:48"/>
    <s v="corey.frederick@apachecorp.com"/>
    <x v="49"/>
    <m/>
    <x v="29"/>
    <s v="Material Barge &amp; EI 158#14 Platform"/>
    <x v="0"/>
    <x v="31"/>
    <s v="DB Performance"/>
    <s v="welding on Material Barge &amp; checking pad eyes on Platform"/>
    <s v="HSE;"/>
    <x v="0"/>
    <m/>
    <s v="Gus Richmond HSE"/>
    <x v="0"/>
    <x v="0"/>
    <x v="0"/>
    <x v="0"/>
    <m/>
    <x v="0"/>
    <x v="0"/>
    <m/>
    <x v="0"/>
    <x v="0"/>
    <m/>
    <x v="0"/>
    <x v="1"/>
    <m/>
    <x v="1"/>
    <x v="1"/>
    <m/>
    <x v="1"/>
    <x v="0"/>
    <x v="0"/>
    <x v="0"/>
    <m/>
    <s v="None needed"/>
    <m/>
    <s v="Shore crew is working safe and using good communication with each other very well."/>
    <m/>
  </r>
  <r>
    <n v="55"/>
    <d v="2023-09-13T04:14:58"/>
    <d v="2023-09-13T04:17:58"/>
    <s v="james.watson1@apachecorp.com"/>
    <x v="50"/>
    <m/>
    <x v="29"/>
    <s v="Derrick Barge Thor"/>
    <x v="2"/>
    <x v="31"/>
    <s v="DB Thor"/>
    <s v="Jacket top SM 137 A"/>
    <s v="HSE;"/>
    <x v="0"/>
    <m/>
    <s v="John Johnson"/>
    <x v="0"/>
    <x v="0"/>
    <x v="0"/>
    <x v="0"/>
    <m/>
    <x v="0"/>
    <x v="0"/>
    <m/>
    <x v="0"/>
    <x v="0"/>
    <m/>
    <x v="0"/>
    <x v="1"/>
    <m/>
    <x v="1"/>
    <x v="1"/>
    <m/>
    <x v="1"/>
    <x v="1"/>
    <x v="2"/>
    <x v="0"/>
    <m/>
    <s v="N/A"/>
    <m/>
    <s v="The personnel are taking care of hazard ID and mitigation."/>
    <m/>
  </r>
  <r>
    <n v="107"/>
    <d v="2023-09-28T03:16:04"/>
    <d v="2023-09-28T03:24:56"/>
    <s v="gustavus.richmond@apachecorp.com"/>
    <x v="20"/>
    <m/>
    <x v="4"/>
    <s v="EI 334 D"/>
    <x v="0"/>
    <x v="31"/>
    <s v="DB Performance"/>
    <s v="Crane Operations"/>
    <s v="HSE;"/>
    <x v="1"/>
    <m/>
    <m/>
    <x v="0"/>
    <x v="0"/>
    <x v="0"/>
    <x v="0"/>
    <m/>
    <x v="0"/>
    <x v="0"/>
    <m/>
    <x v="0"/>
    <x v="1"/>
    <m/>
    <x v="1"/>
    <x v="0"/>
    <m/>
    <x v="0"/>
    <x v="1"/>
    <m/>
    <x v="1"/>
    <x v="0"/>
    <x v="0"/>
    <x v="1"/>
    <m/>
    <s v="Boat sent basket to Barge w/ no tagline.  Remind crew to always use taglines and to remind boat captains &amp; their crew to do the same before unloading / backloading crane ops begin."/>
    <m/>
    <m/>
    <m/>
  </r>
  <r>
    <n v="26"/>
    <d v="2023-09-01T10:26:02"/>
    <d v="2023-09-01T10:38:20"/>
    <s v="corey.frederick@apachecorp.com"/>
    <x v="49"/>
    <m/>
    <x v="8"/>
    <s v="On the Material Barge &amp; EI 173 G platform"/>
    <x v="0"/>
    <x v="31"/>
    <s v="DB Performance"/>
    <s v="Removal of Platform &amp; staging it on the Material barge"/>
    <s v="HSE;"/>
    <x v="0"/>
    <m/>
    <s v="Corey Frederick &amp;  Gustavus Richmond"/>
    <x v="0"/>
    <x v="0"/>
    <x v="0"/>
    <x v="0"/>
    <m/>
    <x v="0"/>
    <x v="0"/>
    <m/>
    <x v="0"/>
    <x v="0"/>
    <m/>
    <x v="0"/>
    <x v="1"/>
    <m/>
    <x v="1"/>
    <x v="1"/>
    <m/>
    <x v="1"/>
    <x v="0"/>
    <x v="0"/>
    <x v="0"/>
    <m/>
    <s v="N/A"/>
    <m/>
    <s v="Shore crews are working safely &amp; communicating with each other."/>
    <m/>
  </r>
  <r>
    <n v="8"/>
    <d v="2023-08-24T11:42:44"/>
    <d v="2023-08-24T11:55:11"/>
    <s v="howard.couvillon@apachecorp.com"/>
    <x v="51"/>
    <m/>
    <x v="5"/>
    <s v="EI0175I"/>
    <x v="2"/>
    <x v="31"/>
    <s v="DB Performance "/>
    <s v="Claxton prepping and setting up for cutting operation.  "/>
    <s v="HSE;"/>
    <x v="0"/>
    <m/>
    <s v="Kevin Chauvin- Deck Foreman  Ty Blanchard-Claxton Supervisor"/>
    <x v="0"/>
    <x v="0"/>
    <x v="1"/>
    <x v="0"/>
    <m/>
    <x v="0"/>
    <x v="0"/>
    <m/>
    <x v="0"/>
    <x v="0"/>
    <m/>
    <x v="0"/>
    <x v="1"/>
    <m/>
    <x v="1"/>
    <x v="1"/>
    <m/>
    <x v="1"/>
    <x v="1"/>
    <x v="6"/>
    <x v="0"/>
    <m/>
    <s v="n/a"/>
    <m/>
    <s v="The crew worked well with the crane and rigging crew while setting up cutting tool.  All caution and danger tape was put in place prior to starting the operation. "/>
    <m/>
  </r>
  <r>
    <n v="1"/>
    <d v="2023-08-22T05:23:21"/>
    <d v="2023-08-22T05:27:18"/>
    <s v="james.watson1@apachecorp.com"/>
    <x v="50"/>
    <m/>
    <x v="33"/>
    <s v="Derrick Barge Thor"/>
    <x v="2"/>
    <x v="31"/>
    <s v="Shore Offshore Derrick Barge Thor"/>
    <s v="Barge Maintenance during Waiting on Weather.  Corrosion control on Crawler Crane Boom"/>
    <s v="HSE;"/>
    <x v="0"/>
    <m/>
    <s v="Barge Foreman"/>
    <x v="0"/>
    <x v="0"/>
    <x v="1"/>
    <x v="0"/>
    <m/>
    <x v="0"/>
    <x v="0"/>
    <m/>
    <x v="0"/>
    <x v="0"/>
    <m/>
    <x v="2"/>
    <x v="1"/>
    <m/>
    <x v="5"/>
    <x v="1"/>
    <m/>
    <x v="1"/>
    <x v="6"/>
    <x v="0"/>
    <x v="0"/>
    <m/>
    <s v="No Stop Work"/>
    <m/>
    <m/>
    <m/>
  </r>
  <r>
    <n v="35"/>
    <d v="2023-09-04T21:39:11"/>
    <d v="2023-09-04T21:46:30"/>
    <s v="james.watson1@apachecorp.com"/>
    <x v="50"/>
    <m/>
    <x v="9"/>
    <s v="Derrick Barge Thor"/>
    <x v="2"/>
    <x v="31"/>
    <s v="DB Thor"/>
    <s v="Fire and Safety Plan"/>
    <s v="HSE;"/>
    <x v="1"/>
    <m/>
    <s v="N/A"/>
    <x v="1"/>
    <x v="1"/>
    <x v="0"/>
    <x v="1"/>
    <m/>
    <x v="1"/>
    <x v="2"/>
    <m/>
    <x v="1"/>
    <x v="1"/>
    <m/>
    <x v="1"/>
    <x v="0"/>
    <m/>
    <x v="0"/>
    <x v="0"/>
    <m/>
    <x v="0"/>
    <x v="1"/>
    <x v="2"/>
    <x v="0"/>
    <m/>
    <s v="Stop Work not used.  A list of minor deficiencies provided to the Barge Superintendent (For rectification), Sean Moberley and Justin Shankle (to track)."/>
    <m/>
    <s v="All findings will have been addressed by tomorrow"/>
    <m/>
  </r>
  <r>
    <n v="58"/>
    <d v="2023-09-14T03:24:56"/>
    <d v="2023-09-14T03:30:02"/>
    <s v="gustavus.richmond@apachecorp.com"/>
    <x v="20"/>
    <m/>
    <x v="15"/>
    <s v="EI 158 #14"/>
    <x v="2"/>
    <x v="31"/>
    <s v="DB Performance"/>
    <s v="Cutting &amp; Installing slot plates"/>
    <s v="Facilities &amp; Pipelines;"/>
    <x v="0"/>
    <m/>
    <s v="Mark Poole"/>
    <x v="0"/>
    <x v="0"/>
    <x v="0"/>
    <x v="0"/>
    <m/>
    <x v="0"/>
    <x v="0"/>
    <m/>
    <x v="0"/>
    <x v="1"/>
    <m/>
    <x v="1"/>
    <x v="1"/>
    <m/>
    <x v="1"/>
    <x v="1"/>
    <m/>
    <x v="1"/>
    <x v="0"/>
    <x v="0"/>
    <x v="0"/>
    <m/>
    <s v="NA"/>
    <m/>
    <m/>
    <m/>
  </r>
  <r>
    <n v="71"/>
    <d v="2023-09-19T13:14:17"/>
    <d v="2023-09-19T13:23:46"/>
    <s v="chase.verret@apachecorp.com"/>
    <x v="33"/>
    <m/>
    <x v="23"/>
    <s v="DB Thor South Marsh Island 137 A"/>
    <x v="2"/>
    <x v="31"/>
    <s v="DB Thor"/>
    <s v="Deck Operations"/>
    <s v="HSE;Environmental Compliance;"/>
    <x v="1"/>
    <m/>
    <s v="Sean Moberley"/>
    <x v="1"/>
    <x v="1"/>
    <x v="0"/>
    <x v="0"/>
    <m/>
    <x v="0"/>
    <x v="0"/>
    <m/>
    <x v="0"/>
    <x v="0"/>
    <m/>
    <x v="0"/>
    <x v="1"/>
    <m/>
    <x v="1"/>
    <x v="0"/>
    <m/>
    <x v="0"/>
    <x v="0"/>
    <x v="0"/>
    <x v="0"/>
    <m/>
    <s v="NA"/>
    <m/>
    <s v="None"/>
    <m/>
  </r>
  <r>
    <n v="81"/>
    <d v="2023-09-25T22:26:40"/>
    <d v="2023-09-25T22:30:35"/>
    <s v="james.watson1@apachecorp.com"/>
    <x v="50"/>
    <m/>
    <x v="34"/>
    <s v="Derrick Barge Thor"/>
    <x v="2"/>
    <x v="31"/>
    <s v="Derrick Barge Thor"/>
    <s v="Installing Temporary Wok Platforms"/>
    <s v="HSE;"/>
    <x v="0"/>
    <m/>
    <s v="Clifford Curtis"/>
    <x v="0"/>
    <x v="0"/>
    <x v="0"/>
    <x v="0"/>
    <m/>
    <x v="0"/>
    <x v="0"/>
    <m/>
    <x v="0"/>
    <x v="1"/>
    <m/>
    <x v="1"/>
    <x v="0"/>
    <m/>
    <x v="0"/>
    <x v="0"/>
    <m/>
    <x v="0"/>
    <x v="0"/>
    <x v="0"/>
    <x v="0"/>
    <m/>
    <s v="N/A"/>
    <m/>
    <s v="Under hanging TWP's required due to the conductors configuration found on return to SS 216 C"/>
    <m/>
  </r>
  <r>
    <n v="104"/>
    <d v="2023-09-27T22:31:58"/>
    <d v="2023-09-27T22:37:59"/>
    <s v="james.watson1@apachecorp.com"/>
    <x v="50"/>
    <m/>
    <x v="1"/>
    <s v="Derrick Barge Thor"/>
    <x v="2"/>
    <x v="31"/>
    <s v="DB Thor"/>
    <s v="Pick Trunnions and install on Jacket legs - Night work."/>
    <s v="HSE;"/>
    <x v="0"/>
    <m/>
    <s v="Clifford Curtis (Shore Offshore Barge Foreman) - Apache Rep declined to participate."/>
    <x v="0"/>
    <x v="0"/>
    <x v="0"/>
    <x v="0"/>
    <m/>
    <x v="0"/>
    <x v="0"/>
    <m/>
    <x v="0"/>
    <x v="1"/>
    <m/>
    <x v="1"/>
    <x v="0"/>
    <m/>
    <x v="0"/>
    <x v="0"/>
    <m/>
    <x v="0"/>
    <x v="0"/>
    <x v="0"/>
    <x v="0"/>
    <m/>
    <s v="Identified Hazards for installation of Trunnions were eliminated or mitigated-  Personnel kept well clear of the lift."/>
    <m/>
    <m/>
    <m/>
  </r>
  <r>
    <n v="53"/>
    <d v="2023-09-12T08:55:09"/>
    <d v="2023-09-12T09:03:16"/>
    <s v="sean.moberley@apachecorp.com"/>
    <x v="52"/>
    <m/>
    <x v="29"/>
    <s v="SM-137A / DB Thor "/>
    <x v="2"/>
    <x v="31"/>
    <s v="Derrick Barge Thor "/>
    <s v="Crane Operations "/>
    <s v="Facilities &amp; Pipelines;HSE;"/>
    <x v="0"/>
    <m/>
    <m/>
    <x v="1"/>
    <x v="1"/>
    <x v="0"/>
    <x v="0"/>
    <m/>
    <x v="0"/>
    <x v="0"/>
    <m/>
    <x v="0"/>
    <x v="1"/>
    <m/>
    <x v="1"/>
    <x v="0"/>
    <m/>
    <x v="0"/>
    <x v="1"/>
    <m/>
    <x v="1"/>
    <x v="0"/>
    <x v="0"/>
    <x v="0"/>
    <m/>
    <s v="Stop Work Authority was not used during this operation. Crew holds a toolbox safety talk prior to crane operations."/>
    <m/>
    <m/>
    <m/>
  </r>
  <r>
    <n v="91"/>
    <d v="2023-09-27T12:55:55"/>
    <d v="2023-09-27T13:00:39"/>
    <s v="sean.moberley@apachecorp.com"/>
    <x v="52"/>
    <m/>
    <x v="1"/>
    <s v="SS-216C / DB Thor"/>
    <x v="2"/>
    <x v="31"/>
    <s v="DB Thor "/>
    <s v="Conductor Removals "/>
    <s v="Facilities &amp; Pipelines;"/>
    <x v="0"/>
    <m/>
    <m/>
    <x v="1"/>
    <x v="1"/>
    <x v="0"/>
    <x v="0"/>
    <m/>
    <x v="0"/>
    <x v="0"/>
    <m/>
    <x v="0"/>
    <x v="1"/>
    <m/>
    <x v="1"/>
    <x v="0"/>
    <m/>
    <x v="0"/>
    <x v="1"/>
    <m/>
    <x v="1"/>
    <x v="0"/>
    <x v="0"/>
    <x v="0"/>
    <m/>
    <s v="Stop Work Authority was not used "/>
    <m/>
    <s v="Crews understood job scope and performed each job task safely"/>
    <m/>
  </r>
  <r>
    <n v="30"/>
    <m/>
    <m/>
    <s v="gustavus.richmond@apachecorp.com"/>
    <x v="20"/>
    <m/>
    <x v="14"/>
    <s v="EI 173 G"/>
    <x v="2"/>
    <x v="31"/>
    <s v="DB Performance"/>
    <s v="Hot Work "/>
    <s v="HSE;"/>
    <x v="0"/>
    <m/>
    <s v="Kevin Chauvin"/>
    <x v="0"/>
    <x v="0"/>
    <x v="0"/>
    <x v="0"/>
    <m/>
    <x v="0"/>
    <x v="0"/>
    <m/>
    <x v="0"/>
    <x v="0"/>
    <m/>
    <x v="0"/>
    <x v="1"/>
    <m/>
    <x v="1"/>
    <x v="1"/>
    <m/>
    <x v="1"/>
    <x v="0"/>
    <x v="0"/>
    <x v="1"/>
    <m/>
    <s v="Worker  anchor point was too low while working at heights.  Stopped worker &amp; had him reposition anchor point."/>
    <m/>
    <m/>
    <m/>
  </r>
  <r>
    <n v="37"/>
    <d v="2023-09-05T03:10:09"/>
    <d v="2023-09-05T03:19:43"/>
    <s v="gustavus.richmond@apachecorp.com"/>
    <x v="20"/>
    <m/>
    <x v="9"/>
    <s v="EI 173-G"/>
    <x v="2"/>
    <x v="31"/>
    <s v="DB Performance"/>
    <s v="Crane operations"/>
    <s v="HSE;"/>
    <x v="0"/>
    <m/>
    <s v="Marke Poole"/>
    <x v="1"/>
    <x v="1"/>
    <x v="0"/>
    <x v="0"/>
    <m/>
    <x v="0"/>
    <x v="0"/>
    <m/>
    <x v="0"/>
    <x v="2"/>
    <s v="Lightning;"/>
    <x v="0"/>
    <x v="0"/>
    <m/>
    <x v="0"/>
    <x v="1"/>
    <m/>
    <x v="1"/>
    <x v="0"/>
    <x v="0"/>
    <x v="0"/>
    <m/>
    <s v="NA"/>
    <m/>
    <s v="Rigging crew has demonstrated high safety standards both in JSEA &amp; on the deck "/>
    <m/>
  </r>
  <r>
    <n v="118"/>
    <d v="2023-09-28T13:26:46"/>
    <d v="2023-09-28T13:35:49"/>
    <s v="sean.moberley@apachecorp.com"/>
    <x v="52"/>
    <m/>
    <x v="4"/>
    <s v="SS-216C / DB Thor "/>
    <x v="2"/>
    <x v="31"/>
    <s v="DB Thor "/>
    <s v="Crane Operations - Personnel Transfer"/>
    <s v="Facilities &amp; Pipelines;HSE;"/>
    <x v="1"/>
    <m/>
    <s v="David Terrebonne "/>
    <x v="1"/>
    <x v="1"/>
    <x v="0"/>
    <x v="0"/>
    <m/>
    <x v="0"/>
    <x v="0"/>
    <m/>
    <x v="0"/>
    <x v="1"/>
    <m/>
    <x v="1"/>
    <x v="0"/>
    <m/>
    <x v="0"/>
    <x v="1"/>
    <m/>
    <x v="1"/>
    <x v="0"/>
    <x v="0"/>
    <x v="0"/>
    <m/>
    <s v="Stop Work Authority was not utilized during this operation. "/>
    <m/>
    <s v="Job well done by crew. Crane operator took his time and did not rush the job task. "/>
    <m/>
  </r>
  <r>
    <n v="64"/>
    <d v="2023-09-14T11:13:39"/>
    <d v="2023-09-14T11:21:41"/>
    <s v="trey.ring@apachecorp.com"/>
    <x v="53"/>
    <m/>
    <x v="0"/>
    <s v="HI 595D"/>
    <x v="1"/>
    <x v="32"/>
    <s v="NA - Platform"/>
    <s v="Fire extinguishers"/>
    <s v="P&amp;A / Wells;HSE;"/>
    <x v="0"/>
    <m/>
    <s v="Terry Breaux / Trey Ring"/>
    <x v="0"/>
    <x v="0"/>
    <x v="0"/>
    <x v="0"/>
    <m/>
    <x v="0"/>
    <x v="0"/>
    <m/>
    <x v="0"/>
    <x v="0"/>
    <m/>
    <x v="0"/>
    <x v="1"/>
    <m/>
    <x v="1"/>
    <x v="1"/>
    <m/>
    <x v="1"/>
    <x v="0"/>
    <x v="0"/>
    <x v="0"/>
    <m/>
    <s v="Found 3 extinguisher yellow tagged but no paperwork or information regarding the individual whom inspected and tagged them yellow.   A call was made to the Platform UWA/OIM, where he made contact and the report/schedule will be emailed later today."/>
    <m/>
    <s v="NA"/>
    <m/>
  </r>
  <r>
    <n v="65"/>
    <d v="2023-09-16T10:46:04"/>
    <d v="2023-09-16T10:46:21"/>
    <s v="trey.ring@apachecorp.com"/>
    <x v="53"/>
    <m/>
    <x v="27"/>
    <s v="Support Beams around D11 wellbay"/>
    <x v="1"/>
    <x v="32"/>
    <s v="HI 595D / Platform Black"/>
    <s v="Beams/Work area/housekeeping/compliance"/>
    <s v="P&amp;A / Wells;"/>
    <x v="0"/>
    <m/>
    <s v="Terry Breaux"/>
    <x v="1"/>
    <x v="0"/>
    <x v="0"/>
    <x v="0"/>
    <m/>
    <x v="0"/>
    <x v="0"/>
    <m/>
    <x v="0"/>
    <x v="0"/>
    <m/>
    <x v="0"/>
    <x v="1"/>
    <m/>
    <x v="1"/>
    <x v="1"/>
    <m/>
    <x v="1"/>
    <x v="0"/>
    <x v="0"/>
    <x v="0"/>
    <m/>
    <s v="NA - Not utilized"/>
    <m/>
    <s v="Crew is doing a good job, but we will continue our work in becoming better in the upcoming days until we as a group fall into pattern"/>
    <m/>
  </r>
  <r>
    <n v="68"/>
    <d v="2023-09-17T08:02:18"/>
    <d v="2023-09-17T08:44:15"/>
    <s v="trey.ring@apachecorp.com"/>
    <x v="53"/>
    <m/>
    <x v="35"/>
    <s v="HI595D / Platform Black"/>
    <x v="1"/>
    <x v="32"/>
    <s v="NA-Platform Black"/>
    <s v="Eye wash stations / bottles for total count, tamper-proof and expiration dates.  All were good, however we do not have much in reserve.  Will be placing an order for more today 9.17.2023"/>
    <s v="P&amp;A / Wells;"/>
    <x v="0"/>
    <m/>
    <s v="WSM Terry Breaux "/>
    <x v="0"/>
    <x v="0"/>
    <x v="0"/>
    <x v="0"/>
    <m/>
    <x v="0"/>
    <x v="0"/>
    <m/>
    <x v="0"/>
    <x v="0"/>
    <m/>
    <x v="0"/>
    <x v="1"/>
    <m/>
    <x v="1"/>
    <x v="1"/>
    <m/>
    <x v="1"/>
    <x v="0"/>
    <x v="0"/>
    <x v="0"/>
    <m/>
    <s v="NA - no SWA "/>
    <m/>
    <m/>
    <m/>
  </r>
  <r>
    <n v="77"/>
    <d v="2023-09-21T19:08:50"/>
    <d v="2023-09-21T19:09:07"/>
    <s v="trey.ring@apachecorp.com"/>
    <x v="53"/>
    <m/>
    <x v="19"/>
    <s v="Life vests and their boxes"/>
    <x v="1"/>
    <x v="32"/>
    <s v="NA - Platform Black HI595D"/>
    <s v="Compliance and working condition of all straps, connections, clasps, lights, whistles etc. "/>
    <s v="P&amp;A / Wells;HSE;"/>
    <x v="0"/>
    <m/>
    <s v="Terry Breaux"/>
    <x v="0"/>
    <x v="0"/>
    <x v="0"/>
    <x v="0"/>
    <m/>
    <x v="0"/>
    <x v="0"/>
    <m/>
    <x v="0"/>
    <x v="0"/>
    <m/>
    <x v="0"/>
    <x v="1"/>
    <m/>
    <x v="1"/>
    <x v="1"/>
    <m/>
    <x v="1"/>
    <x v="0"/>
    <x v="0"/>
    <x v="0"/>
    <m/>
    <s v="NA"/>
    <m/>
    <s v="All were in good working condition, there are a sufficient number available in total as well as in each box"/>
    <m/>
  </r>
  <r>
    <n v="79"/>
    <d v="2023-09-22T14:20:58"/>
    <d v="2023-09-22T14:35:15"/>
    <s v="trey.ring@apachecorp.com"/>
    <x v="53"/>
    <m/>
    <x v="3"/>
    <s v="HI 595D"/>
    <x v="1"/>
    <x v="32"/>
    <s v="Platform Black"/>
    <s v="Gasbuster/Fluid Tank"/>
    <s v="P&amp;A / Wells;"/>
    <x v="0"/>
    <m/>
    <s v="Terry Breaux"/>
    <x v="0"/>
    <x v="0"/>
    <x v="0"/>
    <x v="0"/>
    <m/>
    <x v="0"/>
    <x v="0"/>
    <m/>
    <x v="0"/>
    <x v="0"/>
    <m/>
    <x v="0"/>
    <x v="1"/>
    <m/>
    <x v="1"/>
    <x v="1"/>
    <m/>
    <x v="1"/>
    <x v="0"/>
    <x v="0"/>
    <x v="0"/>
    <m/>
    <s v="N/A"/>
    <m/>
    <s v="Began the inspection on the outside finishing with the gas buster.  There was only one issue/condition found during the inspection and that is the slings on the gas buster does not have a tag.  The crew was made aware of this immediately and the decision was made to order a new set and will exchange the slings out upon receipt for the next boat run.  Next was inspecting the condition of fluid tanks, hoses and connections, all were good.  All hoses stretched across the deck are flagged and painted W/Hi-Vis paint.  Eye wash station is present and is visible as well as being within a close proximity to the walkway.  It is stocked with 2 bottles of saline eye wash, both of which are in date.  Gas Buster is operational and without defect. Satisfied with the overall condition of the unit as well as the plan for the sling exchange."/>
    <m/>
  </r>
  <r>
    <n v="39"/>
    <d v="2023-09-06T09:35:37"/>
    <d v="2023-09-06T09:39:15"/>
    <s v="Jack.Isbell@apachecorp.com"/>
    <x v="48"/>
    <m/>
    <x v="26"/>
    <s v="GOM Logistics, Westwind, Abbeville"/>
    <x v="2"/>
    <x v="33"/>
    <s v="N/A"/>
    <s v="Air Transportation (Helicopter)"/>
    <s v="HSE;Facilities &amp; Pipelines;"/>
    <x v="1"/>
    <m/>
    <m/>
    <x v="1"/>
    <x v="1"/>
    <x v="0"/>
    <x v="0"/>
    <m/>
    <x v="0"/>
    <x v="0"/>
    <m/>
    <x v="0"/>
    <x v="0"/>
    <m/>
    <x v="0"/>
    <x v="1"/>
    <m/>
    <x v="1"/>
    <x v="1"/>
    <m/>
    <x v="1"/>
    <x v="0"/>
    <x v="0"/>
    <x v="0"/>
    <m/>
    <s v="N/A"/>
    <s v="https://apache.sharepoint.com/sites/EHS_USON/Shared%20Documents/Apps/Microsoft%20Forms/2H23%20Blitz%20-%20GOM%20DECOM/Question/IMG_2970_Jack%20Isbell.jpeg"/>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12AF45-681B-4E1C-BEB1-58987E931E9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1:AJ3" firstHeaderRow="1" firstDataRow="2" firstDataCol="1"/>
  <pivotFields count="42">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3"/>
  </colFields>
  <colItems count="3">
    <i>
      <x/>
    </i>
    <i>
      <x v="1"/>
    </i>
    <i t="grand">
      <x/>
    </i>
  </colItems>
  <dataFields count="1">
    <dataField name="Count of Is contractor leadership participating?" fld="13" subtotal="count" baseField="0" baseItem="0"/>
  </dataFields>
  <formats count="5">
    <format dxfId="187">
      <pivotArea outline="0" collapsedLevelsAreSubtotals="1" fieldPosition="0"/>
    </format>
    <format dxfId="186">
      <pivotArea field="13" type="button" dataOnly="0" labelOnly="1" outline="0" axis="axisCol" fieldPosition="0"/>
    </format>
    <format dxfId="185">
      <pivotArea type="topRight" dataOnly="0" labelOnly="1" outline="0" fieldPosition="0"/>
    </format>
    <format dxfId="184">
      <pivotArea dataOnly="0" labelOnly="1" fieldPosition="0">
        <references count="1">
          <reference field="13" count="0"/>
        </references>
      </pivotArea>
    </format>
    <format dxfId="18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C7FABE-6850-4EAE-A5C7-7451B85485E4}"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E8"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7"/>
  </colFields>
  <colItems count="4">
    <i>
      <x/>
    </i>
    <i>
      <x v="1"/>
    </i>
    <i>
      <x v="2"/>
    </i>
    <i t="grand">
      <x/>
    </i>
  </colItems>
  <dataFields count="1">
    <dataField name="Count of Was the TBRA/PTW completed and approved prior to commencing work?" fld="17" subtotal="count" baseField="0" baseItem="0"/>
  </dataFields>
  <formats count="5">
    <format dxfId="162">
      <pivotArea outline="0" collapsedLevelsAreSubtotals="1" fieldPosition="0"/>
    </format>
    <format dxfId="161">
      <pivotArea field="17" type="button" dataOnly="0" labelOnly="1" outline="0" axis="axisCol" fieldPosition="0"/>
    </format>
    <format dxfId="160">
      <pivotArea type="topRight" dataOnly="0" labelOnly="1" outline="0" fieldPosition="0"/>
    </format>
    <format dxfId="159">
      <pivotArea dataOnly="0" labelOnly="1" fieldPosition="0">
        <references count="1">
          <reference field="17" count="0"/>
        </references>
      </pivotArea>
    </format>
    <format dxfId="15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C953E6-5753-4DFF-BBD4-A3432045C260}"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52"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s>
  <rowItems count="1">
    <i/>
  </rowItems>
  <colFields count="1">
    <field x="36"/>
  </colFields>
  <colItems count="3">
    <i>
      <x/>
    </i>
    <i>
      <x v="1"/>
    </i>
    <i t="grand">
      <x/>
    </i>
  </colItems>
  <dataFields count="1">
    <dataField name="Count of Was Stop Work Authority exercised to correct any of the findings above?" fld="36" subtotal="count" baseField="0" baseItem="0"/>
  </dataFields>
  <formats count="5">
    <format dxfId="167">
      <pivotArea outline="0" collapsedLevelsAreSubtotals="1" fieldPosition="0"/>
    </format>
    <format dxfId="166">
      <pivotArea field="36" type="button" dataOnly="0" labelOnly="1" outline="0" axis="axisCol" fieldPosition="0"/>
    </format>
    <format dxfId="165">
      <pivotArea type="topRight" dataOnly="0" labelOnly="1" outline="0" fieldPosition="0"/>
    </format>
    <format dxfId="164">
      <pivotArea dataOnly="0" labelOnly="1" fieldPosition="0">
        <references count="1">
          <reference field="36" count="0"/>
        </references>
      </pivotArea>
    </format>
    <format dxfId="16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AC2D3F-51D8-4AC4-AFF7-220FCAC9C1D1}"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E23"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5"/>
  </colFields>
  <colItems count="4">
    <i>
      <x/>
    </i>
    <i>
      <x v="1"/>
    </i>
    <i>
      <x v="2"/>
    </i>
    <i t="grand">
      <x/>
    </i>
  </colItems>
  <dataFields count="1">
    <dataField name="Count of Does the JSA/RA identify all hazards related to electrical?" fld="25" subtotal="count" baseField="0" baseItem="0"/>
  </dataFields>
  <formats count="5">
    <format dxfId="172">
      <pivotArea outline="0" collapsedLevelsAreSubtotals="1" fieldPosition="0"/>
    </format>
    <format dxfId="171">
      <pivotArea field="25" type="button" dataOnly="0" labelOnly="1" outline="0" axis="axisCol" fieldPosition="0"/>
    </format>
    <format dxfId="170">
      <pivotArea type="topRight" dataOnly="0" labelOnly="1" outline="0" fieldPosition="0"/>
    </format>
    <format dxfId="169">
      <pivotArea dataOnly="0" labelOnly="1" fieldPosition="0">
        <references count="1">
          <reference field="25" count="0"/>
        </references>
      </pivotArea>
    </format>
    <format dxfId="16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CE2710-9017-449D-B550-A4D1D967D2F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E13"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9"/>
  </colFields>
  <colItems count="4">
    <i>
      <x/>
    </i>
    <i>
      <x v="1"/>
    </i>
    <i>
      <x v="2"/>
    </i>
    <i t="grand">
      <x/>
    </i>
  </colItems>
  <dataFields count="1">
    <dataField name="Count of Does the JSA/RA identify all hazards related to gravity?" fld="19" subtotal="count" baseField="0" baseItem="0"/>
  </dataFields>
  <formats count="5">
    <format dxfId="177">
      <pivotArea outline="0" collapsedLevelsAreSubtotals="1" fieldPosition="0"/>
    </format>
    <format dxfId="176">
      <pivotArea field="19" type="button" dataOnly="0" labelOnly="1" outline="0" axis="axisCol" fieldPosition="0"/>
    </format>
    <format dxfId="175">
      <pivotArea type="topRight" dataOnly="0" labelOnly="1" outline="0" fieldPosition="0"/>
    </format>
    <format dxfId="174">
      <pivotArea dataOnly="0" labelOnly="1" fieldPosition="0">
        <references count="1">
          <reference field="19" count="0"/>
        </references>
      </pivotArea>
    </format>
    <format dxfId="17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09FC3D-6C92-4D32-9789-93F90D3A2F36}"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E28"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8"/>
  </colFields>
  <colItems count="4">
    <i>
      <x/>
    </i>
    <i>
      <x v="1"/>
    </i>
    <i>
      <x v="2"/>
    </i>
    <i t="grand">
      <x/>
    </i>
  </colItems>
  <dataFields count="1">
    <dataField name="Count of Does the JSA/RA identify all hazards related to pressure?" fld="28" subtotal="count" baseField="0" baseItem="0"/>
  </dataFields>
  <formats count="5">
    <format dxfId="182">
      <pivotArea outline="0" collapsedLevelsAreSubtotals="1" fieldPosition="0"/>
    </format>
    <format dxfId="181">
      <pivotArea field="28" type="button" dataOnly="0" labelOnly="1" outline="0" axis="axisCol" fieldPosition="0"/>
    </format>
    <format dxfId="180">
      <pivotArea type="topRight" dataOnly="0" labelOnly="1" outline="0" fieldPosition="0"/>
    </format>
    <format dxfId="179">
      <pivotArea dataOnly="0" labelOnly="1" fieldPosition="0">
        <references count="1">
          <reference field="28" count="0"/>
        </references>
      </pivotArea>
    </format>
    <format dxfId="17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7839A8B-6C72-407B-8CBE-95C0172190E8}"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18"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h="1" x="3"/>
        <item h="1" x="5"/>
        <item x="1"/>
        <item h="1" x="0"/>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2">
    <i>
      <x v="2"/>
    </i>
    <i t="grand">
      <x/>
    </i>
  </rowItems>
  <colItems count="1">
    <i/>
  </colItems>
  <dataFields count="1">
    <dataField name="Count of Are pressure hazard mitigations/barriers identified, sufficient and in place?"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ED9B7B-A97C-4382-8ED7-104CD2C8646F}"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3"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h="1" x="2"/>
        <item x="0"/>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2">
    <i>
      <x v="1"/>
    </i>
    <i t="grand">
      <x/>
    </i>
  </rowItems>
  <colItems count="1">
    <i/>
  </colItems>
  <dataFields count="1">
    <dataField name="Count of Are electrical hazard mitigations/barriers identified, sufficient, and in place?"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3E54342-5199-4B0F-8949-5402A30C9982}"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8"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h="1" x="5"/>
        <item h="1" x="2"/>
        <item x="0"/>
        <item h="1" x="4"/>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2">
    <i>
      <x v="2"/>
    </i>
    <i t="grand">
      <x/>
    </i>
  </rowItems>
  <colItems count="1">
    <i/>
  </colItems>
  <dataFields count="1">
    <dataField name="Count of Are motion hazard mitigations/barriers identified, sufficient, and in place?"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EA460D-CCB5-4D44-A1E9-CD69F86A15E6}"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h="1" x="3"/>
        <item x="0"/>
        <item h="1" x="1"/>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2">
    <i>
      <x v="1"/>
    </i>
    <i t="grand">
      <x/>
    </i>
  </rowItems>
  <colItems count="1">
    <i/>
  </colItems>
  <dataFields count="1">
    <dataField name="Count of Are gravity hazard mitigations/barriers identified, sufficient, and in place?"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FE1DFD-B74A-40ED-A323-B1609BBFF066}"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28"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h="1" x="1"/>
        <item h="1" x="6"/>
        <item h="1" x="3"/>
        <item h="1" x="4"/>
        <item x="0"/>
        <item h="1" x="2"/>
        <item h="1" x="5"/>
        <item t="default"/>
      </items>
    </pivotField>
    <pivotField showAll="0"/>
    <pivotField showAll="0"/>
    <pivotField showAll="0"/>
    <pivotField showAll="0"/>
    <pivotField showAll="0"/>
    <pivotField showAll="0"/>
  </pivotFields>
  <rowFields count="1">
    <field x="35"/>
  </rowFields>
  <rowItems count="2">
    <i>
      <x v="4"/>
    </i>
    <i t="grand">
      <x/>
    </i>
  </rowItems>
  <colItems count="1">
    <i/>
  </colItems>
  <dataFields count="1">
    <dataField name="Count of Are mitigations/barriers identified, sufficient, and in place for other hazard types?"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CC99B-E9AB-420D-B73C-CB2385AAFFC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AC36"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axis="axisRow" dataField="1" showAll="0">
      <items count="59">
        <item x="1"/>
        <item x="3"/>
        <item x="4"/>
        <item m="1" x="55"/>
        <item x="7"/>
        <item x="9"/>
        <item x="18"/>
        <item m="1" x="56"/>
        <item x="20"/>
        <item x="21"/>
        <item m="1" x="35"/>
        <item x="28"/>
        <item x="30"/>
        <item m="1" x="44"/>
        <item m="1" x="42"/>
        <item m="1" x="41"/>
        <item m="1" x="40"/>
        <item x="22"/>
        <item x="16"/>
        <item m="1" x="34"/>
        <item x="5"/>
        <item m="1" x="50"/>
        <item x="31"/>
        <item x="6"/>
        <item m="1" x="38"/>
        <item x="27"/>
        <item x="29"/>
        <item x="33"/>
        <item x="26"/>
        <item m="1" x="36"/>
        <item x="23"/>
        <item x="19"/>
        <item x="11"/>
        <item x="14"/>
        <item x="8"/>
        <item m="1" x="49"/>
        <item m="1" x="51"/>
        <item x="25"/>
        <item x="15"/>
        <item m="1" x="57"/>
        <item x="0"/>
        <item x="32"/>
        <item x="24"/>
        <item m="1" x="45"/>
        <item x="10"/>
        <item m="1" x="53"/>
        <item m="1" x="46"/>
        <item m="1" x="37"/>
        <item x="12"/>
        <item m="1" x="47"/>
        <item x="17"/>
        <item m="1" x="39"/>
        <item m="1" x="43"/>
        <item x="2"/>
        <item m="1" x="48"/>
        <item x="13"/>
        <item m="1" x="54"/>
        <item m="1" x="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5">
    <i>
      <x/>
    </i>
    <i>
      <x v="1"/>
    </i>
    <i>
      <x v="2"/>
    </i>
    <i>
      <x v="4"/>
    </i>
    <i>
      <x v="5"/>
    </i>
    <i>
      <x v="6"/>
    </i>
    <i>
      <x v="8"/>
    </i>
    <i>
      <x v="9"/>
    </i>
    <i>
      <x v="11"/>
    </i>
    <i>
      <x v="12"/>
    </i>
    <i>
      <x v="17"/>
    </i>
    <i>
      <x v="18"/>
    </i>
    <i>
      <x v="20"/>
    </i>
    <i>
      <x v="22"/>
    </i>
    <i>
      <x v="23"/>
    </i>
    <i>
      <x v="25"/>
    </i>
    <i>
      <x v="26"/>
    </i>
    <i>
      <x v="27"/>
    </i>
    <i>
      <x v="28"/>
    </i>
    <i>
      <x v="30"/>
    </i>
    <i>
      <x v="31"/>
    </i>
    <i>
      <x v="32"/>
    </i>
    <i>
      <x v="33"/>
    </i>
    <i>
      <x v="34"/>
    </i>
    <i>
      <x v="37"/>
    </i>
    <i>
      <x v="38"/>
    </i>
    <i>
      <x v="40"/>
    </i>
    <i>
      <x v="41"/>
    </i>
    <i>
      <x v="42"/>
    </i>
    <i>
      <x v="44"/>
    </i>
    <i>
      <x v="48"/>
    </i>
    <i>
      <x v="50"/>
    </i>
    <i>
      <x v="53"/>
    </i>
    <i>
      <x v="55"/>
    </i>
    <i t="grand">
      <x/>
    </i>
  </rowItems>
  <colItems count="1">
    <i/>
  </colItems>
  <dataFields count="1">
    <dataField name="Count of Contract Company Nam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25F7AB1-09E6-47F5-BAC0-E2773E40ED2D}"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3"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h="1" x="4"/>
        <item h="1" x="3"/>
        <item h="1" x="2"/>
        <item h="1" x="5"/>
        <item x="1"/>
        <item h="1" x="0"/>
        <item t="default"/>
      </items>
    </pivotField>
    <pivotField showAll="0"/>
    <pivotField showAll="0"/>
    <pivotField showAll="0"/>
    <pivotField showAll="0"/>
    <pivotField showAll="0"/>
    <pivotField showAll="0"/>
    <pivotField showAll="0"/>
    <pivotField showAll="0"/>
  </pivotFields>
  <rowFields count="1">
    <field x="33"/>
  </rowFields>
  <rowItems count="2">
    <i>
      <x v="4"/>
    </i>
    <i t="grand">
      <x/>
    </i>
  </rowItems>
  <colItems count="1">
    <i/>
  </colItems>
  <dataFields count="1">
    <dataField name="Count of Are mechanical hazard mitigations/barriers identified, sufficient and in place?" fld="3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F8DEA4A-41D4-4351-9E91-EEAB4AE81B8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E54"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25"/>
  </colFields>
  <colItems count="4">
    <i>
      <x/>
    </i>
    <i>
      <x v="1"/>
    </i>
    <i>
      <x v="2"/>
    </i>
    <i t="grand">
      <x/>
    </i>
  </colItems>
  <dataFields count="1">
    <dataField name="Count of Does the JSA/RA identify all hazards related to electrical?" fld="25" subtotal="count" baseField="0" baseItem="0"/>
  </dataFields>
  <formats count="6">
    <format dxfId="74">
      <pivotArea field="18" type="button" dataOnly="0" labelOnly="1" outline="0"/>
    </format>
    <format dxfId="73">
      <pivotArea outline="0" collapsedLevelsAreSubtotals="1" fieldPosition="0"/>
    </format>
    <format dxfId="72">
      <pivotArea field="25" type="button" dataOnly="0" labelOnly="1" outline="0" axis="axisCol" fieldPosition="0"/>
    </format>
    <format dxfId="71">
      <pivotArea type="topRight" dataOnly="0" labelOnly="1" outline="0" fieldPosition="0"/>
    </format>
    <format dxfId="70">
      <pivotArea dataOnly="0" labelOnly="1" fieldPosition="0">
        <references count="1">
          <reference field="25" count="0"/>
        </references>
      </pivotArea>
    </format>
    <format dxfId="6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4A134ED-0E74-47C0-977F-67C488A7EE4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0"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16"/>
  </colFields>
  <colItems count="3">
    <i>
      <x/>
    </i>
    <i>
      <x v="1"/>
    </i>
    <i t="grand">
      <x/>
    </i>
  </colItems>
  <dataFields count="1">
    <dataField name="Count of Is a Task-Based Risk Assessment (TBRA) or Permit to Work (PTW) required for this work activity?" fld="16" subtotal="count" baseField="0" baseItem="0"/>
  </dataFields>
  <formats count="6">
    <format dxfId="80">
      <pivotArea field="18" type="button" dataOnly="0" labelOnly="1" outline="0"/>
    </format>
    <format dxfId="79">
      <pivotArea outline="0" collapsedLevelsAreSubtotals="1" fieldPosition="0"/>
    </format>
    <format dxfId="78">
      <pivotArea field="16" type="button" dataOnly="0" labelOnly="1" outline="0" axis="axisCol" fieldPosition="0"/>
    </format>
    <format dxfId="77">
      <pivotArea type="topRight" dataOnly="0" labelOnly="1" outline="0" fieldPosition="0"/>
    </format>
    <format dxfId="76">
      <pivotArea dataOnly="0" labelOnly="1" fieldPosition="0">
        <references count="1">
          <reference field="16" count="0"/>
        </references>
      </pivotArea>
    </format>
    <format dxfId="7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FFFFC18-4790-401E-BB03-1320C6C254C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E76"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31"/>
  </colFields>
  <colItems count="4">
    <i>
      <x/>
    </i>
    <i>
      <x v="1"/>
    </i>
    <i>
      <x v="2"/>
    </i>
    <i t="grand">
      <x/>
    </i>
  </colItems>
  <dataFields count="1">
    <dataField name="Count of Does the JSA/RA identify all hazards related to mechanical?" fld="31" subtotal="count" baseField="0" baseItem="0"/>
  </dataFields>
  <formats count="6">
    <format dxfId="86">
      <pivotArea field="18" type="button" dataOnly="0" labelOnly="1" outline="0"/>
    </format>
    <format dxfId="85">
      <pivotArea outline="0" collapsedLevelsAreSubtotals="1" fieldPosition="0"/>
    </format>
    <format dxfId="84">
      <pivotArea field="31" type="button" dataOnly="0" labelOnly="1" outline="0" axis="axisCol" fieldPosition="0"/>
    </format>
    <format dxfId="83">
      <pivotArea type="topRight" dataOnly="0" labelOnly="1" outline="0" fieldPosition="0"/>
    </format>
    <format dxfId="82">
      <pivotArea dataOnly="0" labelOnly="1" fieldPosition="0">
        <references count="1">
          <reference field="31" count="0"/>
        </references>
      </pivotArea>
    </format>
    <format dxfId="8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5FA4BB8-5000-437E-8452-DE41015B79A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E65"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28"/>
  </colFields>
  <colItems count="4">
    <i>
      <x/>
    </i>
    <i>
      <x v="1"/>
    </i>
    <i>
      <x v="2"/>
    </i>
    <i t="grand">
      <x/>
    </i>
  </colItems>
  <dataFields count="1">
    <dataField name="Count of Does the JSA/RA identify all hazards related to pressure?" fld="28" subtotal="count" baseField="0" baseItem="0"/>
  </dataFields>
  <formats count="6">
    <format dxfId="92">
      <pivotArea field="18" type="button" dataOnly="0" labelOnly="1" outline="0"/>
    </format>
    <format dxfId="91">
      <pivotArea outline="0" collapsedLevelsAreSubtotals="1" fieldPosition="0"/>
    </format>
    <format dxfId="90">
      <pivotArea field="28" type="button" dataOnly="0" labelOnly="1" outline="0" axis="axisCol" fieldPosition="0"/>
    </format>
    <format dxfId="89">
      <pivotArea type="topRight" dataOnly="0" labelOnly="1" outline="0" fieldPosition="0"/>
    </format>
    <format dxfId="88">
      <pivotArea dataOnly="0" labelOnly="1" fieldPosition="0">
        <references count="1">
          <reference field="28" count="0"/>
        </references>
      </pivotArea>
    </format>
    <format dxfId="8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E20C1CB-F1EF-4EBF-B419-B734A63D55FD}"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E21"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17"/>
  </colFields>
  <colItems count="4">
    <i>
      <x/>
    </i>
    <i>
      <x v="1"/>
    </i>
    <i>
      <x v="2"/>
    </i>
    <i t="grand">
      <x/>
    </i>
  </colItems>
  <dataFields count="1">
    <dataField name="Count of Was the TBRA/PTW completed and approved prior to commencing work?" fld="17" subtotal="count" baseField="0" baseItem="0"/>
  </dataFields>
  <formats count="6">
    <format dxfId="98">
      <pivotArea field="18" type="button" dataOnly="0" labelOnly="1" outline="0"/>
    </format>
    <format dxfId="97">
      <pivotArea outline="0" collapsedLevelsAreSubtotals="1" fieldPosition="0"/>
    </format>
    <format dxfId="96">
      <pivotArea field="17" type="button" dataOnly="0" labelOnly="1" outline="0" axis="axisCol" fieldPosition="0"/>
    </format>
    <format dxfId="95">
      <pivotArea type="topRight" dataOnly="0" labelOnly="1" outline="0" fieldPosition="0"/>
    </format>
    <format dxfId="94">
      <pivotArea dataOnly="0" labelOnly="1" fieldPosition="0">
        <references count="1">
          <reference field="17" count="0"/>
        </references>
      </pivotArea>
    </format>
    <format dxfId="9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C17DBDF-8ED8-45AD-8870-C0ACA44210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E32"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22"/>
  </colFields>
  <colItems count="4">
    <i>
      <x/>
    </i>
    <i>
      <x v="1"/>
    </i>
    <i>
      <x v="2"/>
    </i>
    <i t="grand">
      <x/>
    </i>
  </colItems>
  <dataFields count="1">
    <dataField name="Count of Does the JSA/RA identify all hazards related to motion?" fld="22" subtotal="count" baseField="0" baseItem="0"/>
  </dataFields>
  <formats count="6">
    <format dxfId="104">
      <pivotArea field="18" type="button" dataOnly="0" labelOnly="1" outline="0"/>
    </format>
    <format dxfId="103">
      <pivotArea outline="0" collapsedLevelsAreSubtotals="1" fieldPosition="0"/>
    </format>
    <format dxfId="102">
      <pivotArea field="22" type="button" dataOnly="0" labelOnly="1" outline="0" axis="axisCol" fieldPosition="0"/>
    </format>
    <format dxfId="101">
      <pivotArea type="topRight" dataOnly="0" labelOnly="1" outline="0" fieldPosition="0"/>
    </format>
    <format dxfId="100">
      <pivotArea dataOnly="0" labelOnly="1" fieldPosition="0">
        <references count="1">
          <reference field="22" count="0"/>
        </references>
      </pivotArea>
    </format>
    <format dxfId="9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8F9C765-778F-4B78-8B83-CD029197DE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E43"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19"/>
  </colFields>
  <colItems count="4">
    <i>
      <x/>
    </i>
    <i>
      <x v="1"/>
    </i>
    <i>
      <x v="2"/>
    </i>
    <i t="grand">
      <x/>
    </i>
  </colItems>
  <dataFields count="1">
    <dataField name="Count of Does the JSA/RA identify all hazards related to gravity?" fld="19" subtotal="count" baseField="0" baseItem="0"/>
  </dataFields>
  <formats count="6">
    <format dxfId="110">
      <pivotArea field="18" type="button" dataOnly="0" labelOnly="1" outline="0"/>
    </format>
    <format dxfId="109">
      <pivotArea outline="0" collapsedLevelsAreSubtotals="1" fieldPosition="0"/>
    </format>
    <format dxfId="108">
      <pivotArea field="19" type="button" dataOnly="0" labelOnly="1" outline="0" axis="axisCol" fieldPosition="0"/>
    </format>
    <format dxfId="107">
      <pivotArea type="topRight" dataOnly="0" labelOnly="1" outline="0" fieldPosition="0"/>
    </format>
    <format dxfId="106">
      <pivotArea dataOnly="0" labelOnly="1" fieldPosition="0">
        <references count="1">
          <reference field="19" count="0"/>
        </references>
      </pivotArea>
    </format>
    <format dxfId="10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1EC243E-18A0-426F-A7C4-DA4A75D7906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9:D98"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s>
  <rowFields count="1">
    <field x="6"/>
  </rowFields>
  <rowItems count="8">
    <i>
      <x v="1"/>
    </i>
    <i>
      <x v="2"/>
    </i>
    <i>
      <x v="3"/>
    </i>
    <i>
      <x v="4"/>
    </i>
    <i>
      <x v="5"/>
    </i>
    <i>
      <x v="6"/>
    </i>
    <i>
      <x v="7"/>
    </i>
    <i t="grand">
      <x/>
    </i>
  </rowItems>
  <colFields count="1">
    <field x="36"/>
  </colFields>
  <colItems count="3">
    <i>
      <x/>
    </i>
    <i>
      <x v="1"/>
    </i>
    <i t="grand">
      <x/>
    </i>
  </colItems>
  <dataFields count="1">
    <dataField name="Count of Was Stop Work Authority exercised to correct any of the findings above?" fld="36" subtotal="count" baseField="0" baseItem="0"/>
  </dataFields>
  <formats count="6">
    <format dxfId="116">
      <pivotArea field="18" type="button" dataOnly="0" labelOnly="1" outline="0"/>
    </format>
    <format dxfId="115">
      <pivotArea outline="0" collapsedLevelsAreSubtotals="1" fieldPosition="0"/>
    </format>
    <format dxfId="114">
      <pivotArea field="36" type="button" dataOnly="0" labelOnly="1" outline="0" axis="axisCol" fieldPosition="0"/>
    </format>
    <format dxfId="113">
      <pivotArea type="topRight" dataOnly="0" labelOnly="1" outline="0" fieldPosition="0"/>
    </format>
    <format dxfId="112">
      <pivotArea dataOnly="0" labelOnly="1" fieldPosition="0">
        <references count="1">
          <reference field="36" count="0"/>
        </references>
      </pivotArea>
    </format>
    <format dxfId="1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BB0FC81-0D4B-48D8-80E6-3FA76AA0158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I87"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8">
        <item x="1"/>
        <item x="4"/>
        <item n="PPE" x="2"/>
        <item x="6"/>
        <item x="3"/>
        <item x="5"/>
        <item x="0"/>
        <item t="default"/>
      </items>
    </pivotField>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34"/>
  </colFields>
  <colItems count="8">
    <i>
      <x/>
    </i>
    <i>
      <x v="1"/>
    </i>
    <i>
      <x v="2"/>
    </i>
    <i>
      <x v="3"/>
    </i>
    <i>
      <x v="4"/>
    </i>
    <i>
      <x v="5"/>
    </i>
    <i>
      <x v="6"/>
    </i>
    <i t="grand">
      <x/>
    </i>
  </colItems>
  <dataFields count="1">
    <dataField name="Count of Does the JSA/RA identify all other potential hazard types?" fld="34" subtotal="count" baseField="0" baseItem="0"/>
  </dataFields>
  <formats count="6">
    <format dxfId="122">
      <pivotArea field="18" type="button" dataOnly="0" labelOnly="1" outline="0"/>
    </format>
    <format dxfId="121">
      <pivotArea outline="0" collapsedLevelsAreSubtotals="1" fieldPosition="0"/>
    </format>
    <format dxfId="120">
      <pivotArea field="34" type="button" dataOnly="0" labelOnly="1" outline="0" axis="axisCol" fieldPosition="0"/>
    </format>
    <format dxfId="119">
      <pivotArea type="topRight" dataOnly="0" labelOnly="1" outline="0" fieldPosition="0"/>
    </format>
    <format dxfId="118">
      <pivotArea dataOnly="0" labelOnly="1" fieldPosition="0">
        <references count="1">
          <reference field="34" count="0"/>
        </references>
      </pivotArea>
    </format>
    <format dxfId="11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E73080-5CA5-40AA-B5E7-8E82651ECB7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V6" firstHeaderRow="1" firstDataRow="2" firstDataCol="1"/>
  <pivotFields count="42">
    <pivotField showAll="0"/>
    <pivotField numFmtId="164" showAll="0"/>
    <pivotField numFmtId="164" showAll="0"/>
    <pivotField showAll="0"/>
    <pivotField showAll="0"/>
    <pivotField showAll="0"/>
    <pivotField axis="axisCol" numFmtId="14" showAll="0">
      <items count="10">
        <item x="0"/>
        <item x="1"/>
        <item x="2"/>
        <item x="3"/>
        <item x="4"/>
        <item x="5"/>
        <item x="6"/>
        <item x="7"/>
        <item x="8"/>
        <item t="default"/>
      </items>
    </pivotField>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Fields count="1">
    <field x="6"/>
  </colFields>
  <colItems count="8">
    <i>
      <x v="1"/>
    </i>
    <i>
      <x v="2"/>
    </i>
    <i>
      <x v="3"/>
    </i>
    <i>
      <x v="4"/>
    </i>
    <i>
      <x v="5"/>
    </i>
    <i>
      <x v="6"/>
    </i>
    <i>
      <x v="7"/>
    </i>
    <i t="grand">
      <x/>
    </i>
  </colItems>
  <dataFields count="1">
    <dataField name="Count of Department being inspected:" fld="8" subtotal="count" baseField="0" baseItem="0"/>
  </dataFields>
  <formats count="5">
    <format dxfId="192">
      <pivotArea outline="0" collapsedLevelsAreSubtotals="1" fieldPosition="0"/>
    </format>
    <format dxfId="191">
      <pivotArea field="6" type="button" dataOnly="0" labelOnly="1" outline="0" axis="axisCol" fieldPosition="0"/>
    </format>
    <format dxfId="190">
      <pivotArea type="topRight" dataOnly="0" labelOnly="1" outline="0" fieldPosition="0"/>
    </format>
    <format dxfId="189">
      <pivotArea dataOnly="0" labelOnly="1" fieldPosition="0">
        <references count="1">
          <reference field="6" count="5">
            <x v="1"/>
            <x v="2"/>
            <x v="3"/>
            <x v="4"/>
            <x v="5"/>
          </reference>
        </references>
      </pivotArea>
    </format>
    <format dxfId="18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8363CA7-B847-4477-9B69-637F028AD94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19"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h="1" x="5"/>
        <item h="1" x="2"/>
        <item x="0"/>
        <item h="1" x="4"/>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v="2"/>
    </i>
    <i>
      <x v="3"/>
    </i>
    <i>
      <x v="4"/>
    </i>
    <i>
      <x v="5"/>
    </i>
    <i>
      <x v="6"/>
    </i>
    <i>
      <x v="7"/>
    </i>
    <i t="grand">
      <x/>
    </i>
  </rowItems>
  <colFields count="1">
    <field x="24"/>
  </colFields>
  <colItems count="2">
    <i>
      <x v="2"/>
    </i>
    <i t="grand">
      <x/>
    </i>
  </colItems>
  <dataFields count="1">
    <dataField name="Count of Are motion hazard mitigations/barriers identified, sufficient, and in place?" fld="24" subtotal="count" baseField="0" baseItem="0"/>
  </dataFields>
  <formats count="5">
    <format dxfId="17">
      <pivotArea outline="0" collapsedLevelsAreSubtotals="1" fieldPosition="0"/>
    </format>
    <format dxfId="16">
      <pivotArea field="24" type="button" dataOnly="0" labelOnly="1" outline="0" axis="axisCol" fieldPosition="0"/>
    </format>
    <format dxfId="15">
      <pivotArea type="topRight" dataOnly="0" labelOnly="1" outline="0" fieldPosition="0"/>
    </format>
    <format dxfId="14">
      <pivotArea dataOnly="0" labelOnly="1" fieldPosition="0">
        <references count="1">
          <reference field="24" count="0"/>
        </references>
      </pivotArea>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136C698-03DE-4213-8733-8BCA033BB345}"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6">
        <item h="1" x="2"/>
        <item h="1" x="3"/>
        <item h="1" x="4"/>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v="2"/>
    </i>
    <i>
      <x v="3"/>
    </i>
    <i>
      <x v="4"/>
    </i>
    <i>
      <x v="5"/>
    </i>
    <i>
      <x v="6"/>
    </i>
    <i>
      <x v="7"/>
    </i>
    <i t="grand">
      <x/>
    </i>
  </rowItems>
  <colFields count="1">
    <field x="21"/>
  </colFields>
  <colItems count="2">
    <i>
      <x v="3"/>
    </i>
    <i t="grand">
      <x/>
    </i>
  </colItems>
  <dataFields count="1">
    <dataField name="Count of Are gravity hazard mitigations/barriers identified, sufficient, and in place?" fld="21" subtotal="count" baseField="0" baseItem="0"/>
  </dataFields>
  <formats count="5">
    <format dxfId="22">
      <pivotArea outline="0" collapsedLevelsAreSubtotals="1" fieldPosition="0"/>
    </format>
    <format dxfId="21">
      <pivotArea field="21" type="button" dataOnly="0" labelOnly="1" outline="0" axis="axisCol" fieldPosition="0"/>
    </format>
    <format dxfId="20">
      <pivotArea type="topRight" dataOnly="0" labelOnly="1" outline="0" fieldPosition="0"/>
    </format>
    <format dxfId="19">
      <pivotArea dataOnly="0" labelOnly="1" fieldPosition="0">
        <references count="1">
          <reference field="21"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F0A48BD-B2FB-4D78-B5C3-1D16790189B0}"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C60"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8">
        <item h="1" x="1"/>
        <item h="1" x="6"/>
        <item h="1" x="3"/>
        <item h="1" x="4"/>
        <item x="0"/>
        <item h="1" x="2"/>
        <item h="1" x="5"/>
        <item t="default"/>
      </items>
    </pivotField>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35"/>
  </colFields>
  <colItems count="2">
    <i>
      <x v="4"/>
    </i>
    <i t="grand">
      <x/>
    </i>
  </colItems>
  <dataFields count="1">
    <dataField name="Count of Are mitigations/barriers identified, sufficient, and in place for other hazard types?" fld="35" subtotal="count" baseField="0" baseItem="0"/>
  </dataFields>
  <formats count="5">
    <format dxfId="27">
      <pivotArea outline="0" collapsedLevelsAreSubtotals="1" fieldPosition="0"/>
    </format>
    <format dxfId="26">
      <pivotArea field="35" type="button" dataOnly="0" labelOnly="1" outline="0" axis="axisCol" fieldPosition="0"/>
    </format>
    <format dxfId="25">
      <pivotArea type="topRight" dataOnly="0" labelOnly="1" outline="0" fieldPosition="0"/>
    </format>
    <format dxfId="24">
      <pivotArea dataOnly="0" labelOnly="1" fieldPosition="0">
        <references count="1">
          <reference field="35" count="0"/>
        </references>
      </pivotArea>
    </format>
    <format dxfId="2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ED63DB9-350C-4ECB-947A-267AB3555811}"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C49"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h="1" x="4"/>
        <item h="1" x="3"/>
        <item h="1" x="2"/>
        <item h="1" x="5"/>
        <item x="1"/>
        <item h="1" x="0"/>
        <item t="default"/>
      </items>
    </pivotField>
    <pivotField showAll="0"/>
    <pivotField showAll="0"/>
    <pivotField showAll="0"/>
    <pivotField showAll="0"/>
    <pivotField showAll="0"/>
    <pivotField showAll="0"/>
    <pivotField showAll="0"/>
    <pivotField showAll="0"/>
  </pivotFields>
  <rowFields count="1">
    <field x="6"/>
  </rowFields>
  <rowItems count="7">
    <i>
      <x v="2"/>
    </i>
    <i>
      <x v="3"/>
    </i>
    <i>
      <x v="4"/>
    </i>
    <i>
      <x v="5"/>
    </i>
    <i>
      <x v="6"/>
    </i>
    <i>
      <x v="7"/>
    </i>
    <i t="grand">
      <x/>
    </i>
  </rowItems>
  <colFields count="1">
    <field x="33"/>
  </colFields>
  <colItems count="2">
    <i>
      <x v="4"/>
    </i>
    <i t="grand">
      <x/>
    </i>
  </colItems>
  <dataFields count="1">
    <dataField name="Count of Are mechanical hazard mitigations/barriers identified, sufficient and in place?" fld="33" subtotal="count" baseField="0" baseItem="0"/>
  </dataFields>
  <formats count="5">
    <format dxfId="32">
      <pivotArea outline="0" collapsedLevelsAreSubtotals="1" fieldPosition="0"/>
    </format>
    <format dxfId="31">
      <pivotArea field="33" type="button" dataOnly="0" labelOnly="1" outline="0" axis="axisCol" fieldPosition="0"/>
    </format>
    <format dxfId="30">
      <pivotArea type="topRight" dataOnly="0" labelOnly="1" outline="0" fieldPosition="0"/>
    </format>
    <format dxfId="29">
      <pivotArea dataOnly="0" labelOnly="1" fieldPosition="0">
        <references count="1">
          <reference field="33" count="0"/>
        </references>
      </pivotArea>
    </format>
    <format dxfId="2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ED5C156-E5F6-4CF3-9B65-D2B7A0976B5B}"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C40"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h="1" x="3"/>
        <item h="1" x="5"/>
        <item h="1" x="4"/>
        <item x="1"/>
        <item h="1" x="0"/>
        <item h="1"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30"/>
  </colFields>
  <colItems count="2">
    <i>
      <x v="3"/>
    </i>
    <i t="grand">
      <x/>
    </i>
  </colItems>
  <dataFields count="1">
    <dataField name="Count of Are pressure hazard mitigations/barriers identified, sufficient and in place?" fld="30" subtotal="count" baseField="0" baseItem="0"/>
  </dataFields>
  <formats count="5">
    <format dxfId="37">
      <pivotArea outline="0" collapsedLevelsAreSubtotals="1" fieldPosition="0"/>
    </format>
    <format dxfId="36">
      <pivotArea field="30" type="button" dataOnly="0" labelOnly="1" outline="0" axis="axisCol" fieldPosition="0"/>
    </format>
    <format dxfId="35">
      <pivotArea type="topRight" dataOnly="0" labelOnly="1" outline="0" fieldPosition="0"/>
    </format>
    <format dxfId="34">
      <pivotArea dataOnly="0" labelOnly="1" fieldPosition="0">
        <references count="1">
          <reference field="30" count="0"/>
        </references>
      </pivotArea>
    </format>
    <format dxfId="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1480DFE-7BD6-4A62-9241-E42D2824614F}"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30" firstHeaderRow="1" firstDataRow="2" firstDataCol="1"/>
  <pivotFields count="42">
    <pivotField showAll="0"/>
    <pivotField showAll="0"/>
    <pivotField showAll="0"/>
    <pivotField showAll="0"/>
    <pivotField showAll="0"/>
    <pivotField showAll="0"/>
    <pivotField axis="axisRow"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h="1" x="2"/>
        <item x="0"/>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2"/>
    </i>
    <i>
      <x v="3"/>
    </i>
    <i>
      <x v="4"/>
    </i>
    <i>
      <x v="5"/>
    </i>
    <i>
      <x v="6"/>
    </i>
    <i>
      <x v="7"/>
    </i>
    <i t="grand">
      <x/>
    </i>
  </rowItems>
  <colFields count="1">
    <field x="27"/>
  </colFields>
  <colItems count="2">
    <i>
      <x v="1"/>
    </i>
    <i t="grand">
      <x/>
    </i>
  </colItems>
  <dataFields count="1">
    <dataField name="Count of Are electrical hazard mitigations/barriers identified, sufficient, and in place?" fld="27" subtotal="count" baseField="0" baseItem="0"/>
  </dataFields>
  <formats count="5">
    <format dxfId="42">
      <pivotArea outline="0" collapsedLevelsAreSubtotals="1" fieldPosition="0"/>
    </format>
    <format dxfId="41">
      <pivotArea field="27" type="button" dataOnly="0" labelOnly="1" outline="0" axis="axisCol" fieldPosition="0"/>
    </format>
    <format dxfId="40">
      <pivotArea type="topRight" dataOnly="0" labelOnly="1" outline="0" fieldPosition="0"/>
    </format>
    <format dxfId="39">
      <pivotArea dataOnly="0" labelOnly="1" fieldPosition="0">
        <references count="1">
          <reference field="27" count="0"/>
        </references>
      </pivotArea>
    </format>
    <format dxfId="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2FD13-A461-479D-9046-278F63BD06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57" firstHeaderRow="1" firstDataRow="2" firstDataCol="1"/>
  <pivotFields count="42">
    <pivotField showAll="0"/>
    <pivotField numFmtId="164" showAll="0"/>
    <pivotField numFmtId="164" showAll="0"/>
    <pivotField showAll="0"/>
    <pivotField axis="axisRow" dataField="1" showAll="0">
      <items count="55">
        <item x="16"/>
        <item x="28"/>
        <item x="51"/>
        <item x="50"/>
        <item x="0"/>
        <item x="12"/>
        <item x="46"/>
        <item x="19"/>
        <item x="35"/>
        <item x="3"/>
        <item x="38"/>
        <item x="6"/>
        <item x="2"/>
        <item x="9"/>
        <item x="24"/>
        <item x="39"/>
        <item x="7"/>
        <item x="33"/>
        <item x="8"/>
        <item x="37"/>
        <item x="1"/>
        <item x="49"/>
        <item x="13"/>
        <item x="36"/>
        <item x="10"/>
        <item x="20"/>
        <item x="15"/>
        <item x="18"/>
        <item x="4"/>
        <item x="48"/>
        <item x="34"/>
        <item x="42"/>
        <item x="45"/>
        <item x="29"/>
        <item x="25"/>
        <item x="17"/>
        <item x="52"/>
        <item x="32"/>
        <item x="41"/>
        <item x="43"/>
        <item x="26"/>
        <item x="27"/>
        <item x="53"/>
        <item x="40"/>
        <item x="5"/>
        <item x="47"/>
        <item x="21"/>
        <item x="30"/>
        <item x="22"/>
        <item x="44"/>
        <item x="31"/>
        <item x="14"/>
        <item x="23"/>
        <item x="11"/>
        <item t="default"/>
      </items>
    </pivotField>
    <pivotField showAll="0"/>
    <pivotField axis="axisCol" numFmtId="14"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6"/>
  </colFields>
  <colItems count="8">
    <i>
      <x v="1"/>
    </i>
    <i>
      <x v="2"/>
    </i>
    <i>
      <x v="3"/>
    </i>
    <i>
      <x v="4"/>
    </i>
    <i>
      <x v="5"/>
    </i>
    <i>
      <x v="6"/>
    </i>
    <i>
      <x v="7"/>
    </i>
    <i t="grand">
      <x/>
    </i>
  </colItems>
  <dataFields count="1">
    <dataField name="Count of Name" fld="4" subtotal="count" baseField="0" baseItem="0"/>
  </dataFields>
  <formats count="5">
    <format dxfId="197">
      <pivotArea outline="0" collapsedLevelsAreSubtotals="1" fieldPosition="0"/>
    </format>
    <format dxfId="196">
      <pivotArea field="6" type="button" dataOnly="0" labelOnly="1" outline="0" axis="axisCol" fieldPosition="0"/>
    </format>
    <format dxfId="195">
      <pivotArea type="topRight" dataOnly="0" labelOnly="1" outline="0" fieldPosition="0"/>
    </format>
    <format dxfId="194">
      <pivotArea dataOnly="0" labelOnly="1" fieldPosition="0">
        <references count="1">
          <reference field="6" count="6">
            <x v="1"/>
            <x v="2"/>
            <x v="3"/>
            <x v="4"/>
            <x v="5"/>
            <x v="6"/>
          </reference>
        </references>
      </pivotArea>
    </format>
    <format dxfId="19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D16EA-A829-4212-93EE-EDC04EB71C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1:AN60" firstHeaderRow="1" firstDataRow="1" firstDataCol="1"/>
  <pivotFields count="42">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axis="axisRow" dataField="1" showAll="0">
      <items count="117">
        <item x="10"/>
        <item x="48"/>
        <item x="42"/>
        <item m="1" x="115"/>
        <item x="21"/>
        <item x="55"/>
        <item x="6"/>
        <item x="5"/>
        <item x="32"/>
        <item x="38"/>
        <item x="36"/>
        <item x="54"/>
        <item x="39"/>
        <item x="18"/>
        <item x="46"/>
        <item x="26"/>
        <item x="47"/>
        <item x="20"/>
        <item x="25"/>
        <item x="52"/>
        <item x="24"/>
        <item x="34"/>
        <item x="35"/>
        <item x="56"/>
        <item x="44"/>
        <item x="57"/>
        <item x="27"/>
        <item x="40"/>
        <item x="1"/>
        <item x="23"/>
        <item x="17"/>
        <item x="16"/>
        <item x="51"/>
        <item x="28"/>
        <item x="50"/>
        <item x="13"/>
        <item x="29"/>
        <item x="7"/>
        <item x="14"/>
        <item x="2"/>
        <item x="43"/>
        <item x="8"/>
        <item x="41"/>
        <item m="1" x="113"/>
        <item x="15"/>
        <item m="1" x="111"/>
        <item x="58"/>
        <item x="19"/>
        <item x="37"/>
        <item x="9"/>
        <item m="1" x="112"/>
        <item x="53"/>
        <item x="4"/>
        <item x="11"/>
        <item x="49"/>
        <item x="33"/>
        <item x="31"/>
        <item x="30"/>
        <item x="22"/>
        <item x="12"/>
        <item x="45"/>
        <item x="3"/>
        <item m="1" x="114"/>
        <item h="1" x="0"/>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9">
    <i>
      <x/>
    </i>
    <i>
      <x v="1"/>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6"/>
    </i>
    <i>
      <x v="47"/>
    </i>
    <i>
      <x v="48"/>
    </i>
    <i>
      <x v="49"/>
    </i>
    <i>
      <x v="51"/>
    </i>
    <i>
      <x v="52"/>
    </i>
    <i>
      <x v="53"/>
    </i>
    <i>
      <x v="54"/>
    </i>
    <i>
      <x v="55"/>
    </i>
    <i>
      <x v="56"/>
    </i>
    <i>
      <x v="57"/>
    </i>
    <i>
      <x v="58"/>
    </i>
    <i>
      <x v="59"/>
    </i>
    <i>
      <x v="60"/>
    </i>
    <i>
      <x v="61"/>
    </i>
    <i t="grand">
      <x/>
    </i>
  </rowItems>
  <colItems count="1">
    <i/>
  </colItems>
  <dataFields count="1">
    <dataField name="Count of List names of additional team members conducting the Blitz inspection:" fld="15" subtotal="count" baseField="0" baseItem="0"/>
  </dataFields>
  <formats count="1">
    <format dxfId="1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6268F5-38B8-4355-A660-B65D5897FC82}"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E33"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s>
  <rowItems count="1">
    <i/>
  </rowItems>
  <colFields count="1">
    <field x="31"/>
  </colFields>
  <colItems count="4">
    <i>
      <x/>
    </i>
    <i>
      <x v="1"/>
    </i>
    <i>
      <x v="2"/>
    </i>
    <i t="grand">
      <x/>
    </i>
  </colItems>
  <dataFields count="1">
    <dataField name="Count of Does the JSA/RA identify all hazards related to mechanical?" fld="31" subtotal="count" baseField="0" baseItem="0"/>
  </dataFields>
  <formats count="5">
    <format dxfId="144">
      <pivotArea outline="0" collapsedLevelsAreSubtotals="1" fieldPosition="0"/>
    </format>
    <format dxfId="143">
      <pivotArea field="31" type="button" dataOnly="0" labelOnly="1" outline="0" axis="axisCol" fieldPosition="0"/>
    </format>
    <format dxfId="142">
      <pivotArea type="topRight" dataOnly="0" labelOnly="1" outline="0" fieldPosition="0"/>
    </format>
    <format dxfId="141">
      <pivotArea dataOnly="0" labelOnly="1" fieldPosition="0">
        <references count="1">
          <reference field="31" count="0"/>
        </references>
      </pivotArea>
    </format>
    <format dxfId="1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8021AC-BF6B-4660-BC3E-E51377023982}"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44" firstHeaderRow="1" firstDataRow="1"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1"/>
        <item x="4"/>
        <item x="2"/>
        <item x="6"/>
        <item x="3"/>
        <item x="5"/>
        <item x="0"/>
        <item t="default"/>
      </items>
    </pivotField>
    <pivotField showAll="0"/>
    <pivotField showAll="0"/>
    <pivotField showAll="0"/>
    <pivotField showAll="0"/>
    <pivotField showAll="0"/>
    <pivotField showAll="0"/>
    <pivotField showAll="0"/>
  </pivotFields>
  <rowFields count="1">
    <field x="34"/>
  </rowFields>
  <rowItems count="8">
    <i>
      <x/>
    </i>
    <i>
      <x v="1"/>
    </i>
    <i>
      <x v="2"/>
    </i>
    <i>
      <x v="3"/>
    </i>
    <i>
      <x v="4"/>
    </i>
    <i>
      <x v="5"/>
    </i>
    <i>
      <x v="6"/>
    </i>
    <i t="grand">
      <x/>
    </i>
  </rowItems>
  <colItems count="1">
    <i/>
  </colItems>
  <dataFields count="1">
    <dataField name="Count of Does the JSA/RA identify all other potential hazard types?" fld="34" subtotal="count" baseField="0" baseItem="0"/>
  </dataFields>
  <formats count="3">
    <format dxfId="147">
      <pivotArea dataOnly="0" outline="0" axis="axisValues" fieldPosition="0"/>
    </format>
    <format dxfId="146">
      <pivotArea outline="0" collapsedLevelsAreSubtotals="1" fieldPosition="0"/>
    </format>
    <format dxfId="1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2DCD8C-68D6-45B7-B4C4-30B300BF05BF}"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3"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6"/>
  </colFields>
  <colItems count="3">
    <i>
      <x/>
    </i>
    <i>
      <x v="1"/>
    </i>
    <i t="grand">
      <x/>
    </i>
  </colItems>
  <dataFields count="1">
    <dataField name="Count of Is a Task-Based Risk Assessment (TBRA) or Permit to Work (PTW) required for this work activity?" fld="16" subtotal="count" baseField="0" baseItem="0"/>
  </dataFields>
  <formats count="5">
    <format dxfId="152">
      <pivotArea outline="0" collapsedLevelsAreSubtotals="1" fieldPosition="0"/>
    </format>
    <format dxfId="151">
      <pivotArea field="16" type="button" dataOnly="0" labelOnly="1" outline="0" axis="axisCol" fieldPosition="0"/>
    </format>
    <format dxfId="150">
      <pivotArea type="topRight" dataOnly="0" labelOnly="1" outline="0" fieldPosition="0"/>
    </format>
    <format dxfId="149">
      <pivotArea dataOnly="0" labelOnly="1" fieldPosition="0">
        <references count="1">
          <reference field="16" count="0"/>
        </references>
      </pivotArea>
    </format>
    <format dxfId="14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E1E2B7-C121-44F6-B007-F7680DB24E19}"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E18" firstHeaderRow="1" firstDataRow="2" firstDataCol="1"/>
  <pivotFields count="42">
    <pivotField showAll="0"/>
    <pivotField numFmtId="164" showAll="0"/>
    <pivotField numFmtId="16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2"/>
  </colFields>
  <colItems count="4">
    <i>
      <x/>
    </i>
    <i>
      <x v="1"/>
    </i>
    <i>
      <x v="2"/>
    </i>
    <i t="grand">
      <x/>
    </i>
  </colItems>
  <dataFields count="1">
    <dataField name="Count of Does the JSA/RA identify all hazards related to motion?" fld="22" subtotal="count" baseField="0" baseItem="0"/>
  </dataFields>
  <formats count="5">
    <format dxfId="157">
      <pivotArea outline="0" collapsedLevelsAreSubtotals="1" fieldPosition="0"/>
    </format>
    <format dxfId="156">
      <pivotArea field="22" type="button" dataOnly="0" labelOnly="1" outline="0" axis="axisCol" fieldPosition="0"/>
    </format>
    <format dxfId="155">
      <pivotArea type="topRight" dataOnly="0" labelOnly="1" outline="0" fieldPosition="0"/>
    </format>
    <format dxfId="154">
      <pivotArea dataOnly="0" labelOnly="1" fieldPosition="0">
        <references count="1">
          <reference field="22" count="0"/>
        </references>
      </pivotArea>
    </format>
    <format dxfId="15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U139" totalsRowShown="0" headerRowDxfId="289" dataDxfId="288">
  <autoFilter ref="A1:AU139" xr:uid="{00000000-0009-0000-0100-000001000000}"/>
  <sortState xmlns:xlrd2="http://schemas.microsoft.com/office/spreadsheetml/2017/richdata2" ref="A2:AU139">
    <sortCondition ref="C2:C139"/>
  </sortState>
  <tableColumns count="47">
    <tableColumn id="1" xr3:uid="{00000000-0010-0000-0000-000001000000}" name="ID" dataDxfId="287"/>
    <tableColumn id="2" xr3:uid="{00000000-0010-0000-0000-000002000000}" name="Start time" dataDxfId="286"/>
    <tableColumn id="3" xr3:uid="{00000000-0010-0000-0000-000003000000}" name="Completion time" dataDxfId="285"/>
    <tableColumn id="4" xr3:uid="{00000000-0010-0000-0000-000004000000}" name="Email" dataDxfId="284"/>
    <tableColumn id="5" xr3:uid="{00000000-0010-0000-0000-000005000000}" name="Name" dataDxfId="283"/>
    <tableColumn id="6" xr3:uid="{00000000-0010-0000-0000-000006000000}" name="Last modified time" dataDxfId="282"/>
    <tableColumn id="7" xr3:uid="{00000000-0010-0000-0000-000007000000}" name="Date inspection performed:" dataDxfId="281"/>
    <tableColumn id="8" xr3:uid="{5E22007D-D1A8-4BC1-B30B-8DF0E461AF6E}" name="Asset where inspection occurred:" dataDxfId="280"/>
    <tableColumn id="9" xr3:uid="{A80B9278-7453-4D67-92FE-D11782FC53BB}" name="Department being inspected:" dataDxfId="279"/>
    <tableColumn id="10" xr3:uid="{4A74EDFD-5C18-4CB3-BC81-FB441F3CA52E}" name="Contract Company Name:" dataDxfId="278"/>
    <tableColumn id="11" xr3:uid="{56591F4C-A6FB-43D8-AC6E-F2D57ED378AC}" name="Accommodation vessel: " dataDxfId="277"/>
    <tableColumn id="12" xr3:uid="{DC26CF30-E780-4E35-A6F6-A053ACBEA31B}" name="Scope of work inspected:" dataDxfId="276"/>
    <tableColumn id="13" xr3:uid="{C7E8403C-1F6D-4919-893E-95E1E0315EF7}" name="Department(s) participating in the inspection:" dataDxfId="275"/>
    <tableColumn id="14" xr3:uid="{F60B4EF0-B637-4505-9323-2DC3A32FBF54}" name="Is contractor leadership participating?" dataDxfId="274"/>
    <tableColumn id="15" xr3:uid="{3C1A9579-75AC-4CA4-BAE2-D68D0079485D}" name="Additional Participants:" dataDxfId="273"/>
    <tableColumn id="16" xr3:uid="{742FE2B2-DC84-4056-B896-548A402B70D1}" name="List names of additional team members conducting the Blitz inspection:" dataDxfId="272"/>
    <tableColumn id="17" xr3:uid="{A8043B22-9E3A-414E-BB3B-5630B52BD1F1}" name="Is a Task-Based Risk Assessment (TBRA) or Permit to Work (PTW) required for this work activity?" dataDxfId="271"/>
    <tableColumn id="18" xr3:uid="{90ADC713-4C98-41AA-AFA5-DF82B74C6DEA}" name="Was the TBRA/PTW completed and approved prior to commencing work?" dataDxfId="270"/>
    <tableColumn id="19" xr3:uid="{1BC3F7A4-EC94-4FA8-A58A-8EF96B6719F8}" name="Does the JSA/RA identify all potential hazard types?" dataDxfId="269"/>
    <tableColumn id="20" xr3:uid="{E3DD15FD-48C1-4C0A-A393-F6AA43AA92DD}" name="Does the JSA/RA identify all hazards related to gravity?" dataDxfId="268"/>
    <tableColumn id="21" xr3:uid="{E7902AE9-4B94-45A1-8C29-B58FCB0BC54F}" name="Gravity hazard(s) not identified:" dataDxfId="267"/>
    <tableColumn id="22" xr3:uid="{B4DEA16A-C670-4F40-81E1-87CB4242187F}" name="Are gravity hazard mitigations/barriers identified, sufficient, and in place?" dataDxfId="266"/>
    <tableColumn id="23" xr3:uid="{239CECE2-C1C1-483E-998C-AB025455D336}" name="Does the JSA/RA identify all hazards related to motion?" dataDxfId="265"/>
    <tableColumn id="24" xr3:uid="{3DD5323E-5109-4CEF-A620-70E3EF13909F}" name="Motion hazard(s) not identified:" dataDxfId="264"/>
    <tableColumn id="25" xr3:uid="{ACDD46D0-152E-49CE-B0F7-F3B576B62D02}" name="Are motion hazard mitigations/barriers identified, sufficient, and in place?" dataDxfId="263"/>
    <tableColumn id="26" xr3:uid="{6A7B2B18-76B9-4AEB-800C-814107DE3FC1}" name="Does the JSA/RA identify all hazards related to electrical?" dataDxfId="262"/>
    <tableColumn id="27" xr3:uid="{CB748B7D-5175-4A74-A185-C5D51C82D6D2}" name="Electrical hazard(s) not identified:" dataDxfId="261"/>
    <tableColumn id="28" xr3:uid="{79AD8469-3945-44D9-A4A2-58EB11249F4B}" name="Are electrical hazard mitigations/barriers identified, sufficient, and in place?" dataDxfId="260"/>
    <tableColumn id="29" xr3:uid="{832F7088-B7C8-4143-8115-EE8C1C4788BD}" name="Does the JSA/RA identify all hazards related to pressure?" dataDxfId="259"/>
    <tableColumn id="30" xr3:uid="{172F0B3F-7853-4841-8BF3-79C90AE2C246}" name="Pressure hazard(s) not identified:" dataDxfId="258"/>
    <tableColumn id="31" xr3:uid="{8882DD27-0D83-4989-8378-7EC0530FD47A}" name="Are pressure hazard mitigations/barriers identified, sufficient and in place?" dataDxfId="257"/>
    <tableColumn id="32" xr3:uid="{8BCE1136-4E5A-4730-8935-36C0EB84AE7F}" name="Does the JSA/RA identify all hazards related to mechanical?" dataDxfId="256"/>
    <tableColumn id="33" xr3:uid="{C0095CCD-AFB9-4453-9098-4E5CF7958C14}" name="Mechanical hazard(s) not identified:" dataDxfId="255"/>
    <tableColumn id="34" xr3:uid="{02F5FB76-DDFD-4318-BBAC-9CA7FFC9BD36}" name="Are mechanical hazard mitigations/barriers identified, sufficient and in place?" dataDxfId="254"/>
    <tableColumn id="35" xr3:uid="{55BEA29C-AE43-4AC0-85C7-669155FACEF0}" name="Does the JSA/RA identify all other potential hazard types?" dataDxfId="253"/>
    <tableColumn id="36" xr3:uid="{ECCAB701-FA61-4DD5-B4A2-EAD6AC18152F}" name="Are mitigations/barriers identified, sufficient, and in place for other hazard types?" dataDxfId="252"/>
    <tableColumn id="37" xr3:uid="{5DD1D915-DF52-4174-AB04-7E323030D26A}" name="Was Stop Work Authority exercised to correct any of the findings above?" dataDxfId="251"/>
    <tableColumn id="38" xr3:uid="{9DAC81D0-683C-4323-8917-AAF4BE19DBBD}" name="Question" dataDxfId="250"/>
    <tableColumn id="39" xr3:uid="{33DF0763-7803-49D4-85AB-E65373D31655}" name="Explain how Stop Work Authority was utilized or how findings were addressed." dataDxfId="249"/>
    <tableColumn id="40" xr3:uid="{25962147-6931-4824-BEF9-FFF299C968C6}" name="Upload any supporting evidence." dataDxfId="248"/>
    <tableColumn id="41" xr3:uid="{D427312E-9BBC-4BE5-B137-8F555EB6647D}" name="Add any additional comments." dataDxfId="247"/>
    <tableColumn id="42" xr3:uid="{92696143-06D4-4505-9756-50803B9881B8}" name="Other potential hazard types that the JSA/RA failed to identify." dataDxfId="246"/>
    <tableColumn id="43" xr3:uid="{5A6A5256-9390-4ED7-B6A6-C519E4B9D32C}" name="Which gravity mitigation/barrier is compromised?" dataDxfId="245"/>
    <tableColumn id="44" xr3:uid="{8E2D8BAB-BFA0-440E-8F18-7D9EE90B2D4E}" name="Which motion mitigation/barrier is compromised?" dataDxfId="244"/>
    <tableColumn id="45" xr3:uid="{76413849-A7EB-4384-8211-2E1C40568C99}" name="Which electrical mitigation/barrier is compromised?" dataDxfId="243"/>
    <tableColumn id="46" xr3:uid="{02A9084C-2581-417B-A6D5-046E407C92E9}" name="Which pressure mitigation/barrier is compromised?" dataDxfId="242"/>
    <tableColumn id="47" xr3:uid="{577A597D-93ED-44C8-8968-4CD100C70C3C}" name="Which mechanical mitigation/barrier is compromised?" dataDxfId="2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D13915D-6BB2-41FA-9C6C-042019EFAECB}" name="Table1116" displayName="Table1116" ref="I4:O9" totalsRowShown="0" headerRowDxfId="12">
  <autoFilter ref="I4:O9" xr:uid="{DD13915D-6BB2-41FA-9C6C-042019EFAECB}"/>
  <tableColumns count="7">
    <tableColumn id="1" xr3:uid="{5FFC3B1B-F6A4-47D8-98C0-4829AEF65125}" name="Hazard"/>
    <tableColumn id="2" xr3:uid="{DC885D25-AEAA-40C7-97E8-787EAA5F7D64}" name="8/14/2023 - 8/20/2023" dataDxfId="11" totalsRowDxfId="10"/>
    <tableColumn id="3" xr3:uid="{C44519DE-953D-452E-A471-94E69B3BA692}" name="8/21/2023 - 8/27/2023" dataDxfId="9" totalsRowDxfId="8"/>
    <tableColumn id="4" xr3:uid="{3A2895B2-819C-40C4-9CC2-E86CD15E3ABD}" name="8/28/2023 - 9/3/2023" dataDxfId="7" totalsRowDxfId="6"/>
    <tableColumn id="5" xr3:uid="{9ECDB6CD-6BCA-4E50-8281-5FA56345B92A}" name="9/4/2023 - 9/10/2023" dataDxfId="5" totalsRowDxfId="4"/>
    <tableColumn id="6" xr3:uid="{56212EAB-6F86-4FED-8F5C-E0656649AEE9}" name="9/11/2023 - 9/17/2023" dataDxfId="3" totalsRowDxfId="2"/>
    <tableColumn id="7" xr3:uid="{B5D1FD17-42FF-48F9-9ACE-DA2CCCF4F268}" name="9/18/2023 - 9/24/2023"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21B830-9E1D-4531-BE22-C632B024CAC9}" name="Table17" displayName="Table17" ref="A1:AP185" totalsRowShown="0">
  <autoFilter ref="A1:AP185" xr:uid="{C821B830-9E1D-4531-BE22-C632B024CAC9}"/>
  <sortState xmlns:xlrd2="http://schemas.microsoft.com/office/spreadsheetml/2017/richdata2" ref="A2:AP126">
    <sortCondition ref="A1:A126"/>
  </sortState>
  <tableColumns count="42">
    <tableColumn id="1" xr3:uid="{608920E9-2D3C-45E3-B5D7-15C073943523}" name="ID" dataDxfId="240"/>
    <tableColumn id="2" xr3:uid="{0195A28A-C14C-45C0-B7B1-61140D031788}" name="Start time" dataDxfId="239"/>
    <tableColumn id="3" xr3:uid="{0876FBE7-21C7-4317-881E-D8332D625931}" name="Completion time" dataDxfId="238"/>
    <tableColumn id="4" xr3:uid="{5E0D6F57-B10C-4124-B8B0-3168D96E39DD}" name="Email" dataDxfId="237"/>
    <tableColumn id="5" xr3:uid="{8859CBF9-79D1-43D0-B48E-49305BB2487F}" name="Name" dataDxfId="236"/>
    <tableColumn id="6" xr3:uid="{9B142013-A9C6-4192-9A0C-75864202E117}" name="Last modified time" dataDxfId="235"/>
    <tableColumn id="7" xr3:uid="{7611493C-D6AF-4209-8D3B-D37F51F9E3E0}" name="Date inspection performed:" dataDxfId="234"/>
    <tableColumn id="8" xr3:uid="{BAD59CB9-492B-4F05-BE00-F55A33D1DB1F}" name="Asset where inspection occurred:" dataDxfId="233"/>
    <tableColumn id="9" xr3:uid="{CAAFED15-3FC4-4D37-A449-7676AAD99831}" name="Department being inspected:" dataDxfId="232"/>
    <tableColumn id="10" xr3:uid="{85D4A340-5B48-4C77-81CD-635F8F727981}" name="Contract Company Name:" dataDxfId="231"/>
    <tableColumn id="11" xr3:uid="{D070F583-411F-492D-AD08-DBE36D6EFB0E}" name="Accommodation vessel: " dataDxfId="230"/>
    <tableColumn id="12" xr3:uid="{5E096E9D-71A6-46D5-82BF-1FBA9F815863}" name="Scope of work inspected:" dataDxfId="229"/>
    <tableColumn id="13" xr3:uid="{9E2F76C0-3778-4DC7-8BFD-81F1A8C0F76D}" name="Department(s) participating in the inspection:" dataDxfId="228"/>
    <tableColumn id="14" xr3:uid="{D6304C75-FAC9-4DF9-B3BB-3AF1CB1E80AA}" name="Is contractor leadership participating?" dataDxfId="227"/>
    <tableColumn id="15" xr3:uid="{2BD00951-E1C2-4E7F-8147-F24FB3DD2183}" name="Additional Participants:" dataDxfId="226"/>
    <tableColumn id="16" xr3:uid="{DD3D39F9-A0CE-48FD-8439-D2FB165699F9}" name="List names of additional team members conducting the Blitz inspection:" dataDxfId="225"/>
    <tableColumn id="17" xr3:uid="{74B97DD0-3F02-4D09-90D1-E02FE1F55AA6}" name="Is a Task-Based Risk Assessment (TBRA) or Permit to Work (PTW) required for this work activity?" dataDxfId="224"/>
    <tableColumn id="18" xr3:uid="{00031B46-1AC9-471A-8373-31BDC0A0645A}" name="Was the TBRA/PTW completed and approved prior to commencing work?" dataDxfId="223"/>
    <tableColumn id="19" xr3:uid="{1CAAAE1F-4C90-4964-998E-A2F36DDA80D7}" name="Does the JSA/RA identify all potential hazard types?" dataDxfId="222"/>
    <tableColumn id="20" xr3:uid="{4A92DCEB-3301-4E75-B305-054990A1FAFE}" name="Does the JSA/RA identify all hazards related to gravity?" dataDxfId="221"/>
    <tableColumn id="21" xr3:uid="{0E044E8D-72AA-4B9B-AC42-755C0C21CA63}" name="Gravity hazard(s) not identified:" dataDxfId="220"/>
    <tableColumn id="22" xr3:uid="{30731BD7-730C-4A14-B11B-240E57D24AC2}" name="Are gravity hazard mitigations/barriers identified, sufficient, and in place?" dataDxfId="219"/>
    <tableColumn id="23" xr3:uid="{0DE3A05A-FDA0-40F5-8DA0-0A854A24BB78}" name="Does the JSA/RA identify all hazards related to motion?" dataDxfId="218"/>
    <tableColumn id="24" xr3:uid="{B55A6714-209A-4402-8922-F13E9574D439}" name="Motion hazard(s) not identified:" dataDxfId="217"/>
    <tableColumn id="25" xr3:uid="{77731DBD-E692-470C-B6B1-1A9BCA11F94B}" name="Are motion hazard mitigations/barriers identified, sufficient, and in place?" dataDxfId="216"/>
    <tableColumn id="26" xr3:uid="{786B164B-63C3-4600-9BA8-DED17FE6C258}" name="Does the JSA/RA identify all hazards related to electrical?" dataDxfId="215"/>
    <tableColumn id="27" xr3:uid="{CA9E6EBF-F495-4A55-B0A5-19E964CC8B96}" name="Electrical hazard(s) not identified:" dataDxfId="214"/>
    <tableColumn id="28" xr3:uid="{BD4B0031-7A4C-40BF-92EB-E540902C06FC}" name="Are electrical hazard mitigations/barriers identified, sufficient, and in place?" dataDxfId="213"/>
    <tableColumn id="29" xr3:uid="{8CDFEB95-647C-4996-9782-55BBFCD0EB22}" name="Does the JSA/RA identify all hazards related to pressure?" dataDxfId="212"/>
    <tableColumn id="30" xr3:uid="{A701A83C-93CF-41CB-886A-477628B4AFBD}" name="Pressure hazard(s) not identified:" dataDxfId="211"/>
    <tableColumn id="31" xr3:uid="{DB7CC67A-E3F8-44D3-A223-EC525744A444}" name="Are pressure hazard mitigations/barriers identified, sufficient and in place?" dataDxfId="210"/>
    <tableColumn id="32" xr3:uid="{D2C6D989-6F7A-4755-B9BA-8AE2CCA05C5F}" name="Does the JSA/RA identify all hazards related to mechanical?" dataDxfId="209"/>
    <tableColumn id="33" xr3:uid="{FB91052F-40BE-4C7C-8E47-265FCB1FF915}" name="Mechanical hazard(s) not identified:" dataDxfId="208"/>
    <tableColumn id="34" xr3:uid="{9809634B-D4BD-4551-BE5A-4839DB8CBCB5}" name="Are mechanical hazard mitigations/barriers identified, sufficient and in place?" dataDxfId="207"/>
    <tableColumn id="35" xr3:uid="{D0DA73B7-F0BC-4286-9629-49B25BCAF25A}" name="Does the JSA/RA identify all other potential hazard types?" dataDxfId="206"/>
    <tableColumn id="36" xr3:uid="{B68458FF-C486-43B7-A3D5-19700360847B}" name="Are mitigations/barriers identified, sufficient, and in place for other hazard types?" dataDxfId="205"/>
    <tableColumn id="37" xr3:uid="{B6C4EA0F-3B18-45CE-B747-235895064CDF}" name="Was Stop Work Authority exercised to correct any of the findings above?" dataDxfId="204"/>
    <tableColumn id="38" xr3:uid="{7BB98F6C-E913-4773-B57F-B99EEE21D048}" name="Question" dataDxfId="203"/>
    <tableColumn id="39" xr3:uid="{22A62CD3-84DA-460D-972A-6A779D834808}" name="Explain how Stop Work Authority was utilized or how findings were addressed." dataDxfId="202"/>
    <tableColumn id="40" xr3:uid="{2672B367-E2B5-4B38-8C39-6AFF7AD0FEA9}" name="Upload any supporting evidence." dataDxfId="201"/>
    <tableColumn id="41" xr3:uid="{56AC89F1-0BC9-48FA-91B3-9BA84695A01F}" name="Add any additional comments." dataDxfId="200"/>
    <tableColumn id="42" xr3:uid="{D2BA4F54-2171-4F37-B90E-15B956087B3A}" name="Other potential hazard types that the JSA/RA failed to identify." dataDxfId="19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C857F0-9E9E-444D-9DD5-69EC05D1B913}" name="Table2" displayName="Table2" ref="J2:L4" totalsRowShown="0">
  <autoFilter ref="J2:L4" xr:uid="{BAC857F0-9E9E-444D-9DD5-69EC05D1B913}"/>
  <tableColumns count="3">
    <tableColumn id="1" xr3:uid="{03408D27-0316-494A-AAE4-A84A2B97322D}" name="TBRA or PTW Requirement"/>
    <tableColumn id="2" xr3:uid="{8AFE73E8-E36B-4DA3-BF15-B228B09B5E31}" name="Yes" dataDxfId="139"/>
    <tableColumn id="3" xr3:uid="{DE55015D-296C-444B-8F19-44978E9C5971}" name="No" dataDxfId="13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8AC2ED-BD5E-49C1-9DC0-B8FC2A6F2456}" name="Table3" displayName="Table3" ref="J7:P18" totalsRowShown="0">
  <autoFilter ref="J7:P18" xr:uid="{ED8AC2ED-BD5E-49C1-9DC0-B8FC2A6F2456}"/>
  <sortState xmlns:xlrd2="http://schemas.microsoft.com/office/spreadsheetml/2017/richdata2" ref="J8:P18">
    <sortCondition descending="1" ref="O7:O18"/>
  </sortState>
  <tableColumns count="7">
    <tableColumn id="1" xr3:uid="{D7D6C75A-5C85-4911-8A11-BA433888B882}" name="JSA Hazard Identification"/>
    <tableColumn id="2" xr3:uid="{89AAFA02-24AD-4DEA-AE75-7324560D7746}" name="Yes" dataDxfId="137">
      <calculatedColumnFormula>N8-L8</calculatedColumnFormula>
    </tableColumn>
    <tableColumn id="3" xr3:uid="{1E130F77-1804-4FE3-9E78-CA71D9F5F903}" name="No" dataDxfId="136"/>
    <tableColumn id="6" xr3:uid="{53C07EC7-9C22-4A3E-9794-FDC209746662}" name="N/A" dataDxfId="135"/>
    <tableColumn id="4" xr3:uid="{D8230C5B-8511-41F6-9A87-DE0B1C4D309E}" name="Total" dataDxfId="134">
      <calculatedColumnFormula>GETPIVOTDATA("Other potential hazard types that the JSA/RA failed to identify:",$A$59)</calculatedColumnFormula>
    </tableColumn>
    <tableColumn id="5" xr3:uid="{3DD328FA-A863-450B-B3F7-397ED9DC434F}" name="% Hazards NOT Identified (Total Inspections)" dataDxfId="133" dataCellStyle="Percent">
      <calculatedColumnFormula>Table3[[#This Row],[No]]/Table3[[#This Row],[Total]]</calculatedColumnFormula>
    </tableColumn>
    <tableColumn id="7" xr3:uid="{DD33B564-B24F-42CF-AC03-F49063F8BAF3}" name="% Hazards NOT Identified (Hazard Only Inspections)" dataDxfId="132" dataCellStyle="Percent">
      <calculatedColumnFormula>Table3[[#This Row],[No]]/SUM(Table3[[#This Row],[Yes]:[No]])</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D08D6F-2CDD-4947-9CDC-5F7C287581A8}" name="Table4" displayName="Table4" ref="J21:M22" totalsRowShown="0" headerRowDxfId="131" dataDxfId="130">
  <autoFilter ref="J21:M22" xr:uid="{28D08D6F-2CDD-4947-9CDC-5F7C287581A8}"/>
  <tableColumns count="4">
    <tableColumn id="1" xr3:uid="{975F7258-0561-43B1-906A-695BA5525A63}" name="Stop Work "/>
    <tableColumn id="2" xr3:uid="{2E6A9F76-8598-4AAB-9F03-69E174ACDDC0}" name="Yes" dataDxfId="129">
      <calculatedColumnFormula>GETPIVOTDATA("Was Stop Work Authority exercised to correct any of the findings above?",$A$50,"Was Stop Work Authority exercised to correct any of the findings above?","Yes")</calculatedColumnFormula>
    </tableColumn>
    <tableColumn id="3" xr3:uid="{33445112-9041-4978-9ED2-976A09D0DA39}" name="No" dataDxfId="128">
      <calculatedColumnFormula>GETPIVOTDATA("Was Stop Work Authority exercised to correct any of the findings above?",$A$50,"Was Stop Work Authority exercised to correct any of the findings above?","No")</calculatedColumnFormula>
    </tableColumn>
    <tableColumn id="4" xr3:uid="{817E9B6D-85FD-4375-AE8C-68D3B8B0DD4F}" name="Total" dataDxfId="127">
      <calculatedColumnFormula>GETPIVOTDATA("Was Stop Work Authority exercised to correct any of the findings above?",$A$50)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98027A-C60A-4D0F-913A-5E180114EC5F}" name="Table8" displayName="Table8" ref="F3:I8" totalsRowShown="0" headerRowDxfId="126">
  <autoFilter ref="F3:I8" xr:uid="{6898027A-C60A-4D0F-913A-5E180114EC5F}"/>
  <tableColumns count="4">
    <tableColumn id="1" xr3:uid="{FF8FDAB7-A770-4886-BF62-8CF3785127BD}" name="Hazard"/>
    <tableColumn id="2" xr3:uid="{2E6E31B7-F4A9-4C57-8B00-4A7B64BB96CE}" name="Total Inspections where Hazard Exists:" dataDxfId="125"/>
    <tableColumn id="3" xr3:uid="{335F3CE9-1A71-4C0D-BD59-422BB71717B7}" name="Inspections where mitigations/barriers are NOT identified, suffient or in place:" dataDxfId="124"/>
    <tableColumn id="4" xr3:uid="{C386600C-C847-4723-967A-4D139A915C35}" name="Percent Hazard mitigations/barriers NOT idetified, sufficient or in place:" dataDxfId="123" dataCellStyle="Percent">
      <calculatedColumnFormula>H4/G4</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D8C555-1177-48E8-824A-CF672F40B008}" name="Table11" displayName="Table11" ref="J10:P22" totalsRowCount="1" headerRowDxfId="68">
  <autoFilter ref="J10:P21" xr:uid="{B7D8C555-1177-48E8-824A-CF672F40B008}"/>
  <tableColumns count="7">
    <tableColumn id="1" xr3:uid="{6A8630CD-1D52-4A86-B121-C75FD5DE049B}" name="JSA Hazard ID" totalsRowLabel="Total Count of Hazard ID by Week"/>
    <tableColumn id="2" xr3:uid="{DB73381A-D3FB-44E1-88AF-FFDE251339DF}" name="8/14/2023 - 8/20/2023" totalsRowFunction="custom" dataDxfId="67" totalsRowDxfId="66">
      <totalsRowFormula>SUM(K11:K21)</totalsRowFormula>
    </tableColumn>
    <tableColumn id="3" xr3:uid="{3D0AED36-5F12-44B9-8EF6-E12A50AC3E75}" name="8/21/2023 - 8/27/2023" totalsRowFunction="custom" dataDxfId="65" totalsRowDxfId="64">
      <totalsRowFormula>SUM(L11:L21)</totalsRowFormula>
    </tableColumn>
    <tableColumn id="4" xr3:uid="{6371E9C7-5B8F-4964-BB1C-65D557C889D6}" name="8/28/2023 - 9/3/2023" totalsRowFunction="custom" dataDxfId="63" totalsRowDxfId="62">
      <totalsRowFormula>SUM(M11:M21)</totalsRowFormula>
    </tableColumn>
    <tableColumn id="5" xr3:uid="{179FE1F1-9319-4C83-8A96-F6ABAF833756}" name="9/4/2023 - 9/10/2023" totalsRowFunction="custom" dataDxfId="61" totalsRowDxfId="60">
      <totalsRowFormula>SUM(N11:N21)</totalsRowFormula>
    </tableColumn>
    <tableColumn id="6" xr3:uid="{58324D25-FE62-4A70-87C0-C201803F0164}" name="9/11/2023 - 9/17/2023" totalsRowFunction="custom" dataDxfId="59" totalsRowDxfId="58">
      <totalsRowFormula>SUM(O11:O21)</totalsRowFormula>
    </tableColumn>
    <tableColumn id="7" xr3:uid="{ADDFD4F1-D774-46A7-BAF5-3911ABD1D1B8}" name="9/18/2023 - 9/24/2023" totalsRowFunction="custom" dataDxfId="57" totalsRowDxfId="56">
      <totalsRowFormula>SUM(Table11[9/18/2023 - 9/24/2023])</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65A3A9C-7AF8-4358-93BF-40DD3AA38B67}" name="Table1113" displayName="Table1113" ref="J29:P40" totalsRowShown="0" headerRowDxfId="55">
  <autoFilter ref="J29:P40" xr:uid="{865A3A9C-7AF8-4358-93BF-40DD3AA38B67}"/>
  <tableColumns count="7">
    <tableColumn id="1" xr3:uid="{A0883ABC-9429-4311-8685-C1EF46E2F48D}" name="JSA Hazard ID"/>
    <tableColumn id="2" xr3:uid="{F4A5577D-0AF6-4ECF-A47E-4897850C1816}" name="8/14/2023 - 8/20/2023" dataDxfId="54" dataCellStyle="Percent"/>
    <tableColumn id="3" xr3:uid="{45876D45-EA02-41B9-A5F4-7F0FB5717C75}" name="8/21/2023 - 8/27/2023" dataDxfId="53" dataCellStyle="Percent"/>
    <tableColumn id="4" xr3:uid="{D3E558B1-EBC1-4477-B880-93AC52E32F0A}" name="8/28/2023 - 9/3/2023" dataDxfId="52" dataCellStyle="Percent"/>
    <tableColumn id="5" xr3:uid="{F0E23EA2-E1FD-42BD-BB74-29DAD4FD889C}" name="9/4/2023 - 9/10/2023" dataDxfId="51" dataCellStyle="Percent"/>
    <tableColumn id="6" xr3:uid="{6EB47102-DA70-4DF0-85C1-3AF76BD54A38}" name="9/11/2023 - 9/17/2023" dataDxfId="50" dataCellStyle="Percent"/>
    <tableColumn id="7" xr3:uid="{AA3CB045-B80C-4217-84DE-25E84B8244BC}" name="9/18/2023 - 9/24/2023" dataDxfId="49" dataCellStyle="Perce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9B05CEE-6C26-46DD-96EE-B9E8878468AA}" name="Table217" displayName="Table217" ref="J3:P5" totalsRowShown="0">
  <autoFilter ref="J3:P5" xr:uid="{E9B05CEE-6C26-46DD-96EE-B9E8878468AA}"/>
  <tableColumns count="7">
    <tableColumn id="1" xr3:uid="{06FD0678-C2DC-4971-B82D-0A7C372EE4D8}" name="TBRA or PTW Requirement"/>
    <tableColumn id="2" xr3:uid="{DCCA2C0A-624C-4CD7-8F80-87ACBF726525}" name="8/14/2023 - 8/20/2023" dataDxfId="48"/>
    <tableColumn id="3" xr3:uid="{FE8382F4-3402-44FE-AAD1-3DE0A0A62056}" name="8/21/2023 - 8/27/2023" dataDxfId="47"/>
    <tableColumn id="4" xr3:uid="{3F2F62F7-ECD8-4C49-B03A-727C0A54699E}" name="8/28/2023 - 9/3/2023" dataDxfId="46"/>
    <tableColumn id="5" xr3:uid="{EC750406-F8D1-4526-8AD5-A9CEC6AFB84A}" name="9/4/2023 - 9/10/2023" dataDxfId="45"/>
    <tableColumn id="6" xr3:uid="{5CC36088-1FCC-40DC-8B51-2D5A21CDFB45}" name="9/11/2023 - 9/17/2023" dataDxfId="44"/>
    <tableColumn id="7" xr3:uid="{62F8A740-4DDA-49C8-A1C3-E22FCADF25E5}" name="9/18/2023 - 9/24/2023"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table" Target="../tables/table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table" Target="../tables/table4.xml"/><Relationship Id="rId5" Type="http://schemas.openxmlformats.org/officeDocument/2006/relationships/pivotTable" Target="../pivotTables/pivotTable10.xml"/><Relationship Id="rId10" Type="http://schemas.openxmlformats.org/officeDocument/2006/relationships/table" Target="../tables/table3.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pivotTable" Target="../pivotTables/pivotTable17.xml"/><Relationship Id="rId7"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8.xml"/><Relationship Id="rId13" Type="http://schemas.openxmlformats.org/officeDocument/2006/relationships/table" Target="../tables/table9.xml"/><Relationship Id="rId3" Type="http://schemas.openxmlformats.org/officeDocument/2006/relationships/pivotTable" Target="../pivotTables/pivotTable23.xml"/><Relationship Id="rId7" Type="http://schemas.openxmlformats.org/officeDocument/2006/relationships/pivotTable" Target="../pivotTables/pivotTable27.xml"/><Relationship Id="rId12" Type="http://schemas.openxmlformats.org/officeDocument/2006/relationships/table" Target="../tables/table8.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11" Type="http://schemas.openxmlformats.org/officeDocument/2006/relationships/table" Target="../tables/table7.xml"/><Relationship Id="rId5" Type="http://schemas.openxmlformats.org/officeDocument/2006/relationships/pivotTable" Target="../pivotTables/pivotTable25.xml"/><Relationship Id="rId10" Type="http://schemas.openxmlformats.org/officeDocument/2006/relationships/printerSettings" Target="../printerSettings/printerSettings3.bin"/><Relationship Id="rId4" Type="http://schemas.openxmlformats.org/officeDocument/2006/relationships/pivotTable" Target="../pivotTables/pivotTable24.xml"/><Relationship Id="rId9" Type="http://schemas.openxmlformats.org/officeDocument/2006/relationships/pivotTable" Target="../pivotTables/pivotTable2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2.xml"/><Relationship Id="rId7" Type="http://schemas.openxmlformats.org/officeDocument/2006/relationships/table" Target="../tables/table10.xml"/><Relationship Id="rId2" Type="http://schemas.openxmlformats.org/officeDocument/2006/relationships/pivotTable" Target="../pivotTables/pivotTable31.xml"/><Relationship Id="rId1" Type="http://schemas.openxmlformats.org/officeDocument/2006/relationships/pivotTable" Target="../pivotTables/pivotTable30.xml"/><Relationship Id="rId6" Type="http://schemas.openxmlformats.org/officeDocument/2006/relationships/pivotTable" Target="../pivotTables/pivotTable35.xml"/><Relationship Id="rId5" Type="http://schemas.openxmlformats.org/officeDocument/2006/relationships/pivotTable" Target="../pivotTables/pivotTable34.xml"/><Relationship Id="rId4" Type="http://schemas.openxmlformats.org/officeDocument/2006/relationships/pivotTable" Target="../pivotTables/pivotTable3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9"/>
  <sheetViews>
    <sheetView tabSelected="1" topLeftCell="AD84" workbookViewId="0">
      <selection activeCell="AO17" sqref="AO17"/>
    </sheetView>
  </sheetViews>
  <sheetFormatPr defaultRowHeight="15" x14ac:dyDescent="0.25"/>
  <cols>
    <col min="1" max="3" width="20" bestFit="1" customWidth="1"/>
    <col min="4" max="4" width="40.7109375" customWidth="1"/>
    <col min="5" max="5" width="20" bestFit="1" customWidth="1"/>
    <col min="6" max="7" width="20" customWidth="1"/>
    <col min="8" max="15" width="28.5703125" customWidth="1"/>
    <col min="16" max="16" width="50.85546875" customWidth="1"/>
    <col min="17" max="38" width="28.5703125" customWidth="1"/>
    <col min="39" max="39" width="135.28515625" customWidth="1"/>
    <col min="40" max="40" width="66.85546875" customWidth="1"/>
    <col min="41" max="41" width="105.85546875" customWidth="1"/>
    <col min="42" max="42" width="63" customWidth="1"/>
    <col min="43" max="47" width="28.5703125" customWidth="1"/>
  </cols>
  <sheetData>
    <row r="1" spans="1:47" x14ac:dyDescent="0.25">
      <c r="A1" t="s">
        <v>0</v>
      </c>
      <c r="B1" t="s">
        <v>1</v>
      </c>
      <c r="C1" t="s">
        <v>2</v>
      </c>
      <c r="D1" t="s">
        <v>3</v>
      </c>
      <c r="E1" t="s">
        <v>4</v>
      </c>
      <c r="F1" t="s">
        <v>5</v>
      </c>
      <c r="G1" s="2"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x14ac:dyDescent="0.25">
      <c r="A2">
        <v>1</v>
      </c>
      <c r="B2" s="1">
        <v>45160.224548611113</v>
      </c>
      <c r="C2" s="1">
        <v>45160.22729166667</v>
      </c>
      <c r="D2" t="s">
        <v>649</v>
      </c>
      <c r="E2" t="s">
        <v>650</v>
      </c>
      <c r="F2" s="1"/>
      <c r="G2" s="2">
        <v>45159</v>
      </c>
      <c r="H2" t="s">
        <v>651</v>
      </c>
      <c r="I2" t="s">
        <v>194</v>
      </c>
      <c r="J2" t="s">
        <v>627</v>
      </c>
      <c r="K2" t="s">
        <v>669</v>
      </c>
      <c r="L2" t="s">
        <v>670</v>
      </c>
      <c r="M2" t="s">
        <v>86</v>
      </c>
      <c r="N2" t="s">
        <v>55</v>
      </c>
      <c r="P2" t="s">
        <v>671</v>
      </c>
      <c r="Q2" t="s">
        <v>55</v>
      </c>
      <c r="R2" t="s">
        <v>55</v>
      </c>
      <c r="S2" t="s">
        <v>55</v>
      </c>
      <c r="T2" t="s">
        <v>55</v>
      </c>
      <c r="V2" t="s">
        <v>55</v>
      </c>
      <c r="W2" t="s">
        <v>55</v>
      </c>
      <c r="Y2" t="s">
        <v>55</v>
      </c>
      <c r="Z2" t="s">
        <v>55</v>
      </c>
      <c r="AB2" t="s">
        <v>57</v>
      </c>
      <c r="AC2" t="s">
        <v>55</v>
      </c>
      <c r="AE2" t="s">
        <v>57</v>
      </c>
      <c r="AF2" t="s">
        <v>55</v>
      </c>
      <c r="AH2" t="s">
        <v>55</v>
      </c>
      <c r="AI2" t="s">
        <v>672</v>
      </c>
      <c r="AJ2" t="s">
        <v>55</v>
      </c>
      <c r="AK2" t="s">
        <v>58</v>
      </c>
      <c r="AM2" s="8" t="s">
        <v>673</v>
      </c>
      <c r="AO2" s="8"/>
    </row>
    <row r="3" spans="1:47" ht="45" x14ac:dyDescent="0.25">
      <c r="A3">
        <v>2</v>
      </c>
      <c r="B3" s="1">
        <v>45160.336539351854</v>
      </c>
      <c r="C3" s="1">
        <v>45160.347592592596</v>
      </c>
      <c r="D3" t="s">
        <v>129</v>
      </c>
      <c r="E3" t="s">
        <v>130</v>
      </c>
      <c r="F3" s="1"/>
      <c r="G3" s="2">
        <v>45160</v>
      </c>
      <c r="H3" t="s">
        <v>163</v>
      </c>
      <c r="I3" t="s">
        <v>64</v>
      </c>
      <c r="J3" t="s">
        <v>164</v>
      </c>
      <c r="K3" t="s">
        <v>132</v>
      </c>
      <c r="L3" t="s">
        <v>165</v>
      </c>
      <c r="M3" t="s">
        <v>142</v>
      </c>
      <c r="N3" t="s">
        <v>55</v>
      </c>
      <c r="Q3" t="s">
        <v>55</v>
      </c>
      <c r="R3" t="s">
        <v>55</v>
      </c>
      <c r="S3" t="s">
        <v>55</v>
      </c>
      <c r="T3" t="s">
        <v>55</v>
      </c>
      <c r="V3" t="s">
        <v>55</v>
      </c>
      <c r="W3" t="s">
        <v>55</v>
      </c>
      <c r="Y3" t="s">
        <v>166</v>
      </c>
      <c r="Z3" t="s">
        <v>58</v>
      </c>
      <c r="AA3" t="s">
        <v>167</v>
      </c>
      <c r="AB3" t="s">
        <v>57</v>
      </c>
      <c r="AC3" t="s">
        <v>55</v>
      </c>
      <c r="AE3" t="s">
        <v>55</v>
      </c>
      <c r="AF3" t="s">
        <v>58</v>
      </c>
      <c r="AG3" t="s">
        <v>168</v>
      </c>
      <c r="AH3" t="s">
        <v>169</v>
      </c>
      <c r="AI3" t="s">
        <v>170</v>
      </c>
      <c r="AJ3" t="s">
        <v>171</v>
      </c>
      <c r="AK3" t="s">
        <v>58</v>
      </c>
      <c r="AM3" s="8" t="s">
        <v>172</v>
      </c>
      <c r="AO3" s="8" t="s">
        <v>173</v>
      </c>
    </row>
    <row r="4" spans="1:47" x14ac:dyDescent="0.25">
      <c r="A4">
        <v>3</v>
      </c>
      <c r="B4" s="1">
        <v>45160.398090277777</v>
      </c>
      <c r="C4" s="1">
        <v>45160.404583333337</v>
      </c>
      <c r="D4" t="s">
        <v>269</v>
      </c>
      <c r="E4" t="s">
        <v>270</v>
      </c>
      <c r="F4" s="1"/>
      <c r="G4" s="2">
        <v>45160</v>
      </c>
      <c r="H4" t="s">
        <v>259</v>
      </c>
      <c r="I4" t="s">
        <v>64</v>
      </c>
      <c r="J4" t="s">
        <v>255</v>
      </c>
      <c r="K4" t="s">
        <v>271</v>
      </c>
      <c r="L4" t="s">
        <v>272</v>
      </c>
      <c r="M4" t="s">
        <v>86</v>
      </c>
      <c r="N4" t="s">
        <v>55</v>
      </c>
      <c r="Q4" t="s">
        <v>58</v>
      </c>
      <c r="S4" t="s">
        <v>55</v>
      </c>
      <c r="T4" t="s">
        <v>55</v>
      </c>
      <c r="V4" t="s">
        <v>55</v>
      </c>
      <c r="W4" t="s">
        <v>55</v>
      </c>
      <c r="Y4" t="s">
        <v>55</v>
      </c>
      <c r="Z4" t="s">
        <v>55</v>
      </c>
      <c r="AB4" t="s">
        <v>55</v>
      </c>
      <c r="AC4" t="s">
        <v>55</v>
      </c>
      <c r="AE4" t="s">
        <v>55</v>
      </c>
      <c r="AF4" t="s">
        <v>55</v>
      </c>
      <c r="AH4" t="s">
        <v>55</v>
      </c>
      <c r="AI4" t="s">
        <v>273</v>
      </c>
      <c r="AJ4" t="s">
        <v>55</v>
      </c>
      <c r="AK4" t="s">
        <v>58</v>
      </c>
      <c r="AM4" s="8" t="s">
        <v>57</v>
      </c>
      <c r="AO4" s="8" t="s">
        <v>57</v>
      </c>
    </row>
    <row r="5" spans="1:47" ht="30" x14ac:dyDescent="0.25">
      <c r="A5">
        <v>4</v>
      </c>
      <c r="B5" s="1">
        <v>45160.477372685185</v>
      </c>
      <c r="C5" s="1">
        <v>45160.508981481478</v>
      </c>
      <c r="D5" t="s">
        <v>490</v>
      </c>
      <c r="E5" t="s">
        <v>491</v>
      </c>
      <c r="F5" s="1"/>
      <c r="G5" s="2">
        <v>45157</v>
      </c>
      <c r="H5" t="s">
        <v>492</v>
      </c>
      <c r="I5" t="s">
        <v>194</v>
      </c>
      <c r="J5" t="s">
        <v>493</v>
      </c>
      <c r="K5" t="s">
        <v>494</v>
      </c>
      <c r="L5" t="s">
        <v>495</v>
      </c>
      <c r="M5" t="s">
        <v>86</v>
      </c>
      <c r="N5" t="s">
        <v>55</v>
      </c>
      <c r="P5" t="s">
        <v>496</v>
      </c>
      <c r="Q5" t="s">
        <v>55</v>
      </c>
      <c r="R5" t="s">
        <v>55</v>
      </c>
      <c r="S5" t="s">
        <v>58</v>
      </c>
      <c r="T5" t="s">
        <v>58</v>
      </c>
      <c r="U5" t="s">
        <v>497</v>
      </c>
      <c r="V5" t="s">
        <v>498</v>
      </c>
      <c r="W5" t="s">
        <v>58</v>
      </c>
      <c r="X5" t="s">
        <v>499</v>
      </c>
      <c r="Y5" t="s">
        <v>500</v>
      </c>
      <c r="Z5" t="s">
        <v>55</v>
      </c>
      <c r="AB5" t="s">
        <v>55</v>
      </c>
      <c r="AC5" t="s">
        <v>55</v>
      </c>
      <c r="AE5" t="s">
        <v>55</v>
      </c>
      <c r="AF5" t="s">
        <v>58</v>
      </c>
      <c r="AG5" t="s">
        <v>501</v>
      </c>
      <c r="AH5" t="s">
        <v>502</v>
      </c>
      <c r="AI5" t="s">
        <v>503</v>
      </c>
      <c r="AJ5" t="s">
        <v>55</v>
      </c>
      <c r="AK5" t="s">
        <v>55</v>
      </c>
      <c r="AM5" s="8" t="s">
        <v>504</v>
      </c>
      <c r="AO5" s="8" t="s">
        <v>505</v>
      </c>
    </row>
    <row r="6" spans="1:47" x14ac:dyDescent="0.25">
      <c r="A6">
        <v>5</v>
      </c>
      <c r="B6" s="1">
        <v>45161.434155092589</v>
      </c>
      <c r="C6" s="1">
        <v>45161.439016203702</v>
      </c>
      <c r="D6" t="s">
        <v>174</v>
      </c>
      <c r="E6" t="s">
        <v>175</v>
      </c>
      <c r="F6" s="1"/>
      <c r="G6" s="2">
        <v>45161</v>
      </c>
      <c r="H6" t="s">
        <v>176</v>
      </c>
      <c r="I6" t="s">
        <v>64</v>
      </c>
      <c r="J6" t="s">
        <v>109</v>
      </c>
      <c r="K6" t="s">
        <v>177</v>
      </c>
      <c r="L6" t="s">
        <v>178</v>
      </c>
      <c r="M6" t="s">
        <v>67</v>
      </c>
      <c r="N6" t="s">
        <v>55</v>
      </c>
      <c r="P6" t="s">
        <v>179</v>
      </c>
      <c r="Q6" t="s">
        <v>58</v>
      </c>
      <c r="S6" t="s">
        <v>58</v>
      </c>
      <c r="T6" t="s">
        <v>55</v>
      </c>
      <c r="V6" t="s">
        <v>55</v>
      </c>
      <c r="W6" t="s">
        <v>55</v>
      </c>
      <c r="Y6" t="s">
        <v>55</v>
      </c>
      <c r="Z6" t="s">
        <v>58</v>
      </c>
      <c r="AA6" t="s">
        <v>180</v>
      </c>
      <c r="AB6" t="s">
        <v>55</v>
      </c>
      <c r="AC6" t="s">
        <v>55</v>
      </c>
      <c r="AE6" t="s">
        <v>55</v>
      </c>
      <c r="AF6" t="s">
        <v>55</v>
      </c>
      <c r="AH6" t="s">
        <v>55</v>
      </c>
      <c r="AI6" t="s">
        <v>55</v>
      </c>
      <c r="AJ6" t="s">
        <v>55</v>
      </c>
      <c r="AK6" t="s">
        <v>58</v>
      </c>
      <c r="AM6" s="8" t="s">
        <v>181</v>
      </c>
      <c r="AO6" s="8"/>
    </row>
    <row r="7" spans="1:47" x14ac:dyDescent="0.25">
      <c r="A7">
        <v>6</v>
      </c>
      <c r="B7" s="1">
        <v>45161.620787037034</v>
      </c>
      <c r="C7" s="1">
        <v>45161.644976851851</v>
      </c>
      <c r="D7" t="s">
        <v>445</v>
      </c>
      <c r="E7" t="s">
        <v>446</v>
      </c>
      <c r="F7" s="1"/>
      <c r="G7" s="2">
        <v>45161</v>
      </c>
      <c r="H7" t="s">
        <v>447</v>
      </c>
      <c r="I7" t="s">
        <v>64</v>
      </c>
      <c r="J7" t="s">
        <v>404</v>
      </c>
      <c r="K7" t="s">
        <v>448</v>
      </c>
      <c r="L7" t="s">
        <v>449</v>
      </c>
      <c r="M7" t="s">
        <v>142</v>
      </c>
      <c r="N7" t="s">
        <v>55</v>
      </c>
      <c r="Q7" t="s">
        <v>55</v>
      </c>
      <c r="R7" t="s">
        <v>55</v>
      </c>
      <c r="S7" t="s">
        <v>55</v>
      </c>
      <c r="T7" t="s">
        <v>55</v>
      </c>
      <c r="V7" t="s">
        <v>55</v>
      </c>
      <c r="W7" t="s">
        <v>55</v>
      </c>
      <c r="Y7" t="s">
        <v>55</v>
      </c>
      <c r="Z7" t="s">
        <v>58</v>
      </c>
      <c r="AA7" t="s">
        <v>417</v>
      </c>
      <c r="AB7" t="s">
        <v>55</v>
      </c>
      <c r="AC7" t="s">
        <v>55</v>
      </c>
      <c r="AE7" t="s">
        <v>55</v>
      </c>
      <c r="AF7" t="s">
        <v>55</v>
      </c>
      <c r="AH7" t="s">
        <v>55</v>
      </c>
      <c r="AI7" t="s">
        <v>55</v>
      </c>
      <c r="AJ7" t="s">
        <v>55</v>
      </c>
      <c r="AK7" t="s">
        <v>58</v>
      </c>
      <c r="AM7" s="8" t="s">
        <v>57</v>
      </c>
      <c r="AN7" t="s">
        <v>450</v>
      </c>
      <c r="AO7" s="8" t="s">
        <v>451</v>
      </c>
    </row>
    <row r="8" spans="1:47" x14ac:dyDescent="0.25">
      <c r="A8">
        <v>7</v>
      </c>
      <c r="B8" s="1">
        <v>45161.66138888889</v>
      </c>
      <c r="C8" s="1">
        <v>45161.684965277775</v>
      </c>
      <c r="D8" t="s">
        <v>600</v>
      </c>
      <c r="E8" t="s">
        <v>143</v>
      </c>
      <c r="F8" s="1"/>
      <c r="G8" s="2">
        <v>45161</v>
      </c>
      <c r="H8" t="s">
        <v>601</v>
      </c>
      <c r="I8" t="s">
        <v>64</v>
      </c>
      <c r="J8" t="s">
        <v>602</v>
      </c>
      <c r="K8" t="s">
        <v>603</v>
      </c>
      <c r="L8" t="s">
        <v>533</v>
      </c>
      <c r="M8" t="s">
        <v>142</v>
      </c>
      <c r="N8" t="s">
        <v>55</v>
      </c>
      <c r="P8" t="s">
        <v>604</v>
      </c>
      <c r="Q8" t="s">
        <v>58</v>
      </c>
      <c r="S8" t="s">
        <v>55</v>
      </c>
      <c r="T8" t="s">
        <v>55</v>
      </c>
      <c r="V8" t="s">
        <v>55</v>
      </c>
      <c r="W8" t="s">
        <v>55</v>
      </c>
      <c r="Y8" t="s">
        <v>55</v>
      </c>
      <c r="Z8" t="s">
        <v>55</v>
      </c>
      <c r="AB8" t="s">
        <v>55</v>
      </c>
      <c r="AC8" t="s">
        <v>55</v>
      </c>
      <c r="AE8" t="s">
        <v>55</v>
      </c>
      <c r="AF8" t="s">
        <v>55</v>
      </c>
      <c r="AH8" t="s">
        <v>55</v>
      </c>
      <c r="AI8" t="s">
        <v>55</v>
      </c>
      <c r="AJ8" t="s">
        <v>55</v>
      </c>
      <c r="AK8" t="s">
        <v>58</v>
      </c>
      <c r="AM8" s="8" t="s">
        <v>57</v>
      </c>
      <c r="AO8" s="8"/>
    </row>
    <row r="9" spans="1:47" ht="30" x14ac:dyDescent="0.25">
      <c r="A9">
        <v>8</v>
      </c>
      <c r="B9" s="1">
        <v>45162.488009259258</v>
      </c>
      <c r="C9" s="1">
        <v>45162.496655092589</v>
      </c>
      <c r="D9" t="s">
        <v>663</v>
      </c>
      <c r="E9" t="s">
        <v>664</v>
      </c>
      <c r="F9" s="1"/>
      <c r="G9" s="2">
        <v>45162</v>
      </c>
      <c r="H9" t="s">
        <v>665</v>
      </c>
      <c r="I9" t="s">
        <v>194</v>
      </c>
      <c r="J9" t="s">
        <v>627</v>
      </c>
      <c r="K9" t="s">
        <v>628</v>
      </c>
      <c r="L9" t="s">
        <v>666</v>
      </c>
      <c r="M9" t="s">
        <v>86</v>
      </c>
      <c r="N9" t="s">
        <v>55</v>
      </c>
      <c r="P9" t="s">
        <v>667</v>
      </c>
      <c r="Q9" t="s">
        <v>55</v>
      </c>
      <c r="R9" t="s">
        <v>55</v>
      </c>
      <c r="S9" t="s">
        <v>55</v>
      </c>
      <c r="T9" t="s">
        <v>55</v>
      </c>
      <c r="V9" t="s">
        <v>55</v>
      </c>
      <c r="W9" t="s">
        <v>55</v>
      </c>
      <c r="Y9" t="s">
        <v>55</v>
      </c>
      <c r="Z9" t="s">
        <v>55</v>
      </c>
      <c r="AB9" t="s">
        <v>55</v>
      </c>
      <c r="AC9" t="s">
        <v>55</v>
      </c>
      <c r="AE9" t="s">
        <v>55</v>
      </c>
      <c r="AF9" t="s">
        <v>55</v>
      </c>
      <c r="AH9" t="s">
        <v>55</v>
      </c>
      <c r="AI9" t="s">
        <v>57</v>
      </c>
      <c r="AJ9" t="s">
        <v>513</v>
      </c>
      <c r="AK9" t="s">
        <v>58</v>
      </c>
      <c r="AM9" s="8" t="s">
        <v>513</v>
      </c>
      <c r="AO9" s="8" t="s">
        <v>668</v>
      </c>
    </row>
    <row r="10" spans="1:47" x14ac:dyDescent="0.25">
      <c r="A10">
        <v>9</v>
      </c>
      <c r="B10" s="1">
        <v>45162.567303240743</v>
      </c>
      <c r="C10" s="1">
        <v>45162.569363425922</v>
      </c>
      <c r="D10" t="s">
        <v>82</v>
      </c>
      <c r="E10" t="s">
        <v>83</v>
      </c>
      <c r="F10" s="1"/>
      <c r="G10" s="2">
        <v>45162</v>
      </c>
      <c r="H10" t="s">
        <v>456</v>
      </c>
      <c r="I10" t="s">
        <v>194</v>
      </c>
      <c r="J10" t="s">
        <v>457</v>
      </c>
      <c r="K10" t="s">
        <v>458</v>
      </c>
      <c r="L10" t="s">
        <v>459</v>
      </c>
      <c r="M10" t="s">
        <v>460</v>
      </c>
      <c r="N10" t="s">
        <v>55</v>
      </c>
      <c r="P10" t="s">
        <v>461</v>
      </c>
      <c r="Q10" t="s">
        <v>55</v>
      </c>
      <c r="R10" t="s">
        <v>55</v>
      </c>
      <c r="S10" t="s">
        <v>55</v>
      </c>
      <c r="T10" t="s">
        <v>55</v>
      </c>
      <c r="V10" t="s">
        <v>55</v>
      </c>
      <c r="W10" t="s">
        <v>55</v>
      </c>
      <c r="Y10" t="s">
        <v>462</v>
      </c>
      <c r="Z10" t="s">
        <v>55</v>
      </c>
      <c r="AB10" t="s">
        <v>463</v>
      </c>
      <c r="AC10" t="s">
        <v>55</v>
      </c>
      <c r="AE10" t="s">
        <v>464</v>
      </c>
      <c r="AF10" t="s">
        <v>55</v>
      </c>
      <c r="AH10" t="s">
        <v>465</v>
      </c>
      <c r="AI10" t="s">
        <v>58</v>
      </c>
      <c r="AJ10" t="s">
        <v>466</v>
      </c>
      <c r="AK10" t="s">
        <v>58</v>
      </c>
      <c r="AM10" s="8" t="s">
        <v>467</v>
      </c>
      <c r="AN10" t="s">
        <v>468</v>
      </c>
      <c r="AO10" s="8" t="s">
        <v>469</v>
      </c>
    </row>
    <row r="11" spans="1:47" ht="30" x14ac:dyDescent="0.25">
      <c r="A11">
        <v>10</v>
      </c>
      <c r="B11" s="1">
        <v>45162.836550925924</v>
      </c>
      <c r="C11" s="1">
        <v>45162.839143518519</v>
      </c>
      <c r="D11" t="s">
        <v>482</v>
      </c>
      <c r="E11" t="s">
        <v>483</v>
      </c>
      <c r="F11" s="1"/>
      <c r="G11" s="2">
        <v>45162</v>
      </c>
      <c r="H11" t="s">
        <v>511</v>
      </c>
      <c r="I11" t="s">
        <v>194</v>
      </c>
      <c r="J11" t="s">
        <v>457</v>
      </c>
      <c r="K11" t="s">
        <v>473</v>
      </c>
      <c r="L11" t="s">
        <v>474</v>
      </c>
      <c r="M11" t="s">
        <v>475</v>
      </c>
      <c r="N11" t="s">
        <v>58</v>
      </c>
      <c r="P11" t="s">
        <v>512</v>
      </c>
      <c r="Q11" t="s">
        <v>58</v>
      </c>
      <c r="T11" t="s">
        <v>55</v>
      </c>
      <c r="V11" t="s">
        <v>55</v>
      </c>
      <c r="W11" t="s">
        <v>55</v>
      </c>
      <c r="Y11" t="s">
        <v>55</v>
      </c>
      <c r="Z11" t="s">
        <v>55</v>
      </c>
      <c r="AB11" t="s">
        <v>55</v>
      </c>
      <c r="AC11" t="s">
        <v>55</v>
      </c>
      <c r="AE11" t="s">
        <v>55</v>
      </c>
      <c r="AF11" t="s">
        <v>55</v>
      </c>
      <c r="AH11" t="s">
        <v>55</v>
      </c>
      <c r="AI11" t="s">
        <v>57</v>
      </c>
      <c r="AK11" t="s">
        <v>58</v>
      </c>
      <c r="AM11" s="8" t="s">
        <v>513</v>
      </c>
      <c r="AN11" t="s">
        <v>514</v>
      </c>
      <c r="AO11" s="8" t="s">
        <v>515</v>
      </c>
    </row>
    <row r="12" spans="1:47" ht="45" x14ac:dyDescent="0.25">
      <c r="A12">
        <v>11</v>
      </c>
      <c r="B12" s="1">
        <v>45163.307546296295</v>
      </c>
      <c r="C12" s="1">
        <v>45163.444351851853</v>
      </c>
      <c r="D12" t="s">
        <v>106</v>
      </c>
      <c r="E12" t="s">
        <v>107</v>
      </c>
      <c r="F12" s="1"/>
      <c r="G12" s="2">
        <v>45162</v>
      </c>
      <c r="H12" t="s">
        <v>108</v>
      </c>
      <c r="I12" t="s">
        <v>64</v>
      </c>
      <c r="J12" t="s">
        <v>109</v>
      </c>
      <c r="K12" t="s">
        <v>110</v>
      </c>
      <c r="L12" t="s">
        <v>111</v>
      </c>
      <c r="M12" t="s">
        <v>112</v>
      </c>
      <c r="N12" t="s">
        <v>58</v>
      </c>
      <c r="P12" t="s">
        <v>113</v>
      </c>
      <c r="Q12" t="s">
        <v>55</v>
      </c>
      <c r="R12" t="s">
        <v>55</v>
      </c>
      <c r="T12" t="s">
        <v>57</v>
      </c>
      <c r="W12" t="s">
        <v>57</v>
      </c>
      <c r="Z12" t="s">
        <v>57</v>
      </c>
      <c r="AC12" t="s">
        <v>57</v>
      </c>
      <c r="AF12" t="s">
        <v>57</v>
      </c>
      <c r="AI12" t="s">
        <v>57</v>
      </c>
      <c r="AK12" t="s">
        <v>58</v>
      </c>
      <c r="AM12" s="8" t="s">
        <v>57</v>
      </c>
      <c r="AO12" s="8" t="s">
        <v>114</v>
      </c>
    </row>
    <row r="13" spans="1:47" x14ac:dyDescent="0.25">
      <c r="A13">
        <v>12</v>
      </c>
      <c r="B13" s="1">
        <v>45163.758229166669</v>
      </c>
      <c r="C13" s="1">
        <v>45163.758645833332</v>
      </c>
      <c r="D13" t="s">
        <v>233</v>
      </c>
      <c r="E13" t="s">
        <v>234</v>
      </c>
      <c r="F13" s="1"/>
      <c r="G13" s="2">
        <v>45162</v>
      </c>
      <c r="H13" t="s">
        <v>235</v>
      </c>
      <c r="I13" t="s">
        <v>64</v>
      </c>
      <c r="J13" t="s">
        <v>236</v>
      </c>
      <c r="K13" t="s">
        <v>237</v>
      </c>
      <c r="L13" t="s">
        <v>238</v>
      </c>
      <c r="M13" t="s">
        <v>142</v>
      </c>
      <c r="N13" t="s">
        <v>58</v>
      </c>
      <c r="P13" t="s">
        <v>239</v>
      </c>
      <c r="Q13" t="s">
        <v>55</v>
      </c>
      <c r="R13" t="s">
        <v>55</v>
      </c>
      <c r="T13" t="s">
        <v>55</v>
      </c>
      <c r="V13" t="s">
        <v>55</v>
      </c>
      <c r="W13" t="s">
        <v>55</v>
      </c>
      <c r="Y13" t="s">
        <v>55</v>
      </c>
      <c r="Z13" t="s">
        <v>55</v>
      </c>
      <c r="AB13" t="s">
        <v>55</v>
      </c>
      <c r="AC13" t="s">
        <v>55</v>
      </c>
      <c r="AE13" t="s">
        <v>55</v>
      </c>
      <c r="AF13" t="s">
        <v>55</v>
      </c>
      <c r="AH13" t="s">
        <v>55</v>
      </c>
      <c r="AI13" t="s">
        <v>55</v>
      </c>
      <c r="AJ13" t="s">
        <v>55</v>
      </c>
      <c r="AK13" t="s">
        <v>58</v>
      </c>
      <c r="AM13" s="8" t="s">
        <v>97</v>
      </c>
      <c r="AN13" t="s">
        <v>240</v>
      </c>
      <c r="AO13" s="8"/>
    </row>
    <row r="14" spans="1:47" x14ac:dyDescent="0.25">
      <c r="A14">
        <v>13</v>
      </c>
      <c r="B14" s="1">
        <v>45164.320567129631</v>
      </c>
      <c r="C14" s="1">
        <v>45164.326469907406</v>
      </c>
      <c r="D14" t="s">
        <v>47</v>
      </c>
      <c r="E14" t="s">
        <v>48</v>
      </c>
      <c r="F14" s="1"/>
      <c r="G14" s="2">
        <v>45163</v>
      </c>
      <c r="H14" t="s">
        <v>556</v>
      </c>
      <c r="I14" t="s">
        <v>50</v>
      </c>
      <c r="J14" t="s">
        <v>557</v>
      </c>
      <c r="K14" t="s">
        <v>558</v>
      </c>
      <c r="L14" t="s">
        <v>559</v>
      </c>
      <c r="M14" t="s">
        <v>54</v>
      </c>
      <c r="N14" t="s">
        <v>55</v>
      </c>
      <c r="P14" t="s">
        <v>560</v>
      </c>
      <c r="Q14" t="s">
        <v>55</v>
      </c>
      <c r="R14" t="s">
        <v>55</v>
      </c>
      <c r="T14" t="s">
        <v>55</v>
      </c>
      <c r="V14" t="s">
        <v>55</v>
      </c>
      <c r="W14" t="s">
        <v>55</v>
      </c>
      <c r="Y14" t="s">
        <v>55</v>
      </c>
      <c r="Z14" t="s">
        <v>55</v>
      </c>
      <c r="AB14" t="s">
        <v>55</v>
      </c>
      <c r="AC14" t="s">
        <v>57</v>
      </c>
      <c r="AF14" t="s">
        <v>55</v>
      </c>
      <c r="AH14" t="s">
        <v>55</v>
      </c>
      <c r="AI14" t="s">
        <v>55</v>
      </c>
      <c r="AJ14" t="s">
        <v>55</v>
      </c>
      <c r="AK14" t="s">
        <v>58</v>
      </c>
      <c r="AM14" s="8" t="s">
        <v>561</v>
      </c>
      <c r="AO14" s="8" t="s">
        <v>562</v>
      </c>
    </row>
    <row r="15" spans="1:47" x14ac:dyDescent="0.25">
      <c r="A15">
        <v>14</v>
      </c>
      <c r="B15" s="1">
        <v>45164.692384259259</v>
      </c>
      <c r="C15" s="1">
        <v>45164.697071759256</v>
      </c>
      <c r="D15" t="s">
        <v>324</v>
      </c>
      <c r="E15" t="s">
        <v>325</v>
      </c>
      <c r="F15" s="1"/>
      <c r="G15" s="2">
        <v>45164</v>
      </c>
      <c r="H15" t="s">
        <v>563</v>
      </c>
      <c r="I15" t="s">
        <v>50</v>
      </c>
      <c r="J15" t="s">
        <v>557</v>
      </c>
      <c r="K15" t="s">
        <v>564</v>
      </c>
      <c r="L15" t="s">
        <v>565</v>
      </c>
      <c r="M15" t="s">
        <v>86</v>
      </c>
      <c r="N15" t="s">
        <v>58</v>
      </c>
      <c r="P15" t="s">
        <v>325</v>
      </c>
      <c r="Q15" t="s">
        <v>55</v>
      </c>
      <c r="R15" t="s">
        <v>55</v>
      </c>
      <c r="T15" t="s">
        <v>55</v>
      </c>
      <c r="V15" t="s">
        <v>55</v>
      </c>
      <c r="W15" t="s">
        <v>55</v>
      </c>
      <c r="Y15" t="s">
        <v>55</v>
      </c>
      <c r="Z15" t="s">
        <v>57</v>
      </c>
      <c r="AC15" t="s">
        <v>55</v>
      </c>
      <c r="AE15" t="s">
        <v>55</v>
      </c>
      <c r="AF15" t="s">
        <v>57</v>
      </c>
      <c r="AI15" t="s">
        <v>55</v>
      </c>
      <c r="AJ15" t="s">
        <v>55</v>
      </c>
      <c r="AK15" t="s">
        <v>58</v>
      </c>
      <c r="AM15" s="8" t="s">
        <v>57</v>
      </c>
      <c r="AN15" t="s">
        <v>566</v>
      </c>
      <c r="AO15" s="8"/>
    </row>
    <row r="16" spans="1:47" x14ac:dyDescent="0.25">
      <c r="A16">
        <v>15</v>
      </c>
      <c r="B16" s="1">
        <v>45166.471631944441</v>
      </c>
      <c r="C16" s="1">
        <v>45166.475763888891</v>
      </c>
      <c r="D16" t="s">
        <v>378</v>
      </c>
      <c r="E16" t="s">
        <v>379</v>
      </c>
      <c r="F16" s="1"/>
      <c r="G16" s="2">
        <v>45166</v>
      </c>
      <c r="H16" t="s">
        <v>380</v>
      </c>
      <c r="I16" t="s">
        <v>64</v>
      </c>
      <c r="J16" t="s">
        <v>381</v>
      </c>
      <c r="K16" t="s">
        <v>382</v>
      </c>
      <c r="L16" t="s">
        <v>272</v>
      </c>
      <c r="M16" t="s">
        <v>142</v>
      </c>
      <c r="N16" t="s">
        <v>55</v>
      </c>
      <c r="P16" t="s">
        <v>383</v>
      </c>
      <c r="Q16" t="s">
        <v>55</v>
      </c>
      <c r="R16" t="s">
        <v>55</v>
      </c>
      <c r="T16" t="s">
        <v>55</v>
      </c>
      <c r="V16" t="s">
        <v>55</v>
      </c>
      <c r="W16" t="s">
        <v>55</v>
      </c>
      <c r="Y16" t="s">
        <v>55</v>
      </c>
      <c r="Z16" t="s">
        <v>55</v>
      </c>
      <c r="AB16" t="s">
        <v>55</v>
      </c>
      <c r="AC16" t="s">
        <v>55</v>
      </c>
      <c r="AE16" t="s">
        <v>55</v>
      </c>
      <c r="AF16" t="s">
        <v>55</v>
      </c>
      <c r="AH16" t="s">
        <v>384</v>
      </c>
      <c r="AI16" t="s">
        <v>55</v>
      </c>
      <c r="AJ16" t="s">
        <v>55</v>
      </c>
      <c r="AK16" t="s">
        <v>58</v>
      </c>
      <c r="AM16" s="8" t="s">
        <v>385</v>
      </c>
      <c r="AO16" s="8"/>
    </row>
    <row r="17" spans="1:41" ht="30" x14ac:dyDescent="0.25">
      <c r="A17">
        <v>16</v>
      </c>
      <c r="B17" s="1">
        <v>45167.311655092592</v>
      </c>
      <c r="C17" s="1">
        <v>45167.326944444445</v>
      </c>
      <c r="D17" t="s">
        <v>71</v>
      </c>
      <c r="E17" t="s">
        <v>72</v>
      </c>
      <c r="F17" s="1"/>
      <c r="G17" s="2">
        <v>45166</v>
      </c>
      <c r="H17" t="s">
        <v>73</v>
      </c>
      <c r="I17" t="s">
        <v>50</v>
      </c>
      <c r="J17" t="s">
        <v>74</v>
      </c>
      <c r="K17" t="s">
        <v>75</v>
      </c>
      <c r="L17" t="s">
        <v>76</v>
      </c>
      <c r="M17" t="s">
        <v>54</v>
      </c>
      <c r="N17" t="s">
        <v>55</v>
      </c>
      <c r="P17" t="s">
        <v>77</v>
      </c>
      <c r="Q17" t="s">
        <v>55</v>
      </c>
      <c r="R17" t="s">
        <v>55</v>
      </c>
      <c r="T17" t="s">
        <v>55</v>
      </c>
      <c r="V17" t="s">
        <v>55</v>
      </c>
      <c r="W17" t="s">
        <v>58</v>
      </c>
      <c r="X17" t="s">
        <v>78</v>
      </c>
      <c r="Y17" t="s">
        <v>55</v>
      </c>
      <c r="Z17" t="s">
        <v>57</v>
      </c>
      <c r="AC17" t="s">
        <v>57</v>
      </c>
      <c r="AF17" t="s">
        <v>55</v>
      </c>
      <c r="AH17" t="s">
        <v>55</v>
      </c>
      <c r="AI17" t="s">
        <v>55</v>
      </c>
      <c r="AJ17" t="s">
        <v>79</v>
      </c>
      <c r="AK17" t="s">
        <v>58</v>
      </c>
      <c r="AM17" s="8" t="s">
        <v>80</v>
      </c>
      <c r="AO17" s="8" t="s">
        <v>81</v>
      </c>
    </row>
    <row r="18" spans="1:41" x14ac:dyDescent="0.25">
      <c r="A18">
        <v>17</v>
      </c>
      <c r="B18" s="1">
        <v>45168.41814814815</v>
      </c>
      <c r="C18" s="1">
        <v>45168.435532407406</v>
      </c>
      <c r="D18" t="s">
        <v>115</v>
      </c>
      <c r="E18" t="s">
        <v>116</v>
      </c>
      <c r="F18" s="1"/>
      <c r="G18" s="2">
        <v>45167</v>
      </c>
      <c r="H18" t="s">
        <v>117</v>
      </c>
      <c r="I18" t="s">
        <v>64</v>
      </c>
      <c r="J18" t="s">
        <v>109</v>
      </c>
      <c r="K18" t="s">
        <v>118</v>
      </c>
      <c r="L18" t="s">
        <v>119</v>
      </c>
      <c r="M18" t="s">
        <v>112</v>
      </c>
      <c r="N18" t="s">
        <v>55</v>
      </c>
      <c r="P18" t="s">
        <v>120</v>
      </c>
      <c r="Q18" t="s">
        <v>58</v>
      </c>
      <c r="R18" t="s">
        <v>58</v>
      </c>
      <c r="T18" t="s">
        <v>55</v>
      </c>
      <c r="V18" t="s">
        <v>55</v>
      </c>
      <c r="W18" t="s">
        <v>55</v>
      </c>
      <c r="Y18" t="s">
        <v>55</v>
      </c>
      <c r="Z18" t="s">
        <v>55</v>
      </c>
      <c r="AB18" t="s">
        <v>55</v>
      </c>
      <c r="AC18" t="s">
        <v>55</v>
      </c>
      <c r="AE18" t="s">
        <v>55</v>
      </c>
      <c r="AF18" t="s">
        <v>55</v>
      </c>
      <c r="AH18" t="s">
        <v>55</v>
      </c>
      <c r="AI18" t="s">
        <v>55</v>
      </c>
      <c r="AJ18" t="s">
        <v>55</v>
      </c>
      <c r="AK18" t="s">
        <v>58</v>
      </c>
      <c r="AM18" s="8" t="s">
        <v>121</v>
      </c>
      <c r="AO18" s="8"/>
    </row>
    <row r="19" spans="1:41" ht="30" x14ac:dyDescent="0.25">
      <c r="A19">
        <v>18</v>
      </c>
      <c r="B19" s="1">
        <v>45169.439375000002</v>
      </c>
      <c r="C19" s="1">
        <v>45169.440011574072</v>
      </c>
      <c r="D19" t="s">
        <v>431</v>
      </c>
      <c r="E19" t="s">
        <v>432</v>
      </c>
      <c r="F19" s="1"/>
      <c r="G19" s="2">
        <v>45169</v>
      </c>
      <c r="H19" t="s">
        <v>433</v>
      </c>
      <c r="I19" t="s">
        <v>64</v>
      </c>
      <c r="J19" t="s">
        <v>404</v>
      </c>
      <c r="K19" t="s">
        <v>414</v>
      </c>
      <c r="L19" t="s">
        <v>434</v>
      </c>
      <c r="M19" t="s">
        <v>435</v>
      </c>
      <c r="N19" t="s">
        <v>58</v>
      </c>
      <c r="P19" t="s">
        <v>436</v>
      </c>
      <c r="Q19" t="s">
        <v>58</v>
      </c>
      <c r="R19" t="s">
        <v>58</v>
      </c>
      <c r="T19" t="s">
        <v>55</v>
      </c>
      <c r="V19" t="s">
        <v>55</v>
      </c>
      <c r="W19" t="s">
        <v>55</v>
      </c>
      <c r="Y19" t="s">
        <v>55</v>
      </c>
      <c r="Z19" t="s">
        <v>57</v>
      </c>
      <c r="AC19" t="s">
        <v>57</v>
      </c>
      <c r="AF19" t="s">
        <v>57</v>
      </c>
      <c r="AI19" t="s">
        <v>55</v>
      </c>
      <c r="AJ19" t="s">
        <v>55</v>
      </c>
      <c r="AK19" t="s">
        <v>58</v>
      </c>
      <c r="AM19" s="8" t="s">
        <v>57</v>
      </c>
      <c r="AO19" s="8" t="s">
        <v>437</v>
      </c>
    </row>
    <row r="20" spans="1:41" ht="30" x14ac:dyDescent="0.25">
      <c r="A20">
        <v>19</v>
      </c>
      <c r="B20" s="1">
        <v>45169.575682870367</v>
      </c>
      <c r="C20" s="1">
        <v>45169.580208333333</v>
      </c>
      <c r="D20" t="s">
        <v>174</v>
      </c>
      <c r="E20" t="s">
        <v>175</v>
      </c>
      <c r="F20" s="1"/>
      <c r="G20" s="2">
        <v>45169</v>
      </c>
      <c r="H20" t="s">
        <v>182</v>
      </c>
      <c r="I20" t="s">
        <v>64</v>
      </c>
      <c r="J20" t="s">
        <v>109</v>
      </c>
      <c r="K20" t="s">
        <v>183</v>
      </c>
      <c r="L20" t="s">
        <v>184</v>
      </c>
      <c r="M20" t="s">
        <v>67</v>
      </c>
      <c r="N20" t="s">
        <v>55</v>
      </c>
      <c r="P20" t="s">
        <v>185</v>
      </c>
      <c r="Q20" t="s">
        <v>58</v>
      </c>
      <c r="R20" t="s">
        <v>58</v>
      </c>
      <c r="T20" t="s">
        <v>55</v>
      </c>
      <c r="V20" t="s">
        <v>55</v>
      </c>
      <c r="W20" t="s">
        <v>55</v>
      </c>
      <c r="Y20" t="s">
        <v>55</v>
      </c>
      <c r="Z20" t="s">
        <v>55</v>
      </c>
      <c r="AB20" t="s">
        <v>55</v>
      </c>
      <c r="AC20" t="s">
        <v>57</v>
      </c>
      <c r="AF20" t="s">
        <v>57</v>
      </c>
      <c r="AI20" t="s">
        <v>55</v>
      </c>
      <c r="AJ20" t="s">
        <v>55</v>
      </c>
      <c r="AK20" t="s">
        <v>58</v>
      </c>
      <c r="AM20" s="8" t="s">
        <v>186</v>
      </c>
      <c r="AO20" s="8" t="s">
        <v>187</v>
      </c>
    </row>
    <row r="21" spans="1:41" x14ac:dyDescent="0.25">
      <c r="A21">
        <v>20</v>
      </c>
      <c r="B21" s="1">
        <v>45169.612858796296</v>
      </c>
      <c r="C21" s="1">
        <v>45169.620104166665</v>
      </c>
      <c r="D21" t="s">
        <v>122</v>
      </c>
      <c r="E21" t="s">
        <v>123</v>
      </c>
      <c r="F21" s="1"/>
      <c r="G21" s="2">
        <v>45169</v>
      </c>
      <c r="H21" t="s">
        <v>124</v>
      </c>
      <c r="I21" t="s">
        <v>64</v>
      </c>
      <c r="J21" t="s">
        <v>109</v>
      </c>
      <c r="K21" t="s">
        <v>125</v>
      </c>
      <c r="L21" t="s">
        <v>126</v>
      </c>
      <c r="M21" t="s">
        <v>112</v>
      </c>
      <c r="N21" t="s">
        <v>55</v>
      </c>
      <c r="P21" t="s">
        <v>127</v>
      </c>
      <c r="Q21" t="s">
        <v>58</v>
      </c>
      <c r="R21" t="s">
        <v>58</v>
      </c>
      <c r="T21" t="s">
        <v>55</v>
      </c>
      <c r="V21" t="s">
        <v>55</v>
      </c>
      <c r="W21" t="s">
        <v>55</v>
      </c>
      <c r="Y21" t="s">
        <v>55</v>
      </c>
      <c r="Z21" t="s">
        <v>57</v>
      </c>
      <c r="AC21" t="s">
        <v>57</v>
      </c>
      <c r="AF21" t="s">
        <v>57</v>
      </c>
      <c r="AI21" t="s">
        <v>55</v>
      </c>
      <c r="AJ21" t="s">
        <v>55</v>
      </c>
      <c r="AK21" t="s">
        <v>58</v>
      </c>
      <c r="AM21" s="8" t="s">
        <v>57</v>
      </c>
      <c r="AN21" t="s">
        <v>128</v>
      </c>
      <c r="AO21" s="8" t="s">
        <v>58</v>
      </c>
    </row>
    <row r="22" spans="1:41" ht="30" x14ac:dyDescent="0.25">
      <c r="A22">
        <v>21</v>
      </c>
      <c r="B22" s="1">
        <v>45169.648553240739</v>
      </c>
      <c r="C22" s="1">
        <v>45169.661076388889</v>
      </c>
      <c r="D22" t="s">
        <v>129</v>
      </c>
      <c r="E22" t="s">
        <v>130</v>
      </c>
      <c r="F22" s="1"/>
      <c r="G22" s="2">
        <v>45169</v>
      </c>
      <c r="H22" t="s">
        <v>131</v>
      </c>
      <c r="I22" t="s">
        <v>64</v>
      </c>
      <c r="J22" t="s">
        <v>109</v>
      </c>
      <c r="K22" t="s">
        <v>132</v>
      </c>
      <c r="L22" t="s">
        <v>133</v>
      </c>
      <c r="M22" t="s">
        <v>112</v>
      </c>
      <c r="N22" t="s">
        <v>58</v>
      </c>
      <c r="P22" t="s">
        <v>134</v>
      </c>
      <c r="Q22" t="s">
        <v>55</v>
      </c>
      <c r="R22" t="s">
        <v>58</v>
      </c>
      <c r="T22" t="s">
        <v>55</v>
      </c>
      <c r="V22" t="s">
        <v>55</v>
      </c>
      <c r="W22" t="s">
        <v>55</v>
      </c>
      <c r="Y22" t="s">
        <v>55</v>
      </c>
      <c r="Z22" t="s">
        <v>55</v>
      </c>
      <c r="AB22" t="s">
        <v>55</v>
      </c>
      <c r="AC22" t="s">
        <v>55</v>
      </c>
      <c r="AE22" t="s">
        <v>55</v>
      </c>
      <c r="AF22" t="s">
        <v>55</v>
      </c>
      <c r="AH22" t="s">
        <v>55</v>
      </c>
      <c r="AI22" t="s">
        <v>55</v>
      </c>
      <c r="AJ22" t="s">
        <v>55</v>
      </c>
      <c r="AK22" t="s">
        <v>58</v>
      </c>
      <c r="AM22" s="8" t="s">
        <v>57</v>
      </c>
      <c r="AN22" t="s">
        <v>135</v>
      </c>
      <c r="AO22" s="8" t="s">
        <v>136</v>
      </c>
    </row>
    <row r="23" spans="1:41" x14ac:dyDescent="0.25">
      <c r="A23">
        <v>22</v>
      </c>
      <c r="B23" s="1">
        <v>45170.356030092589</v>
      </c>
      <c r="C23" s="1">
        <v>45170.361608796295</v>
      </c>
      <c r="D23" t="s">
        <v>324</v>
      </c>
      <c r="E23" t="s">
        <v>325</v>
      </c>
      <c r="F23" s="1"/>
      <c r="G23" s="2">
        <v>45169</v>
      </c>
      <c r="H23" t="s">
        <v>567</v>
      </c>
      <c r="I23" t="s">
        <v>50</v>
      </c>
      <c r="J23" t="s">
        <v>557</v>
      </c>
      <c r="K23" t="s">
        <v>568</v>
      </c>
      <c r="L23" t="s">
        <v>569</v>
      </c>
      <c r="M23" t="s">
        <v>54</v>
      </c>
      <c r="N23" t="s">
        <v>55</v>
      </c>
      <c r="P23" t="s">
        <v>570</v>
      </c>
      <c r="Q23" t="s">
        <v>55</v>
      </c>
      <c r="R23" t="s">
        <v>55</v>
      </c>
      <c r="T23" t="s">
        <v>55</v>
      </c>
      <c r="V23" t="s">
        <v>55</v>
      </c>
      <c r="W23" t="s">
        <v>55</v>
      </c>
      <c r="Y23" t="s">
        <v>55</v>
      </c>
      <c r="Z23" t="s">
        <v>57</v>
      </c>
      <c r="AC23" t="s">
        <v>57</v>
      </c>
      <c r="AF23" t="s">
        <v>57</v>
      </c>
      <c r="AI23" t="s">
        <v>55</v>
      </c>
      <c r="AJ23" t="s">
        <v>55</v>
      </c>
      <c r="AK23" t="s">
        <v>58</v>
      </c>
      <c r="AM23" s="8" t="s">
        <v>57</v>
      </c>
      <c r="AN23" t="s">
        <v>571</v>
      </c>
      <c r="AO23" s="8" t="s">
        <v>57</v>
      </c>
    </row>
    <row r="24" spans="1:41" ht="30" x14ac:dyDescent="0.25">
      <c r="A24">
        <v>24</v>
      </c>
      <c r="B24" s="1">
        <v>45170.423009259262</v>
      </c>
      <c r="C24" s="1">
        <v>45170.426493055558</v>
      </c>
      <c r="D24" t="s">
        <v>477</v>
      </c>
      <c r="E24" t="s">
        <v>478</v>
      </c>
      <c r="F24" s="1"/>
      <c r="G24" s="2">
        <v>45170</v>
      </c>
      <c r="H24" t="s">
        <v>506</v>
      </c>
      <c r="I24" t="s">
        <v>194</v>
      </c>
      <c r="J24" t="s">
        <v>507</v>
      </c>
      <c r="K24" t="s">
        <v>473</v>
      </c>
      <c r="L24" t="s">
        <v>508</v>
      </c>
      <c r="M24" t="s">
        <v>86</v>
      </c>
      <c r="N24" t="s">
        <v>55</v>
      </c>
      <c r="P24" t="s">
        <v>509</v>
      </c>
      <c r="Q24" t="s">
        <v>55</v>
      </c>
      <c r="R24" t="s">
        <v>55</v>
      </c>
      <c r="T24" t="s">
        <v>55</v>
      </c>
      <c r="V24" t="s">
        <v>55</v>
      </c>
      <c r="W24" t="s">
        <v>55</v>
      </c>
      <c r="Y24" t="s">
        <v>55</v>
      </c>
      <c r="Z24" t="s">
        <v>55</v>
      </c>
      <c r="AB24" t="s">
        <v>55</v>
      </c>
      <c r="AC24" t="s">
        <v>57</v>
      </c>
      <c r="AF24" t="s">
        <v>57</v>
      </c>
      <c r="AI24" t="s">
        <v>55</v>
      </c>
      <c r="AJ24" t="s">
        <v>55</v>
      </c>
      <c r="AK24" t="s">
        <v>55</v>
      </c>
      <c r="AM24" s="8" t="s">
        <v>510</v>
      </c>
      <c r="AO24" s="8"/>
    </row>
    <row r="25" spans="1:41" x14ac:dyDescent="0.25">
      <c r="A25">
        <v>26</v>
      </c>
      <c r="B25" s="1">
        <v>45170.434745370374</v>
      </c>
      <c r="C25" s="1">
        <v>45170.443287037036</v>
      </c>
      <c r="D25" t="s">
        <v>642</v>
      </c>
      <c r="E25" t="s">
        <v>643</v>
      </c>
      <c r="F25" s="1"/>
      <c r="G25" s="2">
        <v>45170</v>
      </c>
      <c r="H25" t="s">
        <v>659</v>
      </c>
      <c r="I25" t="s">
        <v>50</v>
      </c>
      <c r="J25" t="s">
        <v>627</v>
      </c>
      <c r="K25" t="s">
        <v>278</v>
      </c>
      <c r="L25" t="s">
        <v>660</v>
      </c>
      <c r="M25" t="s">
        <v>86</v>
      </c>
      <c r="N25" t="s">
        <v>55</v>
      </c>
      <c r="P25" t="s">
        <v>661</v>
      </c>
      <c r="Q25" t="s">
        <v>55</v>
      </c>
      <c r="R25" t="s">
        <v>55</v>
      </c>
      <c r="T25" t="s">
        <v>55</v>
      </c>
      <c r="V25" t="s">
        <v>55</v>
      </c>
      <c r="W25" t="s">
        <v>55</v>
      </c>
      <c r="Y25" t="s">
        <v>55</v>
      </c>
      <c r="Z25" t="s">
        <v>55</v>
      </c>
      <c r="AB25" t="s">
        <v>55</v>
      </c>
      <c r="AC25" t="s">
        <v>55</v>
      </c>
      <c r="AE25" t="s">
        <v>55</v>
      </c>
      <c r="AF25" t="s">
        <v>55</v>
      </c>
      <c r="AH25" t="s">
        <v>55</v>
      </c>
      <c r="AI25" t="s">
        <v>55</v>
      </c>
      <c r="AJ25" t="s">
        <v>55</v>
      </c>
      <c r="AK25" t="s">
        <v>58</v>
      </c>
      <c r="AM25" s="8" t="s">
        <v>57</v>
      </c>
      <c r="AO25" s="8" t="s">
        <v>662</v>
      </c>
    </row>
    <row r="26" spans="1:41" x14ac:dyDescent="0.25">
      <c r="A26">
        <v>27</v>
      </c>
      <c r="B26" s="1">
        <v>45170.437372685185</v>
      </c>
      <c r="C26" s="1">
        <v>45170.449363425927</v>
      </c>
      <c r="D26" t="s">
        <v>202</v>
      </c>
      <c r="E26" t="s">
        <v>203</v>
      </c>
      <c r="F26" s="1"/>
      <c r="G26" s="2">
        <v>45169</v>
      </c>
      <c r="H26" t="s">
        <v>204</v>
      </c>
      <c r="I26" t="s">
        <v>64</v>
      </c>
      <c r="J26" t="s">
        <v>205</v>
      </c>
      <c r="K26" t="s">
        <v>204</v>
      </c>
      <c r="L26" t="s">
        <v>206</v>
      </c>
      <c r="M26" t="s">
        <v>207</v>
      </c>
      <c r="N26" t="s">
        <v>58</v>
      </c>
      <c r="Q26" t="s">
        <v>55</v>
      </c>
      <c r="R26" t="s">
        <v>55</v>
      </c>
      <c r="T26" t="s">
        <v>55</v>
      </c>
      <c r="V26" t="s">
        <v>55</v>
      </c>
      <c r="W26" t="s">
        <v>55</v>
      </c>
      <c r="Y26" t="s">
        <v>55</v>
      </c>
      <c r="Z26" t="s">
        <v>57</v>
      </c>
      <c r="AC26" t="s">
        <v>57</v>
      </c>
      <c r="AF26" t="s">
        <v>55</v>
      </c>
      <c r="AH26" t="s">
        <v>55</v>
      </c>
      <c r="AI26" t="s">
        <v>55</v>
      </c>
      <c r="AJ26" t="s">
        <v>55</v>
      </c>
      <c r="AK26" t="s">
        <v>58</v>
      </c>
      <c r="AM26" s="8" t="s">
        <v>57</v>
      </c>
      <c r="AN26" t="s">
        <v>208</v>
      </c>
      <c r="AO26" s="8" t="s">
        <v>57</v>
      </c>
    </row>
    <row r="27" spans="1:41" x14ac:dyDescent="0.25">
      <c r="A27">
        <v>28</v>
      </c>
      <c r="B27" s="1">
        <v>45170.55097222222</v>
      </c>
      <c r="C27" s="1">
        <v>45170.564780092594</v>
      </c>
      <c r="D27" t="s">
        <v>470</v>
      </c>
      <c r="E27" t="s">
        <v>471</v>
      </c>
      <c r="F27" s="1"/>
      <c r="G27" s="2">
        <v>45170</v>
      </c>
      <c r="H27" t="s">
        <v>472</v>
      </c>
      <c r="I27" t="s">
        <v>194</v>
      </c>
      <c r="J27" t="s">
        <v>457</v>
      </c>
      <c r="K27" t="s">
        <v>473</v>
      </c>
      <c r="L27" t="s">
        <v>474</v>
      </c>
      <c r="M27" t="s">
        <v>475</v>
      </c>
      <c r="N27" t="s">
        <v>58</v>
      </c>
      <c r="Q27" t="s">
        <v>55</v>
      </c>
      <c r="R27" t="s">
        <v>55</v>
      </c>
      <c r="T27" t="s">
        <v>57</v>
      </c>
      <c r="W27" t="s">
        <v>55</v>
      </c>
      <c r="Y27" t="s">
        <v>55</v>
      </c>
      <c r="Z27" t="s">
        <v>57</v>
      </c>
      <c r="AC27" t="s">
        <v>57</v>
      </c>
      <c r="AF27" t="s">
        <v>57</v>
      </c>
      <c r="AI27" t="s">
        <v>57</v>
      </c>
      <c r="AK27" t="s">
        <v>58</v>
      </c>
      <c r="AM27" s="8" t="s">
        <v>97</v>
      </c>
      <c r="AO27" s="8" t="s">
        <v>476</v>
      </c>
    </row>
    <row r="28" spans="1:41" x14ac:dyDescent="0.25">
      <c r="A28">
        <v>32</v>
      </c>
      <c r="B28" s="1">
        <v>45172.394259259258</v>
      </c>
      <c r="C28" s="1">
        <v>45172.404942129629</v>
      </c>
      <c r="D28" t="s">
        <v>252</v>
      </c>
      <c r="E28" t="s">
        <v>253</v>
      </c>
      <c r="F28" s="1"/>
      <c r="G28" s="2">
        <v>45172</v>
      </c>
      <c r="H28" t="s">
        <v>254</v>
      </c>
      <c r="I28" t="s">
        <v>64</v>
      </c>
      <c r="J28" t="s">
        <v>255</v>
      </c>
      <c r="K28" t="s">
        <v>57</v>
      </c>
      <c r="L28" t="s">
        <v>256</v>
      </c>
      <c r="M28" t="s">
        <v>142</v>
      </c>
      <c r="N28" t="s">
        <v>55</v>
      </c>
      <c r="P28" t="s">
        <v>257</v>
      </c>
      <c r="Q28" t="s">
        <v>55</v>
      </c>
      <c r="R28" t="s">
        <v>55</v>
      </c>
      <c r="T28" t="s">
        <v>55</v>
      </c>
      <c r="V28" t="s">
        <v>55</v>
      </c>
      <c r="W28" t="s">
        <v>55</v>
      </c>
      <c r="Y28" t="s">
        <v>55</v>
      </c>
      <c r="Z28" t="s">
        <v>55</v>
      </c>
      <c r="AB28" t="s">
        <v>55</v>
      </c>
      <c r="AC28" t="s">
        <v>55</v>
      </c>
      <c r="AE28" t="s">
        <v>55</v>
      </c>
      <c r="AF28" t="s">
        <v>55</v>
      </c>
      <c r="AH28" t="s">
        <v>55</v>
      </c>
      <c r="AI28" t="s">
        <v>55</v>
      </c>
      <c r="AJ28" t="s">
        <v>55</v>
      </c>
      <c r="AK28" t="s">
        <v>58</v>
      </c>
      <c r="AM28" s="8" t="s">
        <v>57</v>
      </c>
      <c r="AO28" s="8" t="s">
        <v>258</v>
      </c>
    </row>
    <row r="29" spans="1:41" x14ac:dyDescent="0.25">
      <c r="A29">
        <v>33</v>
      </c>
      <c r="B29" s="1">
        <v>45172.74590277778</v>
      </c>
      <c r="C29" s="1">
        <v>45172.75203703704</v>
      </c>
      <c r="D29" t="s">
        <v>91</v>
      </c>
      <c r="E29" t="s">
        <v>92</v>
      </c>
      <c r="F29" s="1"/>
      <c r="G29" s="2">
        <v>45172</v>
      </c>
      <c r="H29" t="s">
        <v>547</v>
      </c>
      <c r="I29" t="s">
        <v>194</v>
      </c>
      <c r="J29" t="s">
        <v>548</v>
      </c>
      <c r="K29" t="s">
        <v>549</v>
      </c>
      <c r="L29" t="s">
        <v>550</v>
      </c>
      <c r="M29" t="s">
        <v>551</v>
      </c>
      <c r="N29" t="s">
        <v>55</v>
      </c>
      <c r="P29" t="s">
        <v>552</v>
      </c>
      <c r="Q29" t="s">
        <v>55</v>
      </c>
      <c r="R29" t="s">
        <v>55</v>
      </c>
      <c r="T29" t="s">
        <v>55</v>
      </c>
      <c r="V29" t="s">
        <v>55</v>
      </c>
      <c r="W29" t="s">
        <v>55</v>
      </c>
      <c r="Y29" t="s">
        <v>55</v>
      </c>
      <c r="Z29" t="s">
        <v>57</v>
      </c>
      <c r="AC29" t="s">
        <v>55</v>
      </c>
      <c r="AE29" t="s">
        <v>55</v>
      </c>
      <c r="AF29" t="s">
        <v>57</v>
      </c>
      <c r="AI29" t="s">
        <v>55</v>
      </c>
      <c r="AJ29" t="s">
        <v>55</v>
      </c>
      <c r="AK29" t="s">
        <v>58</v>
      </c>
      <c r="AM29" s="8" t="s">
        <v>553</v>
      </c>
      <c r="AN29" t="s">
        <v>554</v>
      </c>
      <c r="AO29" s="8" t="s">
        <v>555</v>
      </c>
    </row>
    <row r="30" spans="1:41" ht="30" x14ac:dyDescent="0.25">
      <c r="A30">
        <v>34</v>
      </c>
      <c r="B30" s="1">
        <v>45173.430509259262</v>
      </c>
      <c r="C30" s="1">
        <v>45173.462048611109</v>
      </c>
      <c r="D30" t="s">
        <v>115</v>
      </c>
      <c r="E30" t="s">
        <v>116</v>
      </c>
      <c r="F30" s="1"/>
      <c r="G30" s="2">
        <v>45173</v>
      </c>
      <c r="H30" t="s">
        <v>144</v>
      </c>
      <c r="I30" t="s">
        <v>64</v>
      </c>
      <c r="J30" t="s">
        <v>109</v>
      </c>
      <c r="K30" t="s">
        <v>145</v>
      </c>
      <c r="L30" t="s">
        <v>146</v>
      </c>
      <c r="M30" t="s">
        <v>142</v>
      </c>
      <c r="N30" t="s">
        <v>55</v>
      </c>
      <c r="P30" t="s">
        <v>147</v>
      </c>
      <c r="Q30" t="s">
        <v>58</v>
      </c>
      <c r="R30" t="s">
        <v>58</v>
      </c>
      <c r="T30" t="s">
        <v>55</v>
      </c>
      <c r="V30" t="s">
        <v>55</v>
      </c>
      <c r="W30" t="s">
        <v>55</v>
      </c>
      <c r="Y30" t="s">
        <v>55</v>
      </c>
      <c r="Z30" t="s">
        <v>57</v>
      </c>
      <c r="AC30" t="s">
        <v>57</v>
      </c>
      <c r="AF30" t="s">
        <v>55</v>
      </c>
      <c r="AH30" t="s">
        <v>55</v>
      </c>
      <c r="AI30" t="s">
        <v>55</v>
      </c>
      <c r="AJ30" t="s">
        <v>55</v>
      </c>
      <c r="AK30" t="s">
        <v>58</v>
      </c>
      <c r="AM30" s="8" t="s">
        <v>148</v>
      </c>
      <c r="AN30" t="s">
        <v>149</v>
      </c>
      <c r="AO30" s="8" t="s">
        <v>150</v>
      </c>
    </row>
    <row r="31" spans="1:41" ht="30" x14ac:dyDescent="0.25">
      <c r="A31">
        <v>35</v>
      </c>
      <c r="B31" s="1">
        <v>45173.90221064815</v>
      </c>
      <c r="C31" s="1">
        <v>45173.90729166667</v>
      </c>
      <c r="D31" t="s">
        <v>649</v>
      </c>
      <c r="E31" t="s">
        <v>650</v>
      </c>
      <c r="F31" s="1"/>
      <c r="G31" s="2">
        <v>45173</v>
      </c>
      <c r="H31" t="s">
        <v>651</v>
      </c>
      <c r="I31" t="s">
        <v>194</v>
      </c>
      <c r="J31" t="s">
        <v>627</v>
      </c>
      <c r="K31" t="s">
        <v>652</v>
      </c>
      <c r="L31" t="s">
        <v>674</v>
      </c>
      <c r="M31" t="s">
        <v>86</v>
      </c>
      <c r="N31" t="s">
        <v>58</v>
      </c>
      <c r="P31" t="s">
        <v>57</v>
      </c>
      <c r="Q31" t="s">
        <v>58</v>
      </c>
      <c r="R31" t="s">
        <v>58</v>
      </c>
      <c r="T31" t="s">
        <v>57</v>
      </c>
      <c r="W31" t="s">
        <v>57</v>
      </c>
      <c r="Z31" t="s">
        <v>57</v>
      </c>
      <c r="AC31" t="s">
        <v>57</v>
      </c>
      <c r="AF31" t="s">
        <v>57</v>
      </c>
      <c r="AI31" t="s">
        <v>57</v>
      </c>
      <c r="AK31" t="s">
        <v>58</v>
      </c>
      <c r="AM31" s="8" t="s">
        <v>675</v>
      </c>
      <c r="AO31" s="8" t="s">
        <v>676</v>
      </c>
    </row>
    <row r="32" spans="1:41" ht="30" x14ac:dyDescent="0.25">
      <c r="A32">
        <v>36</v>
      </c>
      <c r="B32" s="1">
        <v>45174.052881944444</v>
      </c>
      <c r="C32" s="1">
        <v>45174.055092592593</v>
      </c>
      <c r="D32" t="s">
        <v>477</v>
      </c>
      <c r="E32" t="s">
        <v>478</v>
      </c>
      <c r="F32" s="1"/>
      <c r="G32" s="2">
        <v>45174</v>
      </c>
      <c r="H32" t="s">
        <v>479</v>
      </c>
      <c r="I32" t="s">
        <v>194</v>
      </c>
      <c r="J32" t="s">
        <v>457</v>
      </c>
      <c r="K32" t="s">
        <v>473</v>
      </c>
      <c r="L32" t="s">
        <v>480</v>
      </c>
      <c r="M32" t="s">
        <v>475</v>
      </c>
      <c r="N32" t="s">
        <v>55</v>
      </c>
      <c r="P32" t="s">
        <v>478</v>
      </c>
      <c r="Q32" t="s">
        <v>58</v>
      </c>
      <c r="R32" t="s">
        <v>58</v>
      </c>
      <c r="T32" t="s">
        <v>55</v>
      </c>
      <c r="V32" t="s">
        <v>55</v>
      </c>
      <c r="W32" t="s">
        <v>55</v>
      </c>
      <c r="Y32" t="s">
        <v>55</v>
      </c>
      <c r="Z32" t="s">
        <v>57</v>
      </c>
      <c r="AC32" t="s">
        <v>55</v>
      </c>
      <c r="AE32" t="s">
        <v>55</v>
      </c>
      <c r="AF32" t="s">
        <v>55</v>
      </c>
      <c r="AH32" t="s">
        <v>55</v>
      </c>
      <c r="AI32" t="s">
        <v>55</v>
      </c>
      <c r="AJ32" t="s">
        <v>55</v>
      </c>
      <c r="AK32" t="s">
        <v>58</v>
      </c>
      <c r="AM32" s="8" t="s">
        <v>57</v>
      </c>
      <c r="AO32" s="8" t="s">
        <v>481</v>
      </c>
    </row>
    <row r="33" spans="1:42" x14ac:dyDescent="0.25">
      <c r="A33">
        <v>37</v>
      </c>
      <c r="B33" s="1">
        <v>45174.132048611114</v>
      </c>
      <c r="C33" s="1">
        <v>45174.138692129629</v>
      </c>
      <c r="D33" t="s">
        <v>274</v>
      </c>
      <c r="E33" t="s">
        <v>275</v>
      </c>
      <c r="F33" s="1"/>
      <c r="G33" s="2">
        <v>45173</v>
      </c>
      <c r="H33" t="s">
        <v>702</v>
      </c>
      <c r="I33" t="s">
        <v>194</v>
      </c>
      <c r="J33" t="s">
        <v>627</v>
      </c>
      <c r="K33" t="s">
        <v>278</v>
      </c>
      <c r="L33" t="s">
        <v>703</v>
      </c>
      <c r="M33" t="s">
        <v>86</v>
      </c>
      <c r="N33" t="s">
        <v>55</v>
      </c>
      <c r="P33" t="s">
        <v>704</v>
      </c>
      <c r="Q33" t="s">
        <v>58</v>
      </c>
      <c r="R33" t="s">
        <v>58</v>
      </c>
      <c r="T33" t="s">
        <v>55</v>
      </c>
      <c r="V33" t="s">
        <v>55</v>
      </c>
      <c r="W33" t="s">
        <v>55</v>
      </c>
      <c r="Y33" t="s">
        <v>55</v>
      </c>
      <c r="Z33" t="s">
        <v>58</v>
      </c>
      <c r="AA33" t="s">
        <v>705</v>
      </c>
      <c r="AB33" t="s">
        <v>55</v>
      </c>
      <c r="AC33" t="s">
        <v>57</v>
      </c>
      <c r="AF33" t="s">
        <v>55</v>
      </c>
      <c r="AH33" t="s">
        <v>55</v>
      </c>
      <c r="AI33" t="s">
        <v>55</v>
      </c>
      <c r="AJ33" t="s">
        <v>55</v>
      </c>
      <c r="AK33" t="s">
        <v>58</v>
      </c>
      <c r="AM33" s="8" t="s">
        <v>97</v>
      </c>
      <c r="AO33" s="8" t="s">
        <v>706</v>
      </c>
    </row>
    <row r="34" spans="1:42" x14ac:dyDescent="0.25">
      <c r="A34">
        <v>38</v>
      </c>
      <c r="B34" s="1">
        <v>45174.704282407409</v>
      </c>
      <c r="C34" s="1">
        <v>45174.707118055558</v>
      </c>
      <c r="D34" t="s">
        <v>47</v>
      </c>
      <c r="E34" t="s">
        <v>48</v>
      </c>
      <c r="F34" s="1"/>
      <c r="G34" s="2">
        <v>45174</v>
      </c>
      <c r="H34" t="s">
        <v>596</v>
      </c>
      <c r="I34" t="s">
        <v>50</v>
      </c>
      <c r="J34" t="s">
        <v>591</v>
      </c>
      <c r="K34" t="s">
        <v>558</v>
      </c>
      <c r="L34" t="s">
        <v>597</v>
      </c>
      <c r="M34" t="s">
        <v>54</v>
      </c>
      <c r="N34" t="s">
        <v>55</v>
      </c>
      <c r="P34" t="s">
        <v>598</v>
      </c>
      <c r="Q34" t="s">
        <v>55</v>
      </c>
      <c r="R34" t="s">
        <v>55</v>
      </c>
      <c r="T34" t="s">
        <v>55</v>
      </c>
      <c r="V34" t="s">
        <v>55</v>
      </c>
      <c r="W34" t="s">
        <v>57</v>
      </c>
      <c r="Z34" t="s">
        <v>57</v>
      </c>
      <c r="AC34" t="s">
        <v>55</v>
      </c>
      <c r="AE34" t="s">
        <v>55</v>
      </c>
      <c r="AF34" t="s">
        <v>57</v>
      </c>
      <c r="AI34" t="s">
        <v>55</v>
      </c>
      <c r="AJ34" t="s">
        <v>55</v>
      </c>
      <c r="AK34" t="s">
        <v>58</v>
      </c>
      <c r="AM34" s="8" t="s">
        <v>599</v>
      </c>
      <c r="AO34" s="8" t="s">
        <v>87</v>
      </c>
    </row>
    <row r="35" spans="1:42" x14ac:dyDescent="0.25">
      <c r="A35">
        <v>39</v>
      </c>
      <c r="B35" s="1">
        <v>45175.399733796294</v>
      </c>
      <c r="C35" s="1">
        <v>45175.402256944442</v>
      </c>
      <c r="D35" t="s">
        <v>624</v>
      </c>
      <c r="E35" t="s">
        <v>625</v>
      </c>
      <c r="F35" s="1"/>
      <c r="G35" s="2">
        <v>45175</v>
      </c>
      <c r="H35" t="s">
        <v>738</v>
      </c>
      <c r="I35" t="s">
        <v>194</v>
      </c>
      <c r="J35" t="s">
        <v>739</v>
      </c>
      <c r="K35" t="s">
        <v>57</v>
      </c>
      <c r="L35" t="s">
        <v>740</v>
      </c>
      <c r="M35" t="s">
        <v>581</v>
      </c>
      <c r="N35" t="s">
        <v>58</v>
      </c>
      <c r="Q35" t="s">
        <v>58</v>
      </c>
      <c r="R35" t="s">
        <v>58</v>
      </c>
      <c r="T35" t="s">
        <v>55</v>
      </c>
      <c r="V35" t="s">
        <v>55</v>
      </c>
      <c r="W35" t="s">
        <v>55</v>
      </c>
      <c r="Y35" t="s">
        <v>55</v>
      </c>
      <c r="Z35" t="s">
        <v>55</v>
      </c>
      <c r="AB35" t="s">
        <v>55</v>
      </c>
      <c r="AC35" t="s">
        <v>55</v>
      </c>
      <c r="AE35" t="s">
        <v>55</v>
      </c>
      <c r="AF35" t="s">
        <v>55</v>
      </c>
      <c r="AH35" t="s">
        <v>55</v>
      </c>
      <c r="AI35" t="s">
        <v>55</v>
      </c>
      <c r="AJ35" t="s">
        <v>55</v>
      </c>
      <c r="AK35" t="s">
        <v>58</v>
      </c>
      <c r="AM35" s="8" t="s">
        <v>57</v>
      </c>
      <c r="AN35" t="s">
        <v>741</v>
      </c>
      <c r="AO35" s="8"/>
    </row>
    <row r="36" spans="1:42" x14ac:dyDescent="0.25">
      <c r="A36">
        <v>40</v>
      </c>
      <c r="B36" s="1">
        <v>45175.450648148151</v>
      </c>
      <c r="C36" s="1">
        <v>45175.457384259258</v>
      </c>
      <c r="D36" t="s">
        <v>438</v>
      </c>
      <c r="E36" t="s">
        <v>439</v>
      </c>
      <c r="F36" s="1"/>
      <c r="G36" s="2">
        <v>45175</v>
      </c>
      <c r="H36" t="s">
        <v>531</v>
      </c>
      <c r="I36" t="s">
        <v>64</v>
      </c>
      <c r="J36" t="s">
        <v>532</v>
      </c>
      <c r="K36" t="s">
        <v>531</v>
      </c>
      <c r="L36" t="s">
        <v>533</v>
      </c>
      <c r="M36" t="s">
        <v>112</v>
      </c>
      <c r="N36" t="s">
        <v>55</v>
      </c>
      <c r="P36" t="s">
        <v>402</v>
      </c>
      <c r="Q36" t="s">
        <v>58</v>
      </c>
      <c r="R36" t="s">
        <v>58</v>
      </c>
      <c r="T36" t="s">
        <v>55</v>
      </c>
      <c r="V36" t="s">
        <v>55</v>
      </c>
      <c r="W36" t="s">
        <v>55</v>
      </c>
      <c r="Y36" t="s">
        <v>55</v>
      </c>
      <c r="Z36" t="s">
        <v>55</v>
      </c>
      <c r="AB36" t="s">
        <v>55</v>
      </c>
      <c r="AC36" t="s">
        <v>55</v>
      </c>
      <c r="AE36" t="s">
        <v>55</v>
      </c>
      <c r="AF36" t="s">
        <v>57</v>
      </c>
      <c r="AI36" t="s">
        <v>55</v>
      </c>
      <c r="AJ36" t="s">
        <v>55</v>
      </c>
      <c r="AK36" t="s">
        <v>58</v>
      </c>
      <c r="AM36" s="8" t="s">
        <v>534</v>
      </c>
      <c r="AO36" s="8"/>
    </row>
    <row r="37" spans="1:42" x14ac:dyDescent="0.25">
      <c r="A37">
        <v>41</v>
      </c>
      <c r="B37" s="1">
        <v>45176.441863425927</v>
      </c>
      <c r="C37" s="1">
        <v>45176.448136574072</v>
      </c>
      <c r="D37" t="s">
        <v>624</v>
      </c>
      <c r="E37" t="s">
        <v>625</v>
      </c>
      <c r="F37" s="1"/>
      <c r="G37" s="2">
        <v>45175</v>
      </c>
      <c r="H37" t="s">
        <v>626</v>
      </c>
      <c r="I37" t="s">
        <v>194</v>
      </c>
      <c r="J37" t="s">
        <v>627</v>
      </c>
      <c r="K37" t="s">
        <v>628</v>
      </c>
      <c r="L37" t="s">
        <v>629</v>
      </c>
      <c r="M37" t="s">
        <v>460</v>
      </c>
      <c r="N37" t="s">
        <v>55</v>
      </c>
      <c r="P37" t="s">
        <v>630</v>
      </c>
      <c r="Q37" t="s">
        <v>58</v>
      </c>
      <c r="R37" t="s">
        <v>58</v>
      </c>
      <c r="T37" t="s">
        <v>55</v>
      </c>
      <c r="V37" t="s">
        <v>55</v>
      </c>
      <c r="W37" t="s">
        <v>55</v>
      </c>
      <c r="Y37" t="s">
        <v>55</v>
      </c>
      <c r="Z37" t="s">
        <v>57</v>
      </c>
      <c r="AC37" t="s">
        <v>55</v>
      </c>
      <c r="AE37" t="s">
        <v>55</v>
      </c>
      <c r="AF37" t="s">
        <v>55</v>
      </c>
      <c r="AH37" t="s">
        <v>55</v>
      </c>
      <c r="AI37" t="s">
        <v>55</v>
      </c>
      <c r="AJ37" t="s">
        <v>55</v>
      </c>
      <c r="AK37" t="s">
        <v>58</v>
      </c>
      <c r="AM37" s="8" t="s">
        <v>57</v>
      </c>
      <c r="AN37" t="s">
        <v>631</v>
      </c>
      <c r="AO37" s="8"/>
    </row>
    <row r="38" spans="1:42" x14ac:dyDescent="0.25">
      <c r="A38">
        <v>42</v>
      </c>
      <c r="B38" s="1">
        <v>45176.552986111114</v>
      </c>
      <c r="C38" s="1">
        <v>45176.559976851851</v>
      </c>
      <c r="D38" t="s">
        <v>61</v>
      </c>
      <c r="E38" t="s">
        <v>62</v>
      </c>
      <c r="F38" s="1"/>
      <c r="G38" s="2">
        <v>45175</v>
      </c>
      <c r="H38" t="s">
        <v>193</v>
      </c>
      <c r="I38" t="s">
        <v>64</v>
      </c>
      <c r="J38" t="s">
        <v>516</v>
      </c>
      <c r="K38" t="s">
        <v>354</v>
      </c>
      <c r="L38" t="s">
        <v>517</v>
      </c>
      <c r="M38" t="s">
        <v>112</v>
      </c>
      <c r="N38" t="s">
        <v>55</v>
      </c>
      <c r="Q38" t="s">
        <v>58</v>
      </c>
      <c r="R38" t="s">
        <v>58</v>
      </c>
      <c r="T38" t="s">
        <v>58</v>
      </c>
      <c r="U38" t="s">
        <v>518</v>
      </c>
      <c r="V38" t="s">
        <v>55</v>
      </c>
      <c r="W38" t="s">
        <v>55</v>
      </c>
      <c r="Y38" t="s">
        <v>55</v>
      </c>
      <c r="Z38" t="s">
        <v>57</v>
      </c>
      <c r="AC38" t="s">
        <v>57</v>
      </c>
      <c r="AF38" t="s">
        <v>57</v>
      </c>
      <c r="AI38" t="s">
        <v>55</v>
      </c>
      <c r="AJ38" t="s">
        <v>55</v>
      </c>
      <c r="AK38" t="s">
        <v>58</v>
      </c>
      <c r="AM38" s="8" t="s">
        <v>519</v>
      </c>
      <c r="AO38" s="8"/>
    </row>
    <row r="39" spans="1:42" ht="30" x14ac:dyDescent="0.25">
      <c r="A39">
        <v>43</v>
      </c>
      <c r="B39" s="1">
        <v>45176.611064814817</v>
      </c>
      <c r="C39" s="1">
        <v>45176.631331018521</v>
      </c>
      <c r="D39" t="s">
        <v>624</v>
      </c>
      <c r="E39" t="s">
        <v>625</v>
      </c>
      <c r="F39" s="1"/>
      <c r="G39" s="2">
        <v>45176</v>
      </c>
      <c r="H39" t="s">
        <v>632</v>
      </c>
      <c r="I39" t="s">
        <v>194</v>
      </c>
      <c r="J39" t="s">
        <v>627</v>
      </c>
      <c r="K39" t="s">
        <v>633</v>
      </c>
      <c r="L39" t="s">
        <v>634</v>
      </c>
      <c r="M39" t="s">
        <v>460</v>
      </c>
      <c r="N39" t="s">
        <v>55</v>
      </c>
      <c r="P39" t="s">
        <v>630</v>
      </c>
      <c r="Q39" t="s">
        <v>58</v>
      </c>
      <c r="R39" t="s">
        <v>55</v>
      </c>
      <c r="T39" t="s">
        <v>58</v>
      </c>
      <c r="U39" t="s">
        <v>635</v>
      </c>
      <c r="V39" t="s">
        <v>636</v>
      </c>
      <c r="W39" t="s">
        <v>55</v>
      </c>
      <c r="Y39" t="s">
        <v>55</v>
      </c>
      <c r="Z39" t="s">
        <v>57</v>
      </c>
      <c r="AC39" t="s">
        <v>58</v>
      </c>
      <c r="AD39" t="s">
        <v>637</v>
      </c>
      <c r="AE39" t="s">
        <v>638</v>
      </c>
      <c r="AF39" t="s">
        <v>57</v>
      </c>
      <c r="AI39" t="s">
        <v>57</v>
      </c>
      <c r="AK39" t="s">
        <v>55</v>
      </c>
      <c r="AM39" s="8" t="s">
        <v>639</v>
      </c>
      <c r="AN39" t="s">
        <v>640</v>
      </c>
      <c r="AO39" s="8" t="s">
        <v>641</v>
      </c>
    </row>
    <row r="40" spans="1:42" x14ac:dyDescent="0.25">
      <c r="A40">
        <v>44</v>
      </c>
      <c r="B40" s="1">
        <v>45176.683506944442</v>
      </c>
      <c r="C40" s="1">
        <v>45176.684166666666</v>
      </c>
      <c r="D40" t="s">
        <v>324</v>
      </c>
      <c r="E40" t="s">
        <v>325</v>
      </c>
      <c r="F40" s="1"/>
      <c r="G40" s="2">
        <v>45176</v>
      </c>
      <c r="H40" t="s">
        <v>563</v>
      </c>
      <c r="I40" t="s">
        <v>50</v>
      </c>
      <c r="J40" t="s">
        <v>557</v>
      </c>
      <c r="K40" t="s">
        <v>568</v>
      </c>
      <c r="L40" t="s">
        <v>572</v>
      </c>
      <c r="M40" t="s">
        <v>364</v>
      </c>
      <c r="N40" t="s">
        <v>55</v>
      </c>
      <c r="P40" t="s">
        <v>573</v>
      </c>
      <c r="Q40" t="s">
        <v>55</v>
      </c>
      <c r="R40" t="s">
        <v>55</v>
      </c>
      <c r="T40" t="s">
        <v>55</v>
      </c>
      <c r="V40" t="s">
        <v>55</v>
      </c>
      <c r="W40" t="s">
        <v>55</v>
      </c>
      <c r="Y40" t="s">
        <v>55</v>
      </c>
      <c r="Z40" t="s">
        <v>57</v>
      </c>
      <c r="AC40" t="s">
        <v>57</v>
      </c>
      <c r="AF40" t="s">
        <v>57</v>
      </c>
      <c r="AI40" t="s">
        <v>58</v>
      </c>
      <c r="AJ40" t="s">
        <v>55</v>
      </c>
      <c r="AK40" t="s">
        <v>58</v>
      </c>
      <c r="AM40" s="8" t="s">
        <v>574</v>
      </c>
      <c r="AO40" s="8" t="s">
        <v>575</v>
      </c>
      <c r="AP40" t="s">
        <v>170</v>
      </c>
    </row>
    <row r="41" spans="1:42" x14ac:dyDescent="0.25">
      <c r="A41">
        <v>45</v>
      </c>
      <c r="B41" s="1">
        <v>45176.868391203701</v>
      </c>
      <c r="C41" s="1">
        <v>45176.871921296297</v>
      </c>
      <c r="D41" t="s">
        <v>535</v>
      </c>
      <c r="E41" t="s">
        <v>536</v>
      </c>
      <c r="F41" s="1"/>
      <c r="G41" s="2">
        <v>45176</v>
      </c>
      <c r="H41" t="s">
        <v>139</v>
      </c>
      <c r="I41" t="s">
        <v>64</v>
      </c>
      <c r="J41" t="s">
        <v>532</v>
      </c>
      <c r="K41" t="s">
        <v>139</v>
      </c>
      <c r="L41" t="s">
        <v>272</v>
      </c>
      <c r="M41" t="s">
        <v>112</v>
      </c>
      <c r="N41" t="s">
        <v>55</v>
      </c>
      <c r="P41" t="s">
        <v>57</v>
      </c>
      <c r="Q41" t="s">
        <v>55</v>
      </c>
      <c r="R41" t="s">
        <v>55</v>
      </c>
      <c r="T41" t="s">
        <v>55</v>
      </c>
      <c r="V41" t="s">
        <v>55</v>
      </c>
      <c r="W41" t="s">
        <v>55</v>
      </c>
      <c r="Y41" t="s">
        <v>55</v>
      </c>
      <c r="Z41" t="s">
        <v>55</v>
      </c>
      <c r="AB41" t="s">
        <v>55</v>
      </c>
      <c r="AC41" t="s">
        <v>55</v>
      </c>
      <c r="AE41" t="s">
        <v>55</v>
      </c>
      <c r="AF41" t="s">
        <v>55</v>
      </c>
      <c r="AH41" t="s">
        <v>55</v>
      </c>
      <c r="AI41" t="s">
        <v>55</v>
      </c>
      <c r="AJ41" t="s">
        <v>55</v>
      </c>
      <c r="AK41" t="s">
        <v>58</v>
      </c>
      <c r="AM41" s="8" t="s">
        <v>57</v>
      </c>
      <c r="AO41" s="8"/>
    </row>
    <row r="42" spans="1:42" x14ac:dyDescent="0.25">
      <c r="A42">
        <v>46</v>
      </c>
      <c r="B42" s="1">
        <v>45177.337256944447</v>
      </c>
      <c r="C42" s="1">
        <v>45177.344212962962</v>
      </c>
      <c r="D42" t="s">
        <v>576</v>
      </c>
      <c r="E42" t="s">
        <v>577</v>
      </c>
      <c r="F42" s="1"/>
      <c r="G42" s="2">
        <v>45176</v>
      </c>
      <c r="H42" t="s">
        <v>578</v>
      </c>
      <c r="I42" t="s">
        <v>50</v>
      </c>
      <c r="J42" t="s">
        <v>557</v>
      </c>
      <c r="K42" t="s">
        <v>579</v>
      </c>
      <c r="L42" t="s">
        <v>580</v>
      </c>
      <c r="M42" t="s">
        <v>581</v>
      </c>
      <c r="N42" t="s">
        <v>55</v>
      </c>
      <c r="P42" t="s">
        <v>582</v>
      </c>
      <c r="Q42" t="s">
        <v>55</v>
      </c>
      <c r="R42" t="s">
        <v>55</v>
      </c>
      <c r="T42" t="s">
        <v>55</v>
      </c>
      <c r="V42" t="s">
        <v>55</v>
      </c>
      <c r="W42" t="s">
        <v>55</v>
      </c>
      <c r="Y42" t="s">
        <v>55</v>
      </c>
      <c r="Z42" t="s">
        <v>55</v>
      </c>
      <c r="AB42" t="s">
        <v>55</v>
      </c>
      <c r="AC42" t="s">
        <v>55</v>
      </c>
      <c r="AE42" t="s">
        <v>55</v>
      </c>
      <c r="AF42" t="s">
        <v>55</v>
      </c>
      <c r="AH42" t="s">
        <v>55</v>
      </c>
      <c r="AI42" t="s">
        <v>55</v>
      </c>
      <c r="AJ42" t="s">
        <v>55</v>
      </c>
      <c r="AK42" t="s">
        <v>58</v>
      </c>
      <c r="AM42" s="8" t="s">
        <v>583</v>
      </c>
      <c r="AO42" s="8"/>
    </row>
    <row r="43" spans="1:42" ht="30" x14ac:dyDescent="0.25">
      <c r="A43">
        <v>47</v>
      </c>
      <c r="B43" s="1">
        <v>45177.396979166668</v>
      </c>
      <c r="C43" s="1">
        <v>45177.436550925922</v>
      </c>
      <c r="D43" t="s">
        <v>401</v>
      </c>
      <c r="E43" t="s">
        <v>402</v>
      </c>
      <c r="F43" s="1"/>
      <c r="G43" s="2">
        <v>45177</v>
      </c>
      <c r="H43" t="s">
        <v>403</v>
      </c>
      <c r="I43" t="s">
        <v>64</v>
      </c>
      <c r="J43" t="s">
        <v>404</v>
      </c>
      <c r="K43" t="s">
        <v>403</v>
      </c>
      <c r="L43" t="s">
        <v>405</v>
      </c>
      <c r="M43" t="s">
        <v>142</v>
      </c>
      <c r="N43" t="s">
        <v>55</v>
      </c>
      <c r="P43" t="s">
        <v>406</v>
      </c>
      <c r="Q43" t="s">
        <v>58</v>
      </c>
      <c r="R43" t="s">
        <v>58</v>
      </c>
      <c r="T43" t="s">
        <v>55</v>
      </c>
      <c r="V43" t="s">
        <v>55</v>
      </c>
      <c r="W43" t="s">
        <v>55</v>
      </c>
      <c r="Y43" t="s">
        <v>55</v>
      </c>
      <c r="Z43" t="s">
        <v>57</v>
      </c>
      <c r="AC43" t="s">
        <v>57</v>
      </c>
      <c r="AF43" t="s">
        <v>57</v>
      </c>
      <c r="AI43" t="s">
        <v>55</v>
      </c>
      <c r="AJ43" t="s">
        <v>55</v>
      </c>
      <c r="AK43" t="s">
        <v>58</v>
      </c>
      <c r="AM43" s="8" t="s">
        <v>407</v>
      </c>
      <c r="AO43" s="8" t="s">
        <v>408</v>
      </c>
    </row>
    <row r="44" spans="1:42" x14ac:dyDescent="0.25">
      <c r="A44">
        <v>48</v>
      </c>
      <c r="B44" s="1">
        <v>45178.242210648146</v>
      </c>
      <c r="C44" s="1">
        <v>45178.254513888889</v>
      </c>
      <c r="D44" t="s">
        <v>274</v>
      </c>
      <c r="E44" t="s">
        <v>275</v>
      </c>
      <c r="F44" s="1"/>
      <c r="G44" s="2">
        <v>45178</v>
      </c>
      <c r="H44" t="s">
        <v>294</v>
      </c>
      <c r="I44" t="s">
        <v>194</v>
      </c>
      <c r="J44" t="s">
        <v>295</v>
      </c>
      <c r="K44" t="s">
        <v>278</v>
      </c>
      <c r="L44" t="s">
        <v>296</v>
      </c>
      <c r="M44" t="s">
        <v>86</v>
      </c>
      <c r="N44" t="s">
        <v>55</v>
      </c>
      <c r="P44" t="s">
        <v>280</v>
      </c>
      <c r="Q44" t="s">
        <v>55</v>
      </c>
      <c r="R44" t="s">
        <v>55</v>
      </c>
      <c r="T44" t="s">
        <v>55</v>
      </c>
      <c r="V44" t="s">
        <v>55</v>
      </c>
      <c r="W44" t="s">
        <v>55</v>
      </c>
      <c r="Y44" t="s">
        <v>55</v>
      </c>
      <c r="Z44" t="s">
        <v>57</v>
      </c>
      <c r="AC44" t="s">
        <v>55</v>
      </c>
      <c r="AE44" t="s">
        <v>55</v>
      </c>
      <c r="AF44" t="s">
        <v>55</v>
      </c>
      <c r="AH44" t="s">
        <v>55</v>
      </c>
      <c r="AI44" t="s">
        <v>57</v>
      </c>
      <c r="AK44" t="s">
        <v>58</v>
      </c>
      <c r="AM44" s="8" t="s">
        <v>97</v>
      </c>
      <c r="AO44" s="8" t="s">
        <v>297</v>
      </c>
    </row>
    <row r="45" spans="1:42" ht="30" x14ac:dyDescent="0.25">
      <c r="A45">
        <v>49</v>
      </c>
      <c r="B45" s="1">
        <v>45178.391145833331</v>
      </c>
      <c r="C45" s="1">
        <v>45178.404039351852</v>
      </c>
      <c r="D45" t="s">
        <v>576</v>
      </c>
      <c r="E45" t="s">
        <v>577</v>
      </c>
      <c r="F45" s="1"/>
      <c r="G45" s="2">
        <v>45177</v>
      </c>
      <c r="H45" t="s">
        <v>584</v>
      </c>
      <c r="I45" t="s">
        <v>50</v>
      </c>
      <c r="J45" t="s">
        <v>557</v>
      </c>
      <c r="K45" t="s">
        <v>579</v>
      </c>
      <c r="L45" t="s">
        <v>585</v>
      </c>
      <c r="M45" t="s">
        <v>54</v>
      </c>
      <c r="N45" t="s">
        <v>55</v>
      </c>
      <c r="P45" t="s">
        <v>586</v>
      </c>
      <c r="Q45" t="s">
        <v>55</v>
      </c>
      <c r="R45" t="s">
        <v>55</v>
      </c>
      <c r="T45" t="s">
        <v>55</v>
      </c>
      <c r="V45" t="s">
        <v>55</v>
      </c>
      <c r="W45" t="s">
        <v>55</v>
      </c>
      <c r="Y45" t="s">
        <v>55</v>
      </c>
      <c r="Z45" t="s">
        <v>55</v>
      </c>
      <c r="AB45" t="s">
        <v>55</v>
      </c>
      <c r="AC45" t="s">
        <v>55</v>
      </c>
      <c r="AE45" t="s">
        <v>55</v>
      </c>
      <c r="AF45" t="s">
        <v>55</v>
      </c>
      <c r="AH45" t="s">
        <v>55</v>
      </c>
      <c r="AI45" t="s">
        <v>55</v>
      </c>
      <c r="AJ45" t="s">
        <v>55</v>
      </c>
      <c r="AK45" t="s">
        <v>55</v>
      </c>
      <c r="AM45" s="8" t="s">
        <v>587</v>
      </c>
      <c r="AN45" t="s">
        <v>588</v>
      </c>
      <c r="AO45" s="8" t="s">
        <v>589</v>
      </c>
    </row>
    <row r="46" spans="1:42" x14ac:dyDescent="0.25">
      <c r="A46">
        <v>50</v>
      </c>
      <c r="B46" s="1">
        <v>45180.541307870371</v>
      </c>
      <c r="C46" s="1">
        <v>45180.544814814813</v>
      </c>
      <c r="D46" t="s">
        <v>334</v>
      </c>
      <c r="E46" t="s">
        <v>335</v>
      </c>
      <c r="F46" s="1"/>
      <c r="G46" s="2">
        <v>45180</v>
      </c>
      <c r="H46" t="s">
        <v>336</v>
      </c>
      <c r="I46" t="s">
        <v>50</v>
      </c>
      <c r="J46" t="s">
        <v>337</v>
      </c>
      <c r="K46" t="s">
        <v>338</v>
      </c>
      <c r="L46" t="s">
        <v>339</v>
      </c>
      <c r="M46" t="s">
        <v>86</v>
      </c>
      <c r="N46" t="s">
        <v>55</v>
      </c>
      <c r="P46" t="s">
        <v>340</v>
      </c>
      <c r="Q46" t="s">
        <v>55</v>
      </c>
      <c r="R46" t="s">
        <v>55</v>
      </c>
      <c r="T46" t="s">
        <v>55</v>
      </c>
      <c r="V46" t="s">
        <v>55</v>
      </c>
      <c r="W46" t="s">
        <v>55</v>
      </c>
      <c r="Y46" t="s">
        <v>55</v>
      </c>
      <c r="Z46" t="s">
        <v>55</v>
      </c>
      <c r="AB46" t="s">
        <v>55</v>
      </c>
      <c r="AC46" t="s">
        <v>55</v>
      </c>
      <c r="AE46" t="s">
        <v>55</v>
      </c>
      <c r="AF46" t="s">
        <v>55</v>
      </c>
      <c r="AH46" t="s">
        <v>55</v>
      </c>
      <c r="AI46" t="s">
        <v>55</v>
      </c>
      <c r="AJ46" t="s">
        <v>55</v>
      </c>
      <c r="AK46" t="s">
        <v>58</v>
      </c>
      <c r="AM46" s="8" t="s">
        <v>87</v>
      </c>
      <c r="AO46" s="8" t="s">
        <v>341</v>
      </c>
    </row>
    <row r="47" spans="1:42" x14ac:dyDescent="0.25">
      <c r="A47">
        <v>51</v>
      </c>
      <c r="B47" s="1">
        <v>45180.773946759262</v>
      </c>
      <c r="C47" s="1">
        <v>45180.774664351855</v>
      </c>
      <c r="D47" t="s">
        <v>252</v>
      </c>
      <c r="E47" t="s">
        <v>253</v>
      </c>
      <c r="F47" s="1"/>
      <c r="G47" s="2">
        <v>45180</v>
      </c>
      <c r="H47" t="s">
        <v>259</v>
      </c>
      <c r="I47" t="s">
        <v>64</v>
      </c>
      <c r="J47" t="s">
        <v>255</v>
      </c>
      <c r="K47" t="s">
        <v>57</v>
      </c>
      <c r="L47" t="s">
        <v>260</v>
      </c>
      <c r="M47" t="s">
        <v>112</v>
      </c>
      <c r="N47" t="s">
        <v>55</v>
      </c>
      <c r="P47" t="s">
        <v>261</v>
      </c>
      <c r="Q47" t="s">
        <v>55</v>
      </c>
      <c r="R47" t="s">
        <v>55</v>
      </c>
      <c r="T47" t="s">
        <v>55</v>
      </c>
      <c r="V47" t="s">
        <v>55</v>
      </c>
      <c r="W47" t="s">
        <v>55</v>
      </c>
      <c r="Y47" t="s">
        <v>55</v>
      </c>
      <c r="Z47" t="s">
        <v>55</v>
      </c>
      <c r="AB47" t="s">
        <v>55</v>
      </c>
      <c r="AC47" t="s">
        <v>55</v>
      </c>
      <c r="AE47" t="s">
        <v>55</v>
      </c>
      <c r="AF47" t="s">
        <v>55</v>
      </c>
      <c r="AH47" t="s">
        <v>55</v>
      </c>
      <c r="AI47" t="s">
        <v>55</v>
      </c>
      <c r="AJ47" t="s">
        <v>55</v>
      </c>
      <c r="AK47" t="s">
        <v>58</v>
      </c>
      <c r="AM47" s="8" t="s">
        <v>57</v>
      </c>
      <c r="AO47" s="8" t="s">
        <v>262</v>
      </c>
    </row>
    <row r="48" spans="1:42" ht="75" x14ac:dyDescent="0.25">
      <c r="A48">
        <v>52</v>
      </c>
      <c r="B48" s="1">
        <v>45181.303877314815</v>
      </c>
      <c r="C48" s="1">
        <v>45181.319282407407</v>
      </c>
      <c r="D48" t="s">
        <v>241</v>
      </c>
      <c r="E48" t="s">
        <v>242</v>
      </c>
      <c r="F48" s="1"/>
      <c r="G48" s="2">
        <v>45174</v>
      </c>
      <c r="H48" t="s">
        <v>243</v>
      </c>
      <c r="I48" t="s">
        <v>64</v>
      </c>
      <c r="J48" t="s">
        <v>244</v>
      </c>
      <c r="K48" t="s">
        <v>245</v>
      </c>
      <c r="L48" t="s">
        <v>246</v>
      </c>
      <c r="M48" t="s">
        <v>247</v>
      </c>
      <c r="N48" t="s">
        <v>55</v>
      </c>
      <c r="P48" t="s">
        <v>248</v>
      </c>
      <c r="Q48" t="s">
        <v>58</v>
      </c>
      <c r="R48" t="s">
        <v>58</v>
      </c>
      <c r="T48" t="s">
        <v>55</v>
      </c>
      <c r="V48" t="s">
        <v>55</v>
      </c>
      <c r="W48" t="s">
        <v>55</v>
      </c>
      <c r="Y48" t="s">
        <v>55</v>
      </c>
      <c r="Z48" t="s">
        <v>55</v>
      </c>
      <c r="AB48" t="s">
        <v>55</v>
      </c>
      <c r="AC48" t="s">
        <v>55</v>
      </c>
      <c r="AE48" t="s">
        <v>55</v>
      </c>
      <c r="AF48" t="s">
        <v>55</v>
      </c>
      <c r="AH48" t="s">
        <v>55</v>
      </c>
      <c r="AI48" t="s">
        <v>55</v>
      </c>
      <c r="AJ48" t="s">
        <v>55</v>
      </c>
      <c r="AK48" t="s">
        <v>58</v>
      </c>
      <c r="AM48" s="8" t="s">
        <v>249</v>
      </c>
      <c r="AN48" t="s">
        <v>250</v>
      </c>
      <c r="AO48" s="8" t="s">
        <v>251</v>
      </c>
    </row>
    <row r="49" spans="1:41" x14ac:dyDescent="0.25">
      <c r="A49">
        <v>53</v>
      </c>
      <c r="B49" s="1">
        <v>45181.371631944443</v>
      </c>
      <c r="C49" s="1">
        <v>45181.377268518518</v>
      </c>
      <c r="D49" t="s">
        <v>688</v>
      </c>
      <c r="E49" t="s">
        <v>689</v>
      </c>
      <c r="F49" s="1"/>
      <c r="G49" s="2">
        <v>45181</v>
      </c>
      <c r="H49" t="s">
        <v>690</v>
      </c>
      <c r="I49" t="s">
        <v>194</v>
      </c>
      <c r="J49" t="s">
        <v>627</v>
      </c>
      <c r="K49" t="s">
        <v>691</v>
      </c>
      <c r="L49" t="s">
        <v>434</v>
      </c>
      <c r="M49" t="s">
        <v>460</v>
      </c>
      <c r="N49" t="s">
        <v>55</v>
      </c>
      <c r="Q49" t="s">
        <v>58</v>
      </c>
      <c r="R49" t="s">
        <v>58</v>
      </c>
      <c r="T49" t="s">
        <v>55</v>
      </c>
      <c r="V49" t="s">
        <v>55</v>
      </c>
      <c r="W49" t="s">
        <v>55</v>
      </c>
      <c r="Y49" t="s">
        <v>55</v>
      </c>
      <c r="Z49" t="s">
        <v>57</v>
      </c>
      <c r="AC49" t="s">
        <v>57</v>
      </c>
      <c r="AF49" t="s">
        <v>55</v>
      </c>
      <c r="AH49" t="s">
        <v>55</v>
      </c>
      <c r="AI49" t="s">
        <v>55</v>
      </c>
      <c r="AJ49" t="s">
        <v>55</v>
      </c>
      <c r="AK49" t="s">
        <v>58</v>
      </c>
      <c r="AM49" s="8" t="s">
        <v>692</v>
      </c>
      <c r="AO49" s="8"/>
    </row>
    <row r="50" spans="1:41" x14ac:dyDescent="0.25">
      <c r="A50">
        <v>54</v>
      </c>
      <c r="B50" s="1">
        <v>45181.405069444445</v>
      </c>
      <c r="C50" s="1">
        <v>45181.409583333334</v>
      </c>
      <c r="D50" t="s">
        <v>642</v>
      </c>
      <c r="E50" t="s">
        <v>643</v>
      </c>
      <c r="F50" s="1"/>
      <c r="G50" s="2">
        <v>45181</v>
      </c>
      <c r="H50" t="s">
        <v>644</v>
      </c>
      <c r="I50" t="s">
        <v>50</v>
      </c>
      <c r="J50" t="s">
        <v>627</v>
      </c>
      <c r="K50" t="s">
        <v>278</v>
      </c>
      <c r="L50" t="s">
        <v>645</v>
      </c>
      <c r="M50" t="s">
        <v>86</v>
      </c>
      <c r="N50" t="s">
        <v>55</v>
      </c>
      <c r="P50" t="s">
        <v>646</v>
      </c>
      <c r="Q50" t="s">
        <v>55</v>
      </c>
      <c r="R50" t="s">
        <v>55</v>
      </c>
      <c r="T50" t="s">
        <v>55</v>
      </c>
      <c r="V50" t="s">
        <v>55</v>
      </c>
      <c r="W50" t="s">
        <v>55</v>
      </c>
      <c r="Y50" t="s">
        <v>55</v>
      </c>
      <c r="Z50" t="s">
        <v>55</v>
      </c>
      <c r="AB50" t="s">
        <v>55</v>
      </c>
      <c r="AC50" t="s">
        <v>55</v>
      </c>
      <c r="AE50" t="s">
        <v>55</v>
      </c>
      <c r="AF50" t="s">
        <v>55</v>
      </c>
      <c r="AH50" t="s">
        <v>55</v>
      </c>
      <c r="AI50" t="s">
        <v>55</v>
      </c>
      <c r="AJ50" t="s">
        <v>55</v>
      </c>
      <c r="AK50" t="s">
        <v>58</v>
      </c>
      <c r="AM50" s="8" t="s">
        <v>647</v>
      </c>
      <c r="AO50" s="8" t="s">
        <v>648</v>
      </c>
    </row>
    <row r="51" spans="1:41" x14ac:dyDescent="0.25">
      <c r="A51">
        <v>55</v>
      </c>
      <c r="B51" s="1">
        <v>45182.177060185182</v>
      </c>
      <c r="C51" s="1">
        <v>45182.179143518515</v>
      </c>
      <c r="D51" t="s">
        <v>649</v>
      </c>
      <c r="E51" t="s">
        <v>650</v>
      </c>
      <c r="F51" s="1"/>
      <c r="G51" s="2">
        <v>45181</v>
      </c>
      <c r="H51" t="s">
        <v>651</v>
      </c>
      <c r="I51" t="s">
        <v>194</v>
      </c>
      <c r="J51" t="s">
        <v>627</v>
      </c>
      <c r="K51" t="s">
        <v>652</v>
      </c>
      <c r="L51" t="s">
        <v>653</v>
      </c>
      <c r="M51" t="s">
        <v>86</v>
      </c>
      <c r="N51" t="s">
        <v>55</v>
      </c>
      <c r="P51" t="s">
        <v>654</v>
      </c>
      <c r="Q51" t="s">
        <v>55</v>
      </c>
      <c r="R51" t="s">
        <v>55</v>
      </c>
      <c r="T51" t="s">
        <v>55</v>
      </c>
      <c r="V51" t="s">
        <v>55</v>
      </c>
      <c r="W51" t="s">
        <v>55</v>
      </c>
      <c r="Y51" t="s">
        <v>55</v>
      </c>
      <c r="Z51" t="s">
        <v>55</v>
      </c>
      <c r="AB51" t="s">
        <v>55</v>
      </c>
      <c r="AC51" t="s">
        <v>55</v>
      </c>
      <c r="AE51" t="s">
        <v>55</v>
      </c>
      <c r="AF51" t="s">
        <v>55</v>
      </c>
      <c r="AH51" t="s">
        <v>55</v>
      </c>
      <c r="AI51" t="s">
        <v>57</v>
      </c>
      <c r="AK51" t="s">
        <v>58</v>
      </c>
      <c r="AM51" s="8" t="s">
        <v>57</v>
      </c>
      <c r="AO51" s="8" t="s">
        <v>655</v>
      </c>
    </row>
    <row r="52" spans="1:41" ht="30" x14ac:dyDescent="0.25">
      <c r="A52">
        <v>56</v>
      </c>
      <c r="B52" s="1">
        <v>45182.412627314814</v>
      </c>
      <c r="C52" s="1">
        <v>45182.451053240744</v>
      </c>
      <c r="D52" t="s">
        <v>423</v>
      </c>
      <c r="E52" t="s">
        <v>424</v>
      </c>
      <c r="F52" s="1"/>
      <c r="G52" s="2">
        <v>45182</v>
      </c>
      <c r="H52" t="s">
        <v>425</v>
      </c>
      <c r="I52" t="s">
        <v>64</v>
      </c>
      <c r="J52" t="s">
        <v>404</v>
      </c>
      <c r="K52" t="s">
        <v>426</v>
      </c>
      <c r="L52" t="s">
        <v>427</v>
      </c>
      <c r="M52" t="s">
        <v>112</v>
      </c>
      <c r="N52" t="s">
        <v>55</v>
      </c>
      <c r="P52" t="s">
        <v>428</v>
      </c>
      <c r="Q52" t="s">
        <v>55</v>
      </c>
      <c r="R52" t="s">
        <v>55</v>
      </c>
      <c r="T52" t="s">
        <v>55</v>
      </c>
      <c r="V52" t="s">
        <v>55</v>
      </c>
      <c r="W52" t="s">
        <v>55</v>
      </c>
      <c r="Y52" t="s">
        <v>55</v>
      </c>
      <c r="Z52" t="s">
        <v>55</v>
      </c>
      <c r="AB52" t="s">
        <v>55</v>
      </c>
      <c r="AC52" t="s">
        <v>55</v>
      </c>
      <c r="AE52" t="s">
        <v>55</v>
      </c>
      <c r="AF52" t="s">
        <v>55</v>
      </c>
      <c r="AH52" t="s">
        <v>55</v>
      </c>
      <c r="AI52" t="s">
        <v>55</v>
      </c>
      <c r="AJ52" t="s">
        <v>55</v>
      </c>
      <c r="AK52" t="s">
        <v>55</v>
      </c>
      <c r="AM52" s="8" t="s">
        <v>429</v>
      </c>
      <c r="AO52" s="8" t="s">
        <v>430</v>
      </c>
    </row>
    <row r="53" spans="1:41" x14ac:dyDescent="0.25">
      <c r="A53">
        <v>57</v>
      </c>
      <c r="B53" s="1">
        <v>45182.542766203704</v>
      </c>
      <c r="C53" s="1">
        <v>45182.546875</v>
      </c>
      <c r="D53" t="s">
        <v>526</v>
      </c>
      <c r="E53" t="s">
        <v>527</v>
      </c>
      <c r="F53" s="1"/>
      <c r="G53" s="2">
        <v>45182</v>
      </c>
      <c r="H53" t="s">
        <v>528</v>
      </c>
      <c r="I53" t="s">
        <v>64</v>
      </c>
      <c r="J53" t="s">
        <v>527</v>
      </c>
      <c r="K53" t="s">
        <v>528</v>
      </c>
      <c r="L53" t="s">
        <v>529</v>
      </c>
      <c r="M53" t="s">
        <v>142</v>
      </c>
      <c r="N53" t="s">
        <v>55</v>
      </c>
      <c r="P53" t="s">
        <v>530</v>
      </c>
      <c r="Q53" t="s">
        <v>58</v>
      </c>
      <c r="R53" t="s">
        <v>58</v>
      </c>
      <c r="T53" t="s">
        <v>55</v>
      </c>
      <c r="V53" t="s">
        <v>55</v>
      </c>
      <c r="W53" t="s">
        <v>55</v>
      </c>
      <c r="Y53" t="s">
        <v>55</v>
      </c>
      <c r="Z53" t="s">
        <v>55</v>
      </c>
      <c r="AB53" t="s">
        <v>55</v>
      </c>
      <c r="AC53" t="s">
        <v>55</v>
      </c>
      <c r="AE53" t="s">
        <v>55</v>
      </c>
      <c r="AF53" t="s">
        <v>55</v>
      </c>
      <c r="AH53" t="s">
        <v>55</v>
      </c>
      <c r="AI53" t="s">
        <v>55</v>
      </c>
      <c r="AJ53" t="s">
        <v>55</v>
      </c>
      <c r="AK53" t="s">
        <v>58</v>
      </c>
      <c r="AM53" s="8" t="s">
        <v>57</v>
      </c>
      <c r="AO53" s="8"/>
    </row>
    <row r="54" spans="1:41" x14ac:dyDescent="0.25">
      <c r="A54">
        <v>58</v>
      </c>
      <c r="B54" s="1">
        <v>45183.142314814817</v>
      </c>
      <c r="C54" s="1">
        <v>45183.145856481482</v>
      </c>
      <c r="D54" t="s">
        <v>274</v>
      </c>
      <c r="E54" t="s">
        <v>275</v>
      </c>
      <c r="F54" s="1"/>
      <c r="G54" s="2">
        <v>45182</v>
      </c>
      <c r="H54" t="s">
        <v>677</v>
      </c>
      <c r="I54" t="s">
        <v>194</v>
      </c>
      <c r="J54" t="s">
        <v>627</v>
      </c>
      <c r="K54" t="s">
        <v>278</v>
      </c>
      <c r="L54" t="s">
        <v>678</v>
      </c>
      <c r="M54" t="s">
        <v>475</v>
      </c>
      <c r="N54" t="s">
        <v>55</v>
      </c>
      <c r="P54" t="s">
        <v>280</v>
      </c>
      <c r="Q54" t="s">
        <v>55</v>
      </c>
      <c r="R54" t="s">
        <v>55</v>
      </c>
      <c r="T54" t="s">
        <v>55</v>
      </c>
      <c r="V54" t="s">
        <v>55</v>
      </c>
      <c r="W54" t="s">
        <v>55</v>
      </c>
      <c r="Y54" t="s">
        <v>55</v>
      </c>
      <c r="Z54" t="s">
        <v>57</v>
      </c>
      <c r="AC54" t="s">
        <v>55</v>
      </c>
      <c r="AE54" t="s">
        <v>55</v>
      </c>
      <c r="AF54" t="s">
        <v>55</v>
      </c>
      <c r="AH54" t="s">
        <v>55</v>
      </c>
      <c r="AI54" t="s">
        <v>55</v>
      </c>
      <c r="AJ54" t="s">
        <v>55</v>
      </c>
      <c r="AK54" t="s">
        <v>58</v>
      </c>
      <c r="AM54" s="8" t="s">
        <v>97</v>
      </c>
      <c r="AO54" s="8"/>
    </row>
    <row r="55" spans="1:41" ht="30" x14ac:dyDescent="0.25">
      <c r="A55">
        <v>59</v>
      </c>
      <c r="B55" s="1">
        <v>45183.309328703705</v>
      </c>
      <c r="C55" s="1">
        <v>45183.309733796297</v>
      </c>
      <c r="D55" t="s">
        <v>537</v>
      </c>
      <c r="E55" t="s">
        <v>538</v>
      </c>
      <c r="F55" s="1"/>
      <c r="G55" s="2">
        <v>45181</v>
      </c>
      <c r="H55" t="s">
        <v>539</v>
      </c>
      <c r="I55" t="s">
        <v>64</v>
      </c>
      <c r="J55" t="s">
        <v>532</v>
      </c>
      <c r="K55" t="s">
        <v>103</v>
      </c>
      <c r="L55" t="s">
        <v>540</v>
      </c>
      <c r="M55" t="s">
        <v>112</v>
      </c>
      <c r="N55" t="s">
        <v>55</v>
      </c>
      <c r="Q55" t="s">
        <v>55</v>
      </c>
      <c r="R55" t="s">
        <v>55</v>
      </c>
      <c r="T55" t="s">
        <v>55</v>
      </c>
      <c r="V55" t="s">
        <v>55</v>
      </c>
      <c r="W55" t="s">
        <v>55</v>
      </c>
      <c r="Y55" t="s">
        <v>55</v>
      </c>
      <c r="Z55" t="s">
        <v>55</v>
      </c>
      <c r="AB55" t="s">
        <v>55</v>
      </c>
      <c r="AC55" t="s">
        <v>55</v>
      </c>
      <c r="AE55" t="s">
        <v>55</v>
      </c>
      <c r="AF55" t="s">
        <v>55</v>
      </c>
      <c r="AH55" t="s">
        <v>55</v>
      </c>
      <c r="AI55" t="s">
        <v>55</v>
      </c>
      <c r="AJ55" t="s">
        <v>55</v>
      </c>
      <c r="AK55" t="s">
        <v>58</v>
      </c>
      <c r="AM55" s="8" t="s">
        <v>541</v>
      </c>
      <c r="AN55" t="s">
        <v>542</v>
      </c>
      <c r="AO55" s="8"/>
    </row>
    <row r="56" spans="1:41" ht="105" x14ac:dyDescent="0.25">
      <c r="A56">
        <v>60</v>
      </c>
      <c r="B56" s="1">
        <v>45183.311053240737</v>
      </c>
      <c r="C56" s="1">
        <v>45183.327465277776</v>
      </c>
      <c r="D56" t="s">
        <v>342</v>
      </c>
      <c r="E56" t="s">
        <v>343</v>
      </c>
      <c r="F56" s="1"/>
      <c r="G56" s="2">
        <v>45180</v>
      </c>
      <c r="H56" t="s">
        <v>344</v>
      </c>
      <c r="I56" t="s">
        <v>50</v>
      </c>
      <c r="J56" t="s">
        <v>345</v>
      </c>
      <c r="K56" t="s">
        <v>140</v>
      </c>
      <c r="L56" t="s">
        <v>346</v>
      </c>
      <c r="M56" t="s">
        <v>347</v>
      </c>
      <c r="N56" t="s">
        <v>58</v>
      </c>
      <c r="P56" t="s">
        <v>348</v>
      </c>
      <c r="Q56" t="s">
        <v>55</v>
      </c>
      <c r="R56" t="s">
        <v>55</v>
      </c>
      <c r="T56" t="s">
        <v>58</v>
      </c>
      <c r="U56" t="s">
        <v>349</v>
      </c>
      <c r="V56" t="s">
        <v>350</v>
      </c>
      <c r="W56" t="s">
        <v>57</v>
      </c>
      <c r="Z56" t="s">
        <v>57</v>
      </c>
      <c r="AC56" t="s">
        <v>57</v>
      </c>
      <c r="AF56" t="s">
        <v>57</v>
      </c>
      <c r="AI56" t="s">
        <v>57</v>
      </c>
      <c r="AK56" t="s">
        <v>55</v>
      </c>
      <c r="AM56" s="8" t="s">
        <v>351</v>
      </c>
      <c r="AO56" s="8" t="s">
        <v>352</v>
      </c>
    </row>
    <row r="57" spans="1:41" x14ac:dyDescent="0.25">
      <c r="A57">
        <v>61</v>
      </c>
      <c r="B57" s="1">
        <v>45183.381296296298</v>
      </c>
      <c r="C57" s="1">
        <v>45183.387789351851</v>
      </c>
      <c r="D57" t="s">
        <v>359</v>
      </c>
      <c r="E57" t="s">
        <v>360</v>
      </c>
      <c r="F57" s="1"/>
      <c r="G57" s="2">
        <v>45183</v>
      </c>
      <c r="H57" t="s">
        <v>361</v>
      </c>
      <c r="I57" t="s">
        <v>64</v>
      </c>
      <c r="J57" t="s">
        <v>353</v>
      </c>
      <c r="K57" t="s">
        <v>362</v>
      </c>
      <c r="L57" t="s">
        <v>363</v>
      </c>
      <c r="M57" t="s">
        <v>364</v>
      </c>
      <c r="N57" t="s">
        <v>55</v>
      </c>
      <c r="P57" t="s">
        <v>365</v>
      </c>
      <c r="Q57" t="s">
        <v>55</v>
      </c>
      <c r="R57" t="s">
        <v>55</v>
      </c>
      <c r="T57" t="s">
        <v>55</v>
      </c>
      <c r="V57" t="s">
        <v>55</v>
      </c>
      <c r="W57" t="s">
        <v>55</v>
      </c>
      <c r="Y57" t="s">
        <v>55</v>
      </c>
      <c r="Z57" t="s">
        <v>57</v>
      </c>
      <c r="AC57" t="s">
        <v>57</v>
      </c>
      <c r="AF57" t="s">
        <v>57</v>
      </c>
      <c r="AI57" t="s">
        <v>55</v>
      </c>
      <c r="AJ57" t="s">
        <v>55</v>
      </c>
      <c r="AK57" t="s">
        <v>58</v>
      </c>
      <c r="AM57" s="8" t="s">
        <v>366</v>
      </c>
      <c r="AN57" t="s">
        <v>367</v>
      </c>
      <c r="AO57" s="8" t="s">
        <v>57</v>
      </c>
    </row>
    <row r="58" spans="1:41" x14ac:dyDescent="0.25">
      <c r="A58">
        <v>62</v>
      </c>
      <c r="B58" s="1">
        <v>45183.432280092595</v>
      </c>
      <c r="C58" s="1">
        <v>45183.435486111113</v>
      </c>
      <c r="D58" t="s">
        <v>438</v>
      </c>
      <c r="E58" t="s">
        <v>439</v>
      </c>
      <c r="F58" s="1"/>
      <c r="G58" s="2">
        <v>45182</v>
      </c>
      <c r="H58" t="s">
        <v>440</v>
      </c>
      <c r="I58" t="s">
        <v>64</v>
      </c>
      <c r="J58" t="s">
        <v>404</v>
      </c>
      <c r="K58" t="s">
        <v>441</v>
      </c>
      <c r="L58" t="s">
        <v>442</v>
      </c>
      <c r="M58" t="s">
        <v>112</v>
      </c>
      <c r="N58" t="s">
        <v>55</v>
      </c>
      <c r="P58" t="s">
        <v>402</v>
      </c>
      <c r="Q58" t="s">
        <v>58</v>
      </c>
      <c r="R58" t="s">
        <v>58</v>
      </c>
      <c r="T58" t="s">
        <v>57</v>
      </c>
      <c r="W58" t="s">
        <v>57</v>
      </c>
      <c r="Z58" t="s">
        <v>57</v>
      </c>
      <c r="AC58" t="s">
        <v>55</v>
      </c>
      <c r="AE58" t="s">
        <v>55</v>
      </c>
      <c r="AF58" t="s">
        <v>55</v>
      </c>
      <c r="AH58" t="s">
        <v>55</v>
      </c>
      <c r="AI58" t="s">
        <v>57</v>
      </c>
      <c r="AK58" t="s">
        <v>58</v>
      </c>
      <c r="AM58" s="8" t="s">
        <v>443</v>
      </c>
      <c r="AO58" s="8" t="s">
        <v>444</v>
      </c>
    </row>
    <row r="59" spans="1:41" x14ac:dyDescent="0.25">
      <c r="A59">
        <v>63</v>
      </c>
      <c r="B59" s="1">
        <v>45183.438043981485</v>
      </c>
      <c r="C59" s="1">
        <v>45183.444386574076</v>
      </c>
      <c r="D59" t="s">
        <v>47</v>
      </c>
      <c r="E59" t="s">
        <v>48</v>
      </c>
      <c r="F59" s="1"/>
      <c r="G59" s="2">
        <v>45183</v>
      </c>
      <c r="H59" t="s">
        <v>49</v>
      </c>
      <c r="I59" t="s">
        <v>50</v>
      </c>
      <c r="J59" t="s">
        <v>51</v>
      </c>
      <c r="K59" t="s">
        <v>52</v>
      </c>
      <c r="L59" t="s">
        <v>53</v>
      </c>
      <c r="M59" t="s">
        <v>54</v>
      </c>
      <c r="N59" t="s">
        <v>55</v>
      </c>
      <c r="P59" t="s">
        <v>56</v>
      </c>
      <c r="Q59" t="s">
        <v>55</v>
      </c>
      <c r="R59" t="s">
        <v>55</v>
      </c>
      <c r="T59" t="s">
        <v>55</v>
      </c>
      <c r="V59" t="s">
        <v>55</v>
      </c>
      <c r="W59" t="s">
        <v>55</v>
      </c>
      <c r="Y59" t="s">
        <v>55</v>
      </c>
      <c r="Z59" t="s">
        <v>55</v>
      </c>
      <c r="AB59" t="s">
        <v>55</v>
      </c>
      <c r="AC59" t="s">
        <v>57</v>
      </c>
      <c r="AF59" t="s">
        <v>57</v>
      </c>
      <c r="AI59" t="s">
        <v>55</v>
      </c>
      <c r="AJ59" t="s">
        <v>55</v>
      </c>
      <c r="AK59" t="s">
        <v>58</v>
      </c>
      <c r="AM59" s="8" t="s">
        <v>59</v>
      </c>
      <c r="AO59" s="8" t="s">
        <v>60</v>
      </c>
    </row>
    <row r="60" spans="1:41" ht="30" x14ac:dyDescent="0.25">
      <c r="A60">
        <v>64</v>
      </c>
      <c r="B60" s="1">
        <v>45183.467812499999</v>
      </c>
      <c r="C60" s="1">
        <v>45183.473391203705</v>
      </c>
      <c r="D60" t="s">
        <v>712</v>
      </c>
      <c r="E60" t="s">
        <v>713</v>
      </c>
      <c r="F60" s="1"/>
      <c r="G60" s="2">
        <v>45183</v>
      </c>
      <c r="H60" t="s">
        <v>714</v>
      </c>
      <c r="I60" t="s">
        <v>64</v>
      </c>
      <c r="J60" t="s">
        <v>715</v>
      </c>
      <c r="K60" t="s">
        <v>716</v>
      </c>
      <c r="L60" t="s">
        <v>717</v>
      </c>
      <c r="M60" t="s">
        <v>142</v>
      </c>
      <c r="N60" t="s">
        <v>55</v>
      </c>
      <c r="P60" t="s">
        <v>718</v>
      </c>
      <c r="Q60" t="s">
        <v>55</v>
      </c>
      <c r="R60" t="s">
        <v>55</v>
      </c>
      <c r="T60" t="s">
        <v>55</v>
      </c>
      <c r="V60" t="s">
        <v>55</v>
      </c>
      <c r="W60" t="s">
        <v>55</v>
      </c>
      <c r="Y60" t="s">
        <v>55</v>
      </c>
      <c r="Z60" t="s">
        <v>55</v>
      </c>
      <c r="AB60" t="s">
        <v>55</v>
      </c>
      <c r="AC60" t="s">
        <v>55</v>
      </c>
      <c r="AE60" t="s">
        <v>55</v>
      </c>
      <c r="AF60" t="s">
        <v>55</v>
      </c>
      <c r="AH60" t="s">
        <v>55</v>
      </c>
      <c r="AI60" t="s">
        <v>55</v>
      </c>
      <c r="AJ60" t="s">
        <v>55</v>
      </c>
      <c r="AK60" t="s">
        <v>58</v>
      </c>
      <c r="AM60" s="8" t="s">
        <v>719</v>
      </c>
      <c r="AO60" s="8" t="s">
        <v>97</v>
      </c>
    </row>
    <row r="61" spans="1:41" ht="30" x14ac:dyDescent="0.25">
      <c r="A61">
        <v>65</v>
      </c>
      <c r="B61" s="1">
        <v>45185.448657407411</v>
      </c>
      <c r="C61" s="1">
        <v>45185.448854166665</v>
      </c>
      <c r="D61" t="s">
        <v>712</v>
      </c>
      <c r="E61" t="s">
        <v>713</v>
      </c>
      <c r="F61" s="1"/>
      <c r="G61" s="2">
        <v>45184</v>
      </c>
      <c r="H61" t="s">
        <v>720</v>
      </c>
      <c r="I61" t="s">
        <v>64</v>
      </c>
      <c r="J61" t="s">
        <v>715</v>
      </c>
      <c r="K61" t="s">
        <v>721</v>
      </c>
      <c r="L61" t="s">
        <v>722</v>
      </c>
      <c r="M61" t="s">
        <v>112</v>
      </c>
      <c r="N61" t="s">
        <v>55</v>
      </c>
      <c r="P61" t="s">
        <v>723</v>
      </c>
      <c r="Q61" t="s">
        <v>58</v>
      </c>
      <c r="R61" t="s">
        <v>55</v>
      </c>
      <c r="T61" t="s">
        <v>55</v>
      </c>
      <c r="V61" t="s">
        <v>55</v>
      </c>
      <c r="W61" t="s">
        <v>55</v>
      </c>
      <c r="Y61" t="s">
        <v>55</v>
      </c>
      <c r="Z61" t="s">
        <v>55</v>
      </c>
      <c r="AB61" t="s">
        <v>55</v>
      </c>
      <c r="AC61" t="s">
        <v>55</v>
      </c>
      <c r="AE61" t="s">
        <v>55</v>
      </c>
      <c r="AF61" t="s">
        <v>55</v>
      </c>
      <c r="AH61" t="s">
        <v>55</v>
      </c>
      <c r="AI61" t="s">
        <v>55</v>
      </c>
      <c r="AJ61" t="s">
        <v>55</v>
      </c>
      <c r="AK61" t="s">
        <v>58</v>
      </c>
      <c r="AM61" s="8" t="s">
        <v>724</v>
      </c>
      <c r="AO61" s="8" t="s">
        <v>725</v>
      </c>
    </row>
    <row r="62" spans="1:41" x14ac:dyDescent="0.25">
      <c r="A62">
        <v>66</v>
      </c>
      <c r="B62" s="1">
        <v>45185.65152777778</v>
      </c>
      <c r="C62" s="1">
        <v>45185.653541666667</v>
      </c>
      <c r="D62" t="s">
        <v>401</v>
      </c>
      <c r="E62" t="s">
        <v>402</v>
      </c>
      <c r="F62" s="1"/>
      <c r="G62" s="2">
        <v>45185</v>
      </c>
      <c r="H62" t="s">
        <v>403</v>
      </c>
      <c r="I62" t="s">
        <v>64</v>
      </c>
      <c r="J62" t="s">
        <v>404</v>
      </c>
      <c r="K62" t="s">
        <v>403</v>
      </c>
      <c r="L62" t="s">
        <v>409</v>
      </c>
      <c r="M62" t="s">
        <v>112</v>
      </c>
      <c r="N62" t="s">
        <v>58</v>
      </c>
      <c r="P62" t="s">
        <v>406</v>
      </c>
      <c r="Q62" t="s">
        <v>55</v>
      </c>
      <c r="R62" t="s">
        <v>55</v>
      </c>
      <c r="T62" t="s">
        <v>55</v>
      </c>
      <c r="V62" t="s">
        <v>55</v>
      </c>
      <c r="W62" t="s">
        <v>55</v>
      </c>
      <c r="Y62" t="s">
        <v>55</v>
      </c>
      <c r="Z62" t="s">
        <v>55</v>
      </c>
      <c r="AB62" t="s">
        <v>55</v>
      </c>
      <c r="AC62" t="s">
        <v>55</v>
      </c>
      <c r="AE62" t="s">
        <v>55</v>
      </c>
      <c r="AF62" t="s">
        <v>55</v>
      </c>
      <c r="AH62" t="s">
        <v>55</v>
      </c>
      <c r="AI62" t="s">
        <v>55</v>
      </c>
      <c r="AJ62" t="s">
        <v>55</v>
      </c>
      <c r="AK62" t="s">
        <v>58</v>
      </c>
      <c r="AM62" s="8" t="s">
        <v>57</v>
      </c>
      <c r="AO62" s="8" t="s">
        <v>410</v>
      </c>
    </row>
    <row r="63" spans="1:41" x14ac:dyDescent="0.25">
      <c r="A63">
        <v>67</v>
      </c>
      <c r="B63" s="1">
        <v>45185.659594907411</v>
      </c>
      <c r="C63" s="1">
        <v>45185.662604166668</v>
      </c>
      <c r="D63" t="s">
        <v>378</v>
      </c>
      <c r="E63" t="s">
        <v>379</v>
      </c>
      <c r="F63" s="1"/>
      <c r="G63" s="2">
        <v>45185</v>
      </c>
      <c r="H63" t="s">
        <v>386</v>
      </c>
      <c r="I63" t="s">
        <v>64</v>
      </c>
      <c r="J63" t="s">
        <v>381</v>
      </c>
      <c r="K63" t="s">
        <v>382</v>
      </c>
      <c r="L63" t="s">
        <v>387</v>
      </c>
      <c r="M63" t="s">
        <v>112</v>
      </c>
      <c r="N63" t="s">
        <v>55</v>
      </c>
      <c r="P63" t="s">
        <v>388</v>
      </c>
      <c r="Q63" t="s">
        <v>55</v>
      </c>
      <c r="R63" t="s">
        <v>55</v>
      </c>
      <c r="T63" t="s">
        <v>55</v>
      </c>
      <c r="V63" t="s">
        <v>55</v>
      </c>
      <c r="W63" t="s">
        <v>55</v>
      </c>
      <c r="Y63" t="s">
        <v>55</v>
      </c>
      <c r="Z63" t="s">
        <v>55</v>
      </c>
      <c r="AB63" t="s">
        <v>55</v>
      </c>
      <c r="AC63" t="s">
        <v>55</v>
      </c>
      <c r="AE63" t="s">
        <v>55</v>
      </c>
      <c r="AF63" t="s">
        <v>55</v>
      </c>
      <c r="AH63" t="s">
        <v>55</v>
      </c>
      <c r="AI63" t="s">
        <v>55</v>
      </c>
      <c r="AJ63" t="s">
        <v>55</v>
      </c>
      <c r="AK63" t="s">
        <v>58</v>
      </c>
      <c r="AM63" s="8" t="s">
        <v>389</v>
      </c>
      <c r="AO63" s="8" t="s">
        <v>390</v>
      </c>
    </row>
    <row r="64" spans="1:41" x14ac:dyDescent="0.25">
      <c r="A64">
        <v>68</v>
      </c>
      <c r="B64" s="1">
        <v>45186.334930555553</v>
      </c>
      <c r="C64" s="1">
        <v>45186.364062499997</v>
      </c>
      <c r="D64" t="s">
        <v>712</v>
      </c>
      <c r="E64" t="s">
        <v>713</v>
      </c>
      <c r="F64" s="1"/>
      <c r="G64" s="2">
        <v>45186</v>
      </c>
      <c r="H64" t="s">
        <v>726</v>
      </c>
      <c r="I64" t="s">
        <v>64</v>
      </c>
      <c r="J64" t="s">
        <v>715</v>
      </c>
      <c r="K64" t="s">
        <v>727</v>
      </c>
      <c r="L64" t="s">
        <v>728</v>
      </c>
      <c r="M64" t="s">
        <v>112</v>
      </c>
      <c r="N64" t="s">
        <v>55</v>
      </c>
      <c r="P64" t="s">
        <v>729</v>
      </c>
      <c r="Q64" t="s">
        <v>55</v>
      </c>
      <c r="R64" t="s">
        <v>55</v>
      </c>
      <c r="T64" t="s">
        <v>55</v>
      </c>
      <c r="V64" t="s">
        <v>55</v>
      </c>
      <c r="W64" t="s">
        <v>55</v>
      </c>
      <c r="Y64" t="s">
        <v>55</v>
      </c>
      <c r="Z64" t="s">
        <v>55</v>
      </c>
      <c r="AB64" t="s">
        <v>55</v>
      </c>
      <c r="AC64" t="s">
        <v>55</v>
      </c>
      <c r="AE64" t="s">
        <v>55</v>
      </c>
      <c r="AF64" t="s">
        <v>55</v>
      </c>
      <c r="AH64" t="s">
        <v>55</v>
      </c>
      <c r="AI64" t="s">
        <v>55</v>
      </c>
      <c r="AJ64" t="s">
        <v>55</v>
      </c>
      <c r="AK64" t="s">
        <v>58</v>
      </c>
      <c r="AM64" s="8" t="s">
        <v>730</v>
      </c>
      <c r="AO64" s="8"/>
    </row>
    <row r="65" spans="1:41" ht="30" x14ac:dyDescent="0.25">
      <c r="A65">
        <v>69</v>
      </c>
      <c r="B65" s="1">
        <v>45187.36310185185</v>
      </c>
      <c r="C65" s="1">
        <v>45187.365810185183</v>
      </c>
      <c r="D65" t="s">
        <v>520</v>
      </c>
      <c r="E65" t="s">
        <v>521</v>
      </c>
      <c r="F65" s="1"/>
      <c r="G65" s="2">
        <v>45184</v>
      </c>
      <c r="H65" t="s">
        <v>522</v>
      </c>
      <c r="I65" t="s">
        <v>64</v>
      </c>
      <c r="J65" t="s">
        <v>523</v>
      </c>
      <c r="K65" t="s">
        <v>222</v>
      </c>
      <c r="L65" t="s">
        <v>524</v>
      </c>
      <c r="M65" t="s">
        <v>142</v>
      </c>
      <c r="N65" t="s">
        <v>58</v>
      </c>
      <c r="P65" t="s">
        <v>97</v>
      </c>
      <c r="Q65" t="s">
        <v>55</v>
      </c>
      <c r="R65" t="s">
        <v>55</v>
      </c>
      <c r="T65" t="s">
        <v>55</v>
      </c>
      <c r="V65" t="s">
        <v>55</v>
      </c>
      <c r="W65" t="s">
        <v>55</v>
      </c>
      <c r="Y65" t="s">
        <v>55</v>
      </c>
      <c r="Z65" t="s">
        <v>57</v>
      </c>
      <c r="AC65" t="s">
        <v>55</v>
      </c>
      <c r="AE65" t="s">
        <v>55</v>
      </c>
      <c r="AF65" t="s">
        <v>55</v>
      </c>
      <c r="AH65" t="s">
        <v>55</v>
      </c>
      <c r="AI65" t="s">
        <v>55</v>
      </c>
      <c r="AJ65" t="s">
        <v>55</v>
      </c>
      <c r="AK65" t="s">
        <v>58</v>
      </c>
      <c r="AM65" s="8" t="s">
        <v>97</v>
      </c>
      <c r="AO65" s="8" t="s">
        <v>525</v>
      </c>
    </row>
    <row r="66" spans="1:41" x14ac:dyDescent="0.25">
      <c r="A66">
        <v>70</v>
      </c>
      <c r="B66" s="1">
        <v>45187.397337962961</v>
      </c>
      <c r="C66" s="1">
        <v>45187.397997685184</v>
      </c>
      <c r="D66" t="s">
        <v>359</v>
      </c>
      <c r="E66" t="s">
        <v>360</v>
      </c>
      <c r="F66" s="1"/>
      <c r="G66" s="2">
        <v>45187</v>
      </c>
      <c r="H66" t="s">
        <v>361</v>
      </c>
      <c r="I66" t="s">
        <v>64</v>
      </c>
      <c r="J66" t="s">
        <v>353</v>
      </c>
      <c r="K66" t="s">
        <v>368</v>
      </c>
      <c r="L66" t="s">
        <v>369</v>
      </c>
      <c r="M66" t="s">
        <v>86</v>
      </c>
      <c r="N66" t="s">
        <v>55</v>
      </c>
      <c r="P66" t="s">
        <v>370</v>
      </c>
      <c r="Q66" t="s">
        <v>55</v>
      </c>
      <c r="R66" t="s">
        <v>55</v>
      </c>
      <c r="T66" t="s">
        <v>55</v>
      </c>
      <c r="V66" t="s">
        <v>55</v>
      </c>
      <c r="W66" t="s">
        <v>55</v>
      </c>
      <c r="Y66" t="s">
        <v>55</v>
      </c>
      <c r="Z66" t="s">
        <v>57</v>
      </c>
      <c r="AC66" t="s">
        <v>57</v>
      </c>
      <c r="AF66" t="s">
        <v>55</v>
      </c>
      <c r="AH66" t="s">
        <v>55</v>
      </c>
      <c r="AI66" t="s">
        <v>55</v>
      </c>
      <c r="AJ66" t="s">
        <v>55</v>
      </c>
      <c r="AK66" t="s">
        <v>58</v>
      </c>
      <c r="AM66" s="8" t="s">
        <v>371</v>
      </c>
      <c r="AN66" t="s">
        <v>372</v>
      </c>
      <c r="AO66" s="8" t="s">
        <v>57</v>
      </c>
    </row>
    <row r="67" spans="1:41" x14ac:dyDescent="0.25">
      <c r="A67">
        <v>71</v>
      </c>
      <c r="B67" s="1">
        <v>45188.551585648151</v>
      </c>
      <c r="C67" s="1">
        <v>45188.558171296296</v>
      </c>
      <c r="D67" t="s">
        <v>431</v>
      </c>
      <c r="E67" t="s">
        <v>432</v>
      </c>
      <c r="F67" s="1"/>
      <c r="G67" s="2">
        <v>45188</v>
      </c>
      <c r="H67" t="s">
        <v>679</v>
      </c>
      <c r="I67" t="s">
        <v>194</v>
      </c>
      <c r="J67" t="s">
        <v>627</v>
      </c>
      <c r="K67" t="s">
        <v>652</v>
      </c>
      <c r="L67" t="s">
        <v>680</v>
      </c>
      <c r="M67" t="s">
        <v>207</v>
      </c>
      <c r="N67" t="s">
        <v>58</v>
      </c>
      <c r="P67" t="s">
        <v>681</v>
      </c>
      <c r="Q67" t="s">
        <v>58</v>
      </c>
      <c r="R67" t="s">
        <v>58</v>
      </c>
      <c r="T67" t="s">
        <v>55</v>
      </c>
      <c r="V67" t="s">
        <v>55</v>
      </c>
      <c r="W67" t="s">
        <v>55</v>
      </c>
      <c r="Y67" t="s">
        <v>55</v>
      </c>
      <c r="Z67" t="s">
        <v>55</v>
      </c>
      <c r="AB67" t="s">
        <v>55</v>
      </c>
      <c r="AC67" t="s">
        <v>55</v>
      </c>
      <c r="AE67" t="s">
        <v>55</v>
      </c>
      <c r="AF67" t="s">
        <v>57</v>
      </c>
      <c r="AI67" t="s">
        <v>55</v>
      </c>
      <c r="AJ67" t="s">
        <v>55</v>
      </c>
      <c r="AK67" t="s">
        <v>58</v>
      </c>
      <c r="AM67" s="8" t="s">
        <v>97</v>
      </c>
      <c r="AO67" s="8" t="s">
        <v>87</v>
      </c>
    </row>
    <row r="68" spans="1:41" x14ac:dyDescent="0.25">
      <c r="A68">
        <v>72</v>
      </c>
      <c r="B68" s="1">
        <v>45188.690509259257</v>
      </c>
      <c r="C68" s="1">
        <v>45188.695324074077</v>
      </c>
      <c r="D68" t="s">
        <v>99</v>
      </c>
      <c r="E68" t="s">
        <v>100</v>
      </c>
      <c r="F68" s="1"/>
      <c r="G68" s="2">
        <v>45188</v>
      </c>
      <c r="H68" t="s">
        <v>101</v>
      </c>
      <c r="I68" t="s">
        <v>64</v>
      </c>
      <c r="J68" t="s">
        <v>381</v>
      </c>
      <c r="K68" t="s">
        <v>103</v>
      </c>
      <c r="L68" t="s">
        <v>391</v>
      </c>
      <c r="M68" t="s">
        <v>67</v>
      </c>
      <c r="N68" t="s">
        <v>55</v>
      </c>
      <c r="P68" t="s">
        <v>392</v>
      </c>
      <c r="Q68" t="s">
        <v>55</v>
      </c>
      <c r="R68" t="s">
        <v>55</v>
      </c>
      <c r="T68" t="s">
        <v>55</v>
      </c>
      <c r="V68" t="s">
        <v>55</v>
      </c>
      <c r="W68" t="s">
        <v>55</v>
      </c>
      <c r="Y68" t="s">
        <v>55</v>
      </c>
      <c r="Z68" t="s">
        <v>57</v>
      </c>
      <c r="AC68" t="s">
        <v>57</v>
      </c>
      <c r="AF68" t="s">
        <v>57</v>
      </c>
      <c r="AI68" t="s">
        <v>55</v>
      </c>
      <c r="AJ68" t="s">
        <v>55</v>
      </c>
      <c r="AK68" t="s">
        <v>58</v>
      </c>
      <c r="AM68" s="8" t="s">
        <v>57</v>
      </c>
      <c r="AO68" s="8" t="s">
        <v>393</v>
      </c>
    </row>
    <row r="69" spans="1:41" x14ac:dyDescent="0.25">
      <c r="A69">
        <v>73</v>
      </c>
      <c r="B69" s="1">
        <v>45189.625497685185</v>
      </c>
      <c r="C69" s="1">
        <v>45189.665497685186</v>
      </c>
      <c r="D69" t="s">
        <v>605</v>
      </c>
      <c r="E69" t="s">
        <v>606</v>
      </c>
      <c r="F69" s="1"/>
      <c r="G69" s="2">
        <v>45189</v>
      </c>
      <c r="H69" t="s">
        <v>607</v>
      </c>
      <c r="I69" t="s">
        <v>64</v>
      </c>
      <c r="J69" t="s">
        <v>602</v>
      </c>
      <c r="K69" t="s">
        <v>245</v>
      </c>
      <c r="L69" t="s">
        <v>608</v>
      </c>
      <c r="M69" t="s">
        <v>142</v>
      </c>
      <c r="N69" t="s">
        <v>55</v>
      </c>
      <c r="P69" t="s">
        <v>609</v>
      </c>
      <c r="Q69" t="s">
        <v>55</v>
      </c>
      <c r="R69" t="s">
        <v>55</v>
      </c>
      <c r="T69" t="s">
        <v>55</v>
      </c>
      <c r="V69" t="s">
        <v>55</v>
      </c>
      <c r="W69" t="s">
        <v>55</v>
      </c>
      <c r="Y69" t="s">
        <v>55</v>
      </c>
      <c r="Z69" t="s">
        <v>57</v>
      </c>
      <c r="AC69" t="s">
        <v>55</v>
      </c>
      <c r="AE69" t="s">
        <v>55</v>
      </c>
      <c r="AF69" t="s">
        <v>55</v>
      </c>
      <c r="AH69" t="s">
        <v>55</v>
      </c>
      <c r="AI69" t="s">
        <v>55</v>
      </c>
      <c r="AJ69" t="s">
        <v>55</v>
      </c>
      <c r="AK69" t="s">
        <v>58</v>
      </c>
      <c r="AM69" s="8" t="s">
        <v>57</v>
      </c>
      <c r="AO69" s="8"/>
    </row>
    <row r="70" spans="1:41" x14ac:dyDescent="0.25">
      <c r="A70">
        <v>74</v>
      </c>
      <c r="B70" s="1">
        <v>45189.682673611111</v>
      </c>
      <c r="C70" s="1">
        <v>45189.684988425928</v>
      </c>
      <c r="D70" t="s">
        <v>600</v>
      </c>
      <c r="E70" t="s">
        <v>143</v>
      </c>
      <c r="F70" s="1"/>
      <c r="G70" s="2">
        <v>45189</v>
      </c>
      <c r="H70" t="s">
        <v>610</v>
      </c>
      <c r="I70" t="s">
        <v>64</v>
      </c>
      <c r="J70" t="s">
        <v>602</v>
      </c>
      <c r="K70" t="s">
        <v>623</v>
      </c>
      <c r="L70" t="s">
        <v>272</v>
      </c>
      <c r="M70" t="s">
        <v>86</v>
      </c>
      <c r="N70" t="s">
        <v>55</v>
      </c>
      <c r="P70" t="s">
        <v>536</v>
      </c>
      <c r="Q70" t="s">
        <v>58</v>
      </c>
      <c r="R70" t="s">
        <v>58</v>
      </c>
      <c r="T70" t="s">
        <v>55</v>
      </c>
      <c r="V70" t="s">
        <v>55</v>
      </c>
      <c r="W70" t="s">
        <v>55</v>
      </c>
      <c r="Y70" t="s">
        <v>55</v>
      </c>
      <c r="Z70" t="s">
        <v>57</v>
      </c>
      <c r="AC70" t="s">
        <v>55</v>
      </c>
      <c r="AE70" t="s">
        <v>55</v>
      </c>
      <c r="AF70" t="s">
        <v>55</v>
      </c>
      <c r="AH70" t="s">
        <v>55</v>
      </c>
      <c r="AI70" t="s">
        <v>55</v>
      </c>
      <c r="AJ70" t="s">
        <v>55</v>
      </c>
      <c r="AK70" t="s">
        <v>58</v>
      </c>
      <c r="AM70" s="8" t="s">
        <v>57</v>
      </c>
      <c r="AO70" s="8"/>
    </row>
    <row r="71" spans="1:41" x14ac:dyDescent="0.25">
      <c r="A71">
        <v>75</v>
      </c>
      <c r="B71" s="1">
        <v>45190.177685185183</v>
      </c>
      <c r="C71" s="1">
        <v>45190.18141203704</v>
      </c>
      <c r="D71" t="s">
        <v>274</v>
      </c>
      <c r="E71" t="s">
        <v>275</v>
      </c>
      <c r="F71" s="1"/>
      <c r="G71" s="2">
        <v>45190</v>
      </c>
      <c r="H71" t="s">
        <v>276</v>
      </c>
      <c r="I71" t="s">
        <v>50</v>
      </c>
      <c r="J71" t="s">
        <v>277</v>
      </c>
      <c r="K71" t="s">
        <v>278</v>
      </c>
      <c r="L71" t="s">
        <v>279</v>
      </c>
      <c r="M71" t="s">
        <v>54</v>
      </c>
      <c r="N71" t="s">
        <v>55</v>
      </c>
      <c r="P71" t="s">
        <v>280</v>
      </c>
      <c r="Q71" t="s">
        <v>55</v>
      </c>
      <c r="R71" t="s">
        <v>55</v>
      </c>
      <c r="T71" t="s">
        <v>55</v>
      </c>
      <c r="V71" t="s">
        <v>55</v>
      </c>
      <c r="W71" t="s">
        <v>55</v>
      </c>
      <c r="Y71" t="s">
        <v>55</v>
      </c>
      <c r="Z71" t="s">
        <v>55</v>
      </c>
      <c r="AB71" t="s">
        <v>55</v>
      </c>
      <c r="AC71" t="s">
        <v>55</v>
      </c>
      <c r="AE71" t="s">
        <v>55</v>
      </c>
      <c r="AF71" t="s">
        <v>55</v>
      </c>
      <c r="AH71" t="s">
        <v>55</v>
      </c>
      <c r="AI71" t="s">
        <v>57</v>
      </c>
      <c r="AK71" t="s">
        <v>58</v>
      </c>
      <c r="AM71" s="8" t="s">
        <v>97</v>
      </c>
      <c r="AO71" s="8"/>
    </row>
    <row r="72" spans="1:41" ht="45" x14ac:dyDescent="0.25">
      <c r="A72">
        <v>76</v>
      </c>
      <c r="B72" s="1">
        <v>45190.662604166668</v>
      </c>
      <c r="C72" s="1">
        <v>45190.677442129629</v>
      </c>
      <c r="D72" t="s">
        <v>482</v>
      </c>
      <c r="E72" t="s">
        <v>483</v>
      </c>
      <c r="F72" s="1"/>
      <c r="G72" s="2">
        <v>45190</v>
      </c>
      <c r="H72" t="s">
        <v>484</v>
      </c>
      <c r="I72" t="s">
        <v>194</v>
      </c>
      <c r="J72" t="s">
        <v>457</v>
      </c>
      <c r="K72" t="s">
        <v>473</v>
      </c>
      <c r="L72" t="s">
        <v>485</v>
      </c>
      <c r="M72" t="s">
        <v>475</v>
      </c>
      <c r="N72" t="s">
        <v>55</v>
      </c>
      <c r="P72" t="s">
        <v>486</v>
      </c>
      <c r="Q72" t="s">
        <v>58</v>
      </c>
      <c r="R72" t="s">
        <v>58</v>
      </c>
      <c r="T72" t="s">
        <v>55</v>
      </c>
      <c r="V72" t="s">
        <v>55</v>
      </c>
      <c r="W72" t="s">
        <v>55</v>
      </c>
      <c r="Y72" t="s">
        <v>55</v>
      </c>
      <c r="Z72" t="s">
        <v>55</v>
      </c>
      <c r="AB72" t="s">
        <v>55</v>
      </c>
      <c r="AC72" t="s">
        <v>55</v>
      </c>
      <c r="AE72" t="s">
        <v>55</v>
      </c>
      <c r="AF72" t="s">
        <v>55</v>
      </c>
      <c r="AH72" t="s">
        <v>55</v>
      </c>
      <c r="AI72" t="s">
        <v>55</v>
      </c>
      <c r="AJ72" t="s">
        <v>487</v>
      </c>
      <c r="AK72" t="s">
        <v>55</v>
      </c>
      <c r="AM72" s="8" t="s">
        <v>488</v>
      </c>
      <c r="AN72" t="s">
        <v>489</v>
      </c>
      <c r="AO72" s="8"/>
    </row>
    <row r="73" spans="1:41" x14ac:dyDescent="0.25">
      <c r="A73">
        <v>77</v>
      </c>
      <c r="B73" s="1">
        <v>45190.797800925924</v>
      </c>
      <c r="C73" s="1">
        <v>45190.797997685186</v>
      </c>
      <c r="D73" t="s">
        <v>712</v>
      </c>
      <c r="E73" t="s">
        <v>713</v>
      </c>
      <c r="F73" s="1"/>
      <c r="G73" s="2">
        <v>45190</v>
      </c>
      <c r="H73" t="s">
        <v>731</v>
      </c>
      <c r="I73" t="s">
        <v>64</v>
      </c>
      <c r="J73" t="s">
        <v>715</v>
      </c>
      <c r="K73" t="s">
        <v>732</v>
      </c>
      <c r="L73" t="s">
        <v>733</v>
      </c>
      <c r="M73" t="s">
        <v>142</v>
      </c>
      <c r="N73" t="s">
        <v>55</v>
      </c>
      <c r="P73" t="s">
        <v>723</v>
      </c>
      <c r="Q73" t="s">
        <v>55</v>
      </c>
      <c r="R73" t="s">
        <v>55</v>
      </c>
      <c r="T73" t="s">
        <v>55</v>
      </c>
      <c r="V73" t="s">
        <v>55</v>
      </c>
      <c r="W73" t="s">
        <v>55</v>
      </c>
      <c r="Y73" t="s">
        <v>55</v>
      </c>
      <c r="Z73" t="s">
        <v>55</v>
      </c>
      <c r="AB73" t="s">
        <v>55</v>
      </c>
      <c r="AC73" t="s">
        <v>55</v>
      </c>
      <c r="AE73" t="s">
        <v>55</v>
      </c>
      <c r="AF73" t="s">
        <v>55</v>
      </c>
      <c r="AH73" t="s">
        <v>55</v>
      </c>
      <c r="AI73" t="s">
        <v>55</v>
      </c>
      <c r="AJ73" t="s">
        <v>55</v>
      </c>
      <c r="AK73" t="s">
        <v>58</v>
      </c>
      <c r="AM73" s="8" t="s">
        <v>97</v>
      </c>
      <c r="AO73" s="8" t="s">
        <v>734</v>
      </c>
    </row>
    <row r="74" spans="1:41" ht="30" x14ac:dyDescent="0.25">
      <c r="A74">
        <v>78</v>
      </c>
      <c r="B74" s="1">
        <v>45191.57984953704</v>
      </c>
      <c r="C74" s="1">
        <v>45191.583391203705</v>
      </c>
      <c r="D74" t="s">
        <v>82</v>
      </c>
      <c r="E74" t="s">
        <v>83</v>
      </c>
      <c r="F74" s="1"/>
      <c r="G74" s="2">
        <v>45191</v>
      </c>
      <c r="H74" t="s">
        <v>84</v>
      </c>
      <c r="I74" t="s">
        <v>50</v>
      </c>
      <c r="J74" t="s">
        <v>51</v>
      </c>
      <c r="K74" t="s">
        <v>84</v>
      </c>
      <c r="L74" t="s">
        <v>85</v>
      </c>
      <c r="M74" t="s">
        <v>86</v>
      </c>
      <c r="N74" t="s">
        <v>58</v>
      </c>
      <c r="P74" t="s">
        <v>87</v>
      </c>
      <c r="Q74" t="s">
        <v>55</v>
      </c>
      <c r="R74" t="s">
        <v>55</v>
      </c>
      <c r="T74" t="s">
        <v>55</v>
      </c>
      <c r="V74" t="s">
        <v>55</v>
      </c>
      <c r="W74" t="s">
        <v>55</v>
      </c>
      <c r="Y74" t="s">
        <v>55</v>
      </c>
      <c r="Z74" t="s">
        <v>57</v>
      </c>
      <c r="AC74" t="s">
        <v>57</v>
      </c>
      <c r="AF74" t="s">
        <v>55</v>
      </c>
      <c r="AH74" t="s">
        <v>55</v>
      </c>
      <c r="AI74" t="s">
        <v>55</v>
      </c>
      <c r="AJ74" t="s">
        <v>55</v>
      </c>
      <c r="AK74" t="s">
        <v>58</v>
      </c>
      <c r="AM74" s="8" t="s">
        <v>88</v>
      </c>
      <c r="AN74" t="s">
        <v>89</v>
      </c>
      <c r="AO74" s="8" t="s">
        <v>90</v>
      </c>
    </row>
    <row r="75" spans="1:41" ht="120" x14ac:dyDescent="0.25">
      <c r="A75">
        <v>79</v>
      </c>
      <c r="B75" s="1">
        <v>45191.597893518519</v>
      </c>
      <c r="C75" s="1">
        <v>45191.607812499999</v>
      </c>
      <c r="D75" t="s">
        <v>712</v>
      </c>
      <c r="E75" t="s">
        <v>713</v>
      </c>
      <c r="F75" s="1"/>
      <c r="G75" s="2">
        <v>45191</v>
      </c>
      <c r="H75" t="s">
        <v>714</v>
      </c>
      <c r="I75" t="s">
        <v>64</v>
      </c>
      <c r="J75" t="s">
        <v>715</v>
      </c>
      <c r="K75" t="s">
        <v>735</v>
      </c>
      <c r="L75" t="s">
        <v>736</v>
      </c>
      <c r="M75" t="s">
        <v>112</v>
      </c>
      <c r="N75" t="s">
        <v>55</v>
      </c>
      <c r="P75" t="s">
        <v>723</v>
      </c>
      <c r="Q75" t="s">
        <v>55</v>
      </c>
      <c r="R75" t="s">
        <v>55</v>
      </c>
      <c r="T75" t="s">
        <v>55</v>
      </c>
      <c r="V75" t="s">
        <v>55</v>
      </c>
      <c r="W75" t="s">
        <v>55</v>
      </c>
      <c r="Y75" t="s">
        <v>55</v>
      </c>
      <c r="Z75" t="s">
        <v>55</v>
      </c>
      <c r="AB75" t="s">
        <v>55</v>
      </c>
      <c r="AC75" t="s">
        <v>55</v>
      </c>
      <c r="AE75" t="s">
        <v>55</v>
      </c>
      <c r="AF75" t="s">
        <v>55</v>
      </c>
      <c r="AH75" t="s">
        <v>55</v>
      </c>
      <c r="AI75" t="s">
        <v>55</v>
      </c>
      <c r="AJ75" t="s">
        <v>55</v>
      </c>
      <c r="AK75" t="s">
        <v>58</v>
      </c>
      <c r="AM75" s="8" t="s">
        <v>57</v>
      </c>
      <c r="AO75" s="8" t="s">
        <v>737</v>
      </c>
    </row>
    <row r="76" spans="1:41" x14ac:dyDescent="0.25">
      <c r="A76">
        <v>80</v>
      </c>
      <c r="B76" s="1">
        <v>45193.412858796299</v>
      </c>
      <c r="C76" s="1">
        <v>45193.416527777779</v>
      </c>
      <c r="D76" t="s">
        <v>174</v>
      </c>
      <c r="E76" t="s">
        <v>175</v>
      </c>
      <c r="F76" s="1"/>
      <c r="G76" s="2">
        <v>45193</v>
      </c>
      <c r="H76" t="s">
        <v>188</v>
      </c>
      <c r="I76" t="s">
        <v>64</v>
      </c>
      <c r="J76" t="s">
        <v>109</v>
      </c>
      <c r="K76" t="s">
        <v>57</v>
      </c>
      <c r="L76" t="s">
        <v>189</v>
      </c>
      <c r="M76" t="s">
        <v>67</v>
      </c>
      <c r="N76" t="s">
        <v>55</v>
      </c>
      <c r="P76" t="s">
        <v>190</v>
      </c>
      <c r="Q76" t="s">
        <v>58</v>
      </c>
      <c r="R76" t="s">
        <v>58</v>
      </c>
      <c r="T76" t="s">
        <v>55</v>
      </c>
      <c r="V76" t="s">
        <v>55</v>
      </c>
      <c r="W76" t="s">
        <v>57</v>
      </c>
      <c r="Z76" t="s">
        <v>57</v>
      </c>
      <c r="AC76" t="s">
        <v>55</v>
      </c>
      <c r="AE76" t="s">
        <v>55</v>
      </c>
      <c r="AF76" t="s">
        <v>55</v>
      </c>
      <c r="AH76" t="s">
        <v>55</v>
      </c>
      <c r="AI76" t="s">
        <v>55</v>
      </c>
      <c r="AJ76" t="s">
        <v>55</v>
      </c>
      <c r="AK76" t="s">
        <v>58</v>
      </c>
      <c r="AM76" s="8" t="s">
        <v>191</v>
      </c>
      <c r="AO76" s="8" t="s">
        <v>192</v>
      </c>
    </row>
    <row r="77" spans="1:41" x14ac:dyDescent="0.25">
      <c r="A77">
        <v>81</v>
      </c>
      <c r="B77" s="1">
        <v>45194.935185185182</v>
      </c>
      <c r="C77" s="1">
        <v>45194.937905092593</v>
      </c>
      <c r="D77" t="s">
        <v>649</v>
      </c>
      <c r="E77" t="s">
        <v>650</v>
      </c>
      <c r="F77" s="1"/>
      <c r="G77" s="2">
        <v>45194</v>
      </c>
      <c r="H77" t="s">
        <v>651</v>
      </c>
      <c r="I77" t="s">
        <v>194</v>
      </c>
      <c r="J77" t="s">
        <v>627</v>
      </c>
      <c r="K77" t="s">
        <v>651</v>
      </c>
      <c r="L77" t="s">
        <v>682</v>
      </c>
      <c r="M77" t="s">
        <v>86</v>
      </c>
      <c r="N77" t="s">
        <v>55</v>
      </c>
      <c r="P77" t="s">
        <v>683</v>
      </c>
      <c r="Q77" t="s">
        <v>55</v>
      </c>
      <c r="R77" t="s">
        <v>55</v>
      </c>
      <c r="T77" t="s">
        <v>55</v>
      </c>
      <c r="V77" t="s">
        <v>55</v>
      </c>
      <c r="W77" t="s">
        <v>55</v>
      </c>
      <c r="Y77" t="s">
        <v>55</v>
      </c>
      <c r="Z77" t="s">
        <v>57</v>
      </c>
      <c r="AC77" t="s">
        <v>57</v>
      </c>
      <c r="AF77" t="s">
        <v>57</v>
      </c>
      <c r="AI77" t="s">
        <v>55</v>
      </c>
      <c r="AJ77" t="s">
        <v>55</v>
      </c>
      <c r="AK77" t="s">
        <v>58</v>
      </c>
      <c r="AM77" s="8" t="s">
        <v>57</v>
      </c>
      <c r="AO77" s="8" t="s">
        <v>684</v>
      </c>
    </row>
    <row r="78" spans="1:41" x14ac:dyDescent="0.25">
      <c r="A78">
        <v>82</v>
      </c>
      <c r="B78" s="1">
        <v>45195.483506944445</v>
      </c>
      <c r="C78" s="1">
        <v>45195.488125000003</v>
      </c>
      <c r="D78" t="s">
        <v>129</v>
      </c>
      <c r="E78" t="s">
        <v>130</v>
      </c>
      <c r="F78" s="1"/>
      <c r="G78" s="2">
        <v>45195</v>
      </c>
      <c r="H78" t="s">
        <v>209</v>
      </c>
      <c r="I78" t="s">
        <v>64</v>
      </c>
      <c r="J78" t="s">
        <v>205</v>
      </c>
      <c r="K78" t="s">
        <v>210</v>
      </c>
      <c r="L78" t="s">
        <v>211</v>
      </c>
      <c r="M78" t="s">
        <v>86</v>
      </c>
      <c r="N78" t="s">
        <v>55</v>
      </c>
      <c r="P78" t="s">
        <v>138</v>
      </c>
      <c r="Q78" t="s">
        <v>55</v>
      </c>
      <c r="R78" t="s">
        <v>55</v>
      </c>
      <c r="T78" t="s">
        <v>55</v>
      </c>
      <c r="V78" t="s">
        <v>55</v>
      </c>
      <c r="W78" t="s">
        <v>55</v>
      </c>
      <c r="Y78" t="s">
        <v>55</v>
      </c>
      <c r="Z78" t="s">
        <v>57</v>
      </c>
      <c r="AC78" t="s">
        <v>55</v>
      </c>
      <c r="AE78" t="s">
        <v>55</v>
      </c>
      <c r="AF78" t="s">
        <v>55</v>
      </c>
      <c r="AH78" t="s">
        <v>55</v>
      </c>
      <c r="AI78" t="s">
        <v>55</v>
      </c>
      <c r="AJ78" t="s">
        <v>55</v>
      </c>
      <c r="AK78" t="s">
        <v>58</v>
      </c>
      <c r="AM78" s="8" t="s">
        <v>57</v>
      </c>
      <c r="AO78" s="8"/>
    </row>
    <row r="79" spans="1:41" s="25" customFormat="1" x14ac:dyDescent="0.25">
      <c r="A79" s="25">
        <v>83</v>
      </c>
      <c r="B79" s="26">
        <v>45195.721574074072</v>
      </c>
      <c r="C79" s="26">
        <v>45195.72587962963</v>
      </c>
      <c r="D79" s="25" t="s">
        <v>281</v>
      </c>
      <c r="E79" s="25" t="s">
        <v>282</v>
      </c>
      <c r="F79" s="26"/>
      <c r="G79" s="27">
        <v>45195</v>
      </c>
      <c r="H79" s="25" t="s">
        <v>283</v>
      </c>
      <c r="I79" s="25" t="s">
        <v>64</v>
      </c>
      <c r="J79" s="25" t="s">
        <v>277</v>
      </c>
      <c r="K79" s="25" t="s">
        <v>284</v>
      </c>
      <c r="L79" s="25" t="s">
        <v>285</v>
      </c>
      <c r="M79" s="25" t="s">
        <v>112</v>
      </c>
      <c r="N79" s="25" t="s">
        <v>58</v>
      </c>
      <c r="P79" s="25" t="s">
        <v>286</v>
      </c>
      <c r="Q79" s="25" t="s">
        <v>55</v>
      </c>
      <c r="R79" s="25" t="s">
        <v>55</v>
      </c>
      <c r="T79" s="25" t="s">
        <v>55</v>
      </c>
      <c r="V79" s="25" t="s">
        <v>55</v>
      </c>
      <c r="W79" s="25" t="s">
        <v>55</v>
      </c>
      <c r="Y79" s="25" t="s">
        <v>55</v>
      </c>
      <c r="Z79" s="25" t="s">
        <v>57</v>
      </c>
      <c r="AC79" s="25" t="s">
        <v>55</v>
      </c>
      <c r="AE79" s="25" t="s">
        <v>55</v>
      </c>
      <c r="AF79" s="25" t="s">
        <v>55</v>
      </c>
      <c r="AH79" s="25" t="s">
        <v>55</v>
      </c>
      <c r="AI79" s="25" t="s">
        <v>55</v>
      </c>
      <c r="AJ79" s="25" t="s">
        <v>55</v>
      </c>
      <c r="AK79" s="25" t="s">
        <v>58</v>
      </c>
      <c r="AM79" s="28" t="s">
        <v>287</v>
      </c>
      <c r="AO79" s="28"/>
    </row>
    <row r="80" spans="1:41" x14ac:dyDescent="0.25">
      <c r="A80">
        <v>84</v>
      </c>
      <c r="B80" s="1">
        <v>45195.72084490741</v>
      </c>
      <c r="C80" s="1">
        <v>45195.727349537039</v>
      </c>
      <c r="D80" t="s">
        <v>99</v>
      </c>
      <c r="E80" t="s">
        <v>100</v>
      </c>
      <c r="F80" s="1"/>
      <c r="G80" s="2">
        <v>45195</v>
      </c>
      <c r="H80" t="s">
        <v>394</v>
      </c>
      <c r="I80" t="s">
        <v>64</v>
      </c>
      <c r="J80" t="s">
        <v>381</v>
      </c>
      <c r="K80" t="s">
        <v>103</v>
      </c>
      <c r="L80" t="s">
        <v>395</v>
      </c>
      <c r="M80" t="s">
        <v>142</v>
      </c>
      <c r="N80" t="s">
        <v>58</v>
      </c>
      <c r="P80" t="s">
        <v>396</v>
      </c>
      <c r="Q80" t="s">
        <v>55</v>
      </c>
      <c r="R80" t="s">
        <v>55</v>
      </c>
      <c r="T80" t="s">
        <v>55</v>
      </c>
      <c r="V80" t="s">
        <v>55</v>
      </c>
      <c r="W80" t="s">
        <v>55</v>
      </c>
      <c r="Y80" t="s">
        <v>55</v>
      </c>
      <c r="Z80" t="s">
        <v>57</v>
      </c>
      <c r="AC80" t="s">
        <v>57</v>
      </c>
      <c r="AF80" t="s">
        <v>55</v>
      </c>
      <c r="AH80" t="s">
        <v>55</v>
      </c>
      <c r="AI80" t="s">
        <v>55</v>
      </c>
      <c r="AJ80" t="s">
        <v>55</v>
      </c>
      <c r="AK80" t="s">
        <v>58</v>
      </c>
      <c r="AM80" s="8" t="s">
        <v>57</v>
      </c>
      <c r="AO80" s="8" t="s">
        <v>397</v>
      </c>
    </row>
    <row r="81" spans="1:41" x14ac:dyDescent="0.25">
      <c r="A81">
        <v>85</v>
      </c>
      <c r="B81" s="1">
        <v>45195.824756944443</v>
      </c>
      <c r="C81" s="1">
        <v>45195.825821759259</v>
      </c>
      <c r="D81" t="s">
        <v>411</v>
      </c>
      <c r="E81" t="s">
        <v>412</v>
      </c>
      <c r="F81" s="1"/>
      <c r="G81" s="2">
        <v>45195</v>
      </c>
      <c r="H81" t="s">
        <v>413</v>
      </c>
      <c r="I81" t="s">
        <v>64</v>
      </c>
      <c r="J81" t="s">
        <v>404</v>
      </c>
      <c r="K81" t="s">
        <v>414</v>
      </c>
      <c r="L81" t="s">
        <v>415</v>
      </c>
      <c r="M81" t="s">
        <v>67</v>
      </c>
      <c r="N81" t="s">
        <v>55</v>
      </c>
      <c r="P81" t="s">
        <v>416</v>
      </c>
      <c r="Q81" t="s">
        <v>55</v>
      </c>
      <c r="R81" t="s">
        <v>55</v>
      </c>
      <c r="T81" t="s">
        <v>55</v>
      </c>
      <c r="V81" t="s">
        <v>55</v>
      </c>
      <c r="W81" t="s">
        <v>55</v>
      </c>
      <c r="Y81" t="s">
        <v>55</v>
      </c>
      <c r="Z81" t="s">
        <v>58</v>
      </c>
      <c r="AA81" t="s">
        <v>417</v>
      </c>
      <c r="AB81" t="s">
        <v>55</v>
      </c>
      <c r="AC81" t="s">
        <v>55</v>
      </c>
      <c r="AE81" t="s">
        <v>55</v>
      </c>
      <c r="AF81" t="s">
        <v>55</v>
      </c>
      <c r="AH81" t="s">
        <v>55</v>
      </c>
      <c r="AI81" t="s">
        <v>55</v>
      </c>
      <c r="AJ81" t="s">
        <v>55</v>
      </c>
      <c r="AK81" t="s">
        <v>58</v>
      </c>
      <c r="AM81" s="8" t="s">
        <v>97</v>
      </c>
      <c r="AO81" s="8"/>
    </row>
    <row r="82" spans="1:41" x14ac:dyDescent="0.25">
      <c r="A82">
        <v>86</v>
      </c>
      <c r="B82" s="1">
        <v>45196.266875000001</v>
      </c>
      <c r="C82" s="1">
        <v>45196.27747685185</v>
      </c>
      <c r="D82" t="s">
        <v>600</v>
      </c>
      <c r="E82" t="s">
        <v>143</v>
      </c>
      <c r="F82" s="1"/>
      <c r="G82" s="2">
        <v>45196</v>
      </c>
      <c r="H82" t="s">
        <v>601</v>
      </c>
      <c r="I82" t="s">
        <v>64</v>
      </c>
      <c r="J82" t="s">
        <v>602</v>
      </c>
      <c r="K82" t="s">
        <v>610</v>
      </c>
      <c r="L82" t="s">
        <v>611</v>
      </c>
      <c r="M82" t="s">
        <v>86</v>
      </c>
      <c r="N82" t="s">
        <v>58</v>
      </c>
      <c r="P82" t="s">
        <v>57</v>
      </c>
      <c r="Q82" t="s">
        <v>55</v>
      </c>
      <c r="R82" t="s">
        <v>55</v>
      </c>
      <c r="T82" t="s">
        <v>55</v>
      </c>
      <c r="V82" t="s">
        <v>55</v>
      </c>
      <c r="W82" t="s">
        <v>55</v>
      </c>
      <c r="Y82" t="s">
        <v>55</v>
      </c>
      <c r="Z82" t="s">
        <v>55</v>
      </c>
      <c r="AB82" t="s">
        <v>55</v>
      </c>
      <c r="AC82" t="s">
        <v>55</v>
      </c>
      <c r="AE82" t="s">
        <v>55</v>
      </c>
      <c r="AF82" t="s">
        <v>55</v>
      </c>
      <c r="AH82" t="s">
        <v>55</v>
      </c>
      <c r="AI82" t="s">
        <v>55</v>
      </c>
      <c r="AJ82" t="s">
        <v>55</v>
      </c>
      <c r="AK82" t="s">
        <v>58</v>
      </c>
      <c r="AM82" s="8" t="s">
        <v>57</v>
      </c>
      <c r="AO82" s="8"/>
    </row>
    <row r="83" spans="1:41" x14ac:dyDescent="0.25">
      <c r="A83">
        <v>87</v>
      </c>
      <c r="B83" s="1">
        <v>45196.282094907408</v>
      </c>
      <c r="C83" s="1">
        <v>45196.290995370371</v>
      </c>
      <c r="D83" t="s">
        <v>304</v>
      </c>
      <c r="E83" t="s">
        <v>305</v>
      </c>
      <c r="F83" s="1"/>
      <c r="G83" s="2">
        <v>45195</v>
      </c>
      <c r="H83" t="s">
        <v>318</v>
      </c>
      <c r="I83" t="s">
        <v>64</v>
      </c>
      <c r="J83" t="s">
        <v>298</v>
      </c>
      <c r="K83" t="s">
        <v>245</v>
      </c>
      <c r="L83" t="s">
        <v>319</v>
      </c>
      <c r="M83" t="s">
        <v>112</v>
      </c>
      <c r="N83" t="s">
        <v>55</v>
      </c>
      <c r="P83" t="s">
        <v>320</v>
      </c>
      <c r="Q83" t="s">
        <v>58</v>
      </c>
      <c r="R83" t="s">
        <v>58</v>
      </c>
      <c r="T83" t="s">
        <v>55</v>
      </c>
      <c r="V83" t="s">
        <v>55</v>
      </c>
      <c r="W83" t="s">
        <v>55</v>
      </c>
      <c r="Y83" t="s">
        <v>55</v>
      </c>
      <c r="Z83" t="s">
        <v>55</v>
      </c>
      <c r="AB83" t="s">
        <v>55</v>
      </c>
      <c r="AC83" t="s">
        <v>55</v>
      </c>
      <c r="AE83" t="s">
        <v>55</v>
      </c>
      <c r="AF83" t="s">
        <v>55</v>
      </c>
      <c r="AH83" t="s">
        <v>55</v>
      </c>
      <c r="AI83" t="s">
        <v>55</v>
      </c>
      <c r="AJ83" t="s">
        <v>55</v>
      </c>
      <c r="AK83" t="s">
        <v>58</v>
      </c>
      <c r="AM83" s="8" t="s">
        <v>321</v>
      </c>
      <c r="AN83" t="s">
        <v>322</v>
      </c>
      <c r="AO83" s="8" t="s">
        <v>323</v>
      </c>
    </row>
    <row r="84" spans="1:41" x14ac:dyDescent="0.25">
      <c r="A84">
        <v>88</v>
      </c>
      <c r="B84" s="1">
        <v>45196.324155092596</v>
      </c>
      <c r="C84" s="1">
        <v>45196.328217592592</v>
      </c>
      <c r="D84" t="s">
        <v>129</v>
      </c>
      <c r="E84" t="s">
        <v>130</v>
      </c>
      <c r="F84" s="1"/>
      <c r="G84" s="2">
        <v>45195</v>
      </c>
      <c r="H84" t="s">
        <v>209</v>
      </c>
      <c r="I84" t="s">
        <v>64</v>
      </c>
      <c r="J84" t="s">
        <v>298</v>
      </c>
      <c r="K84" t="s">
        <v>210</v>
      </c>
      <c r="L84" t="s">
        <v>299</v>
      </c>
      <c r="M84" t="s">
        <v>67</v>
      </c>
      <c r="N84" t="s">
        <v>58</v>
      </c>
      <c r="Q84" t="s">
        <v>55</v>
      </c>
      <c r="R84" t="s">
        <v>55</v>
      </c>
      <c r="T84" t="s">
        <v>55</v>
      </c>
      <c r="V84" t="s">
        <v>55</v>
      </c>
      <c r="W84" t="s">
        <v>55</v>
      </c>
      <c r="Y84" t="s">
        <v>55</v>
      </c>
      <c r="Z84" t="s">
        <v>55</v>
      </c>
      <c r="AB84" t="s">
        <v>55</v>
      </c>
      <c r="AC84" t="s">
        <v>55</v>
      </c>
      <c r="AE84" t="s">
        <v>55</v>
      </c>
      <c r="AF84" t="s">
        <v>55</v>
      </c>
      <c r="AH84" t="s">
        <v>55</v>
      </c>
      <c r="AI84" t="s">
        <v>55</v>
      </c>
      <c r="AJ84" t="s">
        <v>55</v>
      </c>
      <c r="AK84" t="s">
        <v>58</v>
      </c>
      <c r="AM84" s="8" t="s">
        <v>300</v>
      </c>
      <c r="AO84" s="8"/>
    </row>
    <row r="85" spans="1:41" ht="30" x14ac:dyDescent="0.25">
      <c r="A85">
        <v>89</v>
      </c>
      <c r="B85" s="1">
        <v>45196.336273148147</v>
      </c>
      <c r="C85" s="1">
        <v>45196.343935185185</v>
      </c>
      <c r="D85" t="s">
        <v>61</v>
      </c>
      <c r="E85" t="s">
        <v>62</v>
      </c>
      <c r="F85" s="1"/>
      <c r="G85" s="2">
        <v>45196</v>
      </c>
      <c r="H85" t="s">
        <v>63</v>
      </c>
      <c r="I85" t="s">
        <v>64</v>
      </c>
      <c r="J85" t="s">
        <v>51</v>
      </c>
      <c r="K85" t="s">
        <v>65</v>
      </c>
      <c r="L85" t="s">
        <v>66</v>
      </c>
      <c r="M85" t="s">
        <v>67</v>
      </c>
      <c r="N85" t="s">
        <v>55</v>
      </c>
      <c r="P85" t="s">
        <v>68</v>
      </c>
      <c r="Q85" t="s">
        <v>58</v>
      </c>
      <c r="R85" t="s">
        <v>55</v>
      </c>
      <c r="T85" t="s">
        <v>55</v>
      </c>
      <c r="V85" t="s">
        <v>55</v>
      </c>
      <c r="W85" t="s">
        <v>55</v>
      </c>
      <c r="Y85" t="s">
        <v>55</v>
      </c>
      <c r="Z85" t="s">
        <v>57</v>
      </c>
      <c r="AC85" t="s">
        <v>57</v>
      </c>
      <c r="AF85" t="s">
        <v>57</v>
      </c>
      <c r="AI85" t="s">
        <v>55</v>
      </c>
      <c r="AJ85" t="s">
        <v>55</v>
      </c>
      <c r="AK85" t="s">
        <v>58</v>
      </c>
      <c r="AM85" s="8" t="s">
        <v>69</v>
      </c>
      <c r="AO85" s="8" t="s">
        <v>70</v>
      </c>
    </row>
    <row r="86" spans="1:41" x14ac:dyDescent="0.25">
      <c r="A86">
        <v>90</v>
      </c>
      <c r="B86" s="1">
        <v>45196.532754629632</v>
      </c>
      <c r="C86" s="1">
        <v>45196.536990740744</v>
      </c>
      <c r="D86" t="s">
        <v>535</v>
      </c>
      <c r="E86" t="s">
        <v>536</v>
      </c>
      <c r="F86" s="1"/>
      <c r="G86" s="2">
        <v>45195</v>
      </c>
      <c r="H86" t="s">
        <v>403</v>
      </c>
      <c r="I86" t="s">
        <v>64</v>
      </c>
      <c r="J86" t="s">
        <v>532</v>
      </c>
      <c r="K86" t="s">
        <v>403</v>
      </c>
      <c r="L86" t="s">
        <v>272</v>
      </c>
      <c r="M86" t="s">
        <v>112</v>
      </c>
      <c r="N86" t="s">
        <v>55</v>
      </c>
      <c r="P86" t="s">
        <v>143</v>
      </c>
      <c r="Q86" t="s">
        <v>55</v>
      </c>
      <c r="R86" t="s">
        <v>55</v>
      </c>
      <c r="T86" t="s">
        <v>55</v>
      </c>
      <c r="V86" t="s">
        <v>55</v>
      </c>
      <c r="W86" t="s">
        <v>55</v>
      </c>
      <c r="Y86" t="s">
        <v>55</v>
      </c>
      <c r="Z86" t="s">
        <v>55</v>
      </c>
      <c r="AB86" t="s">
        <v>55</v>
      </c>
      <c r="AC86" t="s">
        <v>55</v>
      </c>
      <c r="AE86" t="s">
        <v>55</v>
      </c>
      <c r="AF86" t="s">
        <v>55</v>
      </c>
      <c r="AH86" t="s">
        <v>55</v>
      </c>
      <c r="AI86" t="s">
        <v>55</v>
      </c>
      <c r="AJ86" t="s">
        <v>55</v>
      </c>
      <c r="AK86" t="s">
        <v>58</v>
      </c>
      <c r="AM86" s="8" t="s">
        <v>57</v>
      </c>
      <c r="AO86" s="8" t="s">
        <v>57</v>
      </c>
    </row>
    <row r="87" spans="1:41" x14ac:dyDescent="0.25">
      <c r="A87">
        <v>91</v>
      </c>
      <c r="B87" s="1">
        <v>45196.538831018515</v>
      </c>
      <c r="C87" s="1">
        <v>45196.542118055557</v>
      </c>
      <c r="D87" t="s">
        <v>688</v>
      </c>
      <c r="E87" t="s">
        <v>689</v>
      </c>
      <c r="F87" s="1"/>
      <c r="G87" s="2">
        <v>45196</v>
      </c>
      <c r="H87" t="s">
        <v>693</v>
      </c>
      <c r="I87" t="s">
        <v>194</v>
      </c>
      <c r="J87" t="s">
        <v>627</v>
      </c>
      <c r="K87" t="s">
        <v>694</v>
      </c>
      <c r="L87" t="s">
        <v>695</v>
      </c>
      <c r="M87" t="s">
        <v>475</v>
      </c>
      <c r="N87" t="s">
        <v>55</v>
      </c>
      <c r="Q87" t="s">
        <v>58</v>
      </c>
      <c r="R87" t="s">
        <v>58</v>
      </c>
      <c r="T87" t="s">
        <v>55</v>
      </c>
      <c r="V87" t="s">
        <v>55</v>
      </c>
      <c r="W87" t="s">
        <v>55</v>
      </c>
      <c r="Y87" t="s">
        <v>55</v>
      </c>
      <c r="Z87" t="s">
        <v>57</v>
      </c>
      <c r="AC87" t="s">
        <v>57</v>
      </c>
      <c r="AF87" t="s">
        <v>55</v>
      </c>
      <c r="AH87" t="s">
        <v>55</v>
      </c>
      <c r="AI87" t="s">
        <v>55</v>
      </c>
      <c r="AJ87" t="s">
        <v>55</v>
      </c>
      <c r="AK87" t="s">
        <v>58</v>
      </c>
      <c r="AM87" s="8" t="s">
        <v>696</v>
      </c>
      <c r="AO87" s="8" t="s">
        <v>697</v>
      </c>
    </row>
    <row r="88" spans="1:41" x14ac:dyDescent="0.25">
      <c r="A88">
        <v>92</v>
      </c>
      <c r="B88" s="1">
        <v>45196.565266203703</v>
      </c>
      <c r="C88" s="1">
        <v>45196.567789351851</v>
      </c>
      <c r="D88" t="s">
        <v>174</v>
      </c>
      <c r="E88" t="s">
        <v>175</v>
      </c>
      <c r="F88" s="1"/>
      <c r="G88" s="2">
        <v>45196</v>
      </c>
      <c r="H88" t="s">
        <v>188</v>
      </c>
      <c r="I88" t="s">
        <v>64</v>
      </c>
      <c r="J88" t="s">
        <v>109</v>
      </c>
      <c r="K88" t="s">
        <v>57</v>
      </c>
      <c r="L88" t="s">
        <v>199</v>
      </c>
      <c r="M88" t="s">
        <v>112</v>
      </c>
      <c r="N88" t="s">
        <v>55</v>
      </c>
      <c r="P88" t="s">
        <v>200</v>
      </c>
      <c r="Q88" t="s">
        <v>58</v>
      </c>
      <c r="R88" t="s">
        <v>58</v>
      </c>
      <c r="T88" t="s">
        <v>55</v>
      </c>
      <c r="V88" t="s">
        <v>55</v>
      </c>
      <c r="W88" t="s">
        <v>55</v>
      </c>
      <c r="Y88" t="s">
        <v>55</v>
      </c>
      <c r="Z88" t="s">
        <v>55</v>
      </c>
      <c r="AB88" t="s">
        <v>55</v>
      </c>
      <c r="AC88" t="s">
        <v>55</v>
      </c>
      <c r="AE88" t="s">
        <v>55</v>
      </c>
      <c r="AF88" t="s">
        <v>55</v>
      </c>
      <c r="AH88" t="s">
        <v>55</v>
      </c>
      <c r="AI88" t="s">
        <v>55</v>
      </c>
      <c r="AJ88" t="s">
        <v>55</v>
      </c>
      <c r="AK88" t="s">
        <v>58</v>
      </c>
      <c r="AM88" s="8" t="s">
        <v>57</v>
      </c>
      <c r="AO88" s="8" t="s">
        <v>201</v>
      </c>
    </row>
    <row r="89" spans="1:41" x14ac:dyDescent="0.25">
      <c r="A89">
        <v>93</v>
      </c>
      <c r="B89" s="1">
        <v>45196.566979166666</v>
      </c>
      <c r="C89" s="1">
        <v>45196.569837962961</v>
      </c>
      <c r="D89" t="s">
        <v>115</v>
      </c>
      <c r="E89" t="s">
        <v>116</v>
      </c>
      <c r="F89" s="1"/>
      <c r="G89" s="2">
        <v>45196</v>
      </c>
      <c r="H89" t="s">
        <v>117</v>
      </c>
      <c r="I89" t="s">
        <v>64</v>
      </c>
      <c r="J89" t="s">
        <v>109</v>
      </c>
      <c r="K89" t="s">
        <v>151</v>
      </c>
      <c r="L89" t="s">
        <v>152</v>
      </c>
      <c r="M89" t="s">
        <v>112</v>
      </c>
      <c r="N89" t="s">
        <v>55</v>
      </c>
      <c r="P89" t="s">
        <v>153</v>
      </c>
      <c r="Q89" t="s">
        <v>58</v>
      </c>
      <c r="R89" t="s">
        <v>58</v>
      </c>
      <c r="T89" t="s">
        <v>55</v>
      </c>
      <c r="V89" t="s">
        <v>55</v>
      </c>
      <c r="W89" t="s">
        <v>55</v>
      </c>
      <c r="Y89" t="s">
        <v>55</v>
      </c>
      <c r="Z89" t="s">
        <v>55</v>
      </c>
      <c r="AB89" t="s">
        <v>55</v>
      </c>
      <c r="AC89" t="s">
        <v>55</v>
      </c>
      <c r="AE89" t="s">
        <v>55</v>
      </c>
      <c r="AF89" t="s">
        <v>55</v>
      </c>
      <c r="AH89" t="s">
        <v>55</v>
      </c>
      <c r="AI89" t="s">
        <v>55</v>
      </c>
      <c r="AJ89" t="s">
        <v>55</v>
      </c>
      <c r="AK89" t="s">
        <v>58</v>
      </c>
      <c r="AM89" s="8" t="s">
        <v>154</v>
      </c>
      <c r="AN89" t="s">
        <v>155</v>
      </c>
      <c r="AO89" s="8"/>
    </row>
    <row r="90" spans="1:41" x14ac:dyDescent="0.25">
      <c r="A90">
        <v>94</v>
      </c>
      <c r="B90" s="1">
        <v>45196.544699074075</v>
      </c>
      <c r="C90" s="1">
        <v>45196.574849537035</v>
      </c>
      <c r="D90" t="s">
        <v>252</v>
      </c>
      <c r="E90" t="s">
        <v>253</v>
      </c>
      <c r="F90" s="1"/>
      <c r="G90" s="2">
        <v>45196</v>
      </c>
      <c r="H90" t="s">
        <v>263</v>
      </c>
      <c r="I90" t="s">
        <v>64</v>
      </c>
      <c r="J90" t="s">
        <v>255</v>
      </c>
      <c r="K90" t="s">
        <v>57</v>
      </c>
      <c r="L90" t="s">
        <v>264</v>
      </c>
      <c r="M90" t="s">
        <v>112</v>
      </c>
      <c r="N90" t="s">
        <v>55</v>
      </c>
      <c r="P90" t="s">
        <v>265</v>
      </c>
      <c r="Q90" t="s">
        <v>58</v>
      </c>
      <c r="R90" t="s">
        <v>58</v>
      </c>
      <c r="T90" t="s">
        <v>55</v>
      </c>
      <c r="V90" t="s">
        <v>55</v>
      </c>
      <c r="W90" t="s">
        <v>55</v>
      </c>
      <c r="Y90" t="s">
        <v>55</v>
      </c>
      <c r="Z90" t="s">
        <v>57</v>
      </c>
      <c r="AC90" t="s">
        <v>57</v>
      </c>
      <c r="AF90" t="s">
        <v>55</v>
      </c>
      <c r="AH90" t="s">
        <v>55</v>
      </c>
      <c r="AI90" t="s">
        <v>55</v>
      </c>
      <c r="AJ90" t="s">
        <v>55</v>
      </c>
      <c r="AK90" t="s">
        <v>58</v>
      </c>
      <c r="AM90" s="8" t="s">
        <v>57</v>
      </c>
      <c r="AO90" s="8"/>
    </row>
    <row r="91" spans="1:41" ht="30" x14ac:dyDescent="0.25">
      <c r="A91">
        <v>95</v>
      </c>
      <c r="B91" s="1">
        <v>45196.624189814815</v>
      </c>
      <c r="C91" s="1">
        <v>45196.626331018517</v>
      </c>
      <c r="D91" t="s">
        <v>605</v>
      </c>
      <c r="E91" t="s">
        <v>606</v>
      </c>
      <c r="F91" s="1"/>
      <c r="G91" s="2">
        <v>45196</v>
      </c>
      <c r="H91" t="s">
        <v>612</v>
      </c>
      <c r="I91" t="s">
        <v>64</v>
      </c>
      <c r="J91" t="s">
        <v>602</v>
      </c>
      <c r="K91" t="s">
        <v>612</v>
      </c>
      <c r="L91" t="s">
        <v>613</v>
      </c>
      <c r="M91" t="s">
        <v>142</v>
      </c>
      <c r="N91" t="s">
        <v>55</v>
      </c>
      <c r="P91" t="s">
        <v>614</v>
      </c>
      <c r="Q91" t="s">
        <v>55</v>
      </c>
      <c r="R91" t="s">
        <v>55</v>
      </c>
      <c r="T91" t="s">
        <v>55</v>
      </c>
      <c r="V91" t="s">
        <v>55</v>
      </c>
      <c r="W91" t="s">
        <v>55</v>
      </c>
      <c r="Y91" t="s">
        <v>55</v>
      </c>
      <c r="Z91" t="s">
        <v>57</v>
      </c>
      <c r="AC91" t="s">
        <v>55</v>
      </c>
      <c r="AE91" t="s">
        <v>55</v>
      </c>
      <c r="AF91" t="s">
        <v>55</v>
      </c>
      <c r="AH91" t="s">
        <v>55</v>
      </c>
      <c r="AI91" t="s">
        <v>55</v>
      </c>
      <c r="AJ91" t="s">
        <v>55</v>
      </c>
      <c r="AK91" t="s">
        <v>55</v>
      </c>
      <c r="AM91" s="8" t="s">
        <v>615</v>
      </c>
      <c r="AN91" t="s">
        <v>616</v>
      </c>
      <c r="AO91" s="8" t="s">
        <v>617</v>
      </c>
    </row>
    <row r="92" spans="1:41" x14ac:dyDescent="0.25">
      <c r="A92">
        <v>96</v>
      </c>
      <c r="B92" s="1">
        <v>45196.655613425923</v>
      </c>
      <c r="C92" s="1">
        <v>45196.661886574075</v>
      </c>
      <c r="D92" t="s">
        <v>61</v>
      </c>
      <c r="E92" t="s">
        <v>62</v>
      </c>
      <c r="F92" s="1"/>
      <c r="G92" s="2">
        <v>45196</v>
      </c>
      <c r="H92" t="s">
        <v>193</v>
      </c>
      <c r="I92" t="s">
        <v>64</v>
      </c>
      <c r="J92" t="s">
        <v>404</v>
      </c>
      <c r="K92" t="s">
        <v>65</v>
      </c>
      <c r="L92" t="s">
        <v>452</v>
      </c>
      <c r="M92" t="s">
        <v>142</v>
      </c>
      <c r="N92" t="s">
        <v>55</v>
      </c>
      <c r="P92" t="s">
        <v>453</v>
      </c>
      <c r="Q92" t="s">
        <v>55</v>
      </c>
      <c r="R92" t="s">
        <v>55</v>
      </c>
      <c r="T92" t="s">
        <v>55</v>
      </c>
      <c r="V92" t="s">
        <v>55</v>
      </c>
      <c r="W92" t="s">
        <v>55</v>
      </c>
      <c r="Y92" t="s">
        <v>55</v>
      </c>
      <c r="Z92" t="s">
        <v>57</v>
      </c>
      <c r="AC92" t="s">
        <v>55</v>
      </c>
      <c r="AE92" t="s">
        <v>55</v>
      </c>
      <c r="AF92" t="s">
        <v>57</v>
      </c>
      <c r="AI92" t="s">
        <v>55</v>
      </c>
      <c r="AJ92" t="s">
        <v>55</v>
      </c>
      <c r="AK92" t="s">
        <v>58</v>
      </c>
      <c r="AM92" s="8" t="s">
        <v>454</v>
      </c>
      <c r="AO92" s="8" t="s">
        <v>455</v>
      </c>
    </row>
    <row r="93" spans="1:41" x14ac:dyDescent="0.25">
      <c r="A93">
        <v>97</v>
      </c>
      <c r="B93" s="1">
        <v>45196.72929398148</v>
      </c>
      <c r="C93" s="1">
        <v>45196.751331018517</v>
      </c>
      <c r="D93" t="s">
        <v>91</v>
      </c>
      <c r="E93" t="s">
        <v>92</v>
      </c>
      <c r="F93" s="1"/>
      <c r="G93" s="2">
        <v>45196</v>
      </c>
      <c r="H93" t="s">
        <v>373</v>
      </c>
      <c r="I93" t="s">
        <v>50</v>
      </c>
      <c r="J93" t="s">
        <v>374</v>
      </c>
      <c r="K93" t="s">
        <v>245</v>
      </c>
      <c r="L93" t="s">
        <v>375</v>
      </c>
      <c r="M93" t="s">
        <v>54</v>
      </c>
      <c r="N93" t="s">
        <v>55</v>
      </c>
      <c r="P93" t="s">
        <v>376</v>
      </c>
      <c r="Q93" t="s">
        <v>55</v>
      </c>
      <c r="R93" t="s">
        <v>55</v>
      </c>
      <c r="T93" t="s">
        <v>55</v>
      </c>
      <c r="V93" t="s">
        <v>55</v>
      </c>
      <c r="W93" t="s">
        <v>55</v>
      </c>
      <c r="Y93" t="s">
        <v>55</v>
      </c>
      <c r="Z93" t="s">
        <v>57</v>
      </c>
      <c r="AC93" t="s">
        <v>55</v>
      </c>
      <c r="AE93" t="s">
        <v>55</v>
      </c>
      <c r="AF93" t="s">
        <v>55</v>
      </c>
      <c r="AH93" t="s">
        <v>55</v>
      </c>
      <c r="AI93" t="s">
        <v>55</v>
      </c>
      <c r="AJ93" t="s">
        <v>55</v>
      </c>
      <c r="AK93" t="s">
        <v>58</v>
      </c>
      <c r="AM93" s="8" t="s">
        <v>97</v>
      </c>
      <c r="AN93" t="s">
        <v>377</v>
      </c>
      <c r="AO93" s="8"/>
    </row>
    <row r="94" spans="1:41" x14ac:dyDescent="0.25">
      <c r="A94">
        <v>98</v>
      </c>
      <c r="B94" s="1">
        <v>45196.77175925926</v>
      </c>
      <c r="C94" s="1">
        <v>45196.774293981478</v>
      </c>
      <c r="D94" t="s">
        <v>543</v>
      </c>
      <c r="E94" t="s">
        <v>544</v>
      </c>
      <c r="F94" s="1"/>
      <c r="G94" s="2">
        <v>45196</v>
      </c>
      <c r="H94" t="s">
        <v>124</v>
      </c>
      <c r="I94" t="s">
        <v>64</v>
      </c>
      <c r="J94" t="s">
        <v>532</v>
      </c>
      <c r="K94" t="s">
        <v>125</v>
      </c>
      <c r="L94" t="s">
        <v>545</v>
      </c>
      <c r="M94" t="s">
        <v>112</v>
      </c>
      <c r="N94" t="s">
        <v>55</v>
      </c>
      <c r="P94" t="s">
        <v>57</v>
      </c>
      <c r="Q94" t="s">
        <v>58</v>
      </c>
      <c r="R94" t="s">
        <v>55</v>
      </c>
      <c r="T94" t="s">
        <v>55</v>
      </c>
      <c r="V94" t="s">
        <v>55</v>
      </c>
      <c r="W94" t="s">
        <v>55</v>
      </c>
      <c r="Y94" t="s">
        <v>55</v>
      </c>
      <c r="Z94" t="s">
        <v>55</v>
      </c>
      <c r="AB94" t="s">
        <v>55</v>
      </c>
      <c r="AC94" t="s">
        <v>55</v>
      </c>
      <c r="AE94" t="s">
        <v>55</v>
      </c>
      <c r="AF94" t="s">
        <v>55</v>
      </c>
      <c r="AH94" t="s">
        <v>55</v>
      </c>
      <c r="AI94" t="s">
        <v>55</v>
      </c>
      <c r="AJ94" t="s">
        <v>55</v>
      </c>
      <c r="AK94" t="s">
        <v>58</v>
      </c>
      <c r="AM94" s="8" t="s">
        <v>57</v>
      </c>
      <c r="AO94" s="8"/>
    </row>
    <row r="95" spans="1:41" x14ac:dyDescent="0.25">
      <c r="A95">
        <v>99</v>
      </c>
      <c r="B95" s="1">
        <v>45196.791504629633</v>
      </c>
      <c r="C95" s="1">
        <v>45196.805023148147</v>
      </c>
      <c r="D95" t="s">
        <v>252</v>
      </c>
      <c r="E95" t="s">
        <v>253</v>
      </c>
      <c r="F95" s="1"/>
      <c r="G95" s="2">
        <v>45196</v>
      </c>
      <c r="H95" t="s">
        <v>266</v>
      </c>
      <c r="I95" t="s">
        <v>64</v>
      </c>
      <c r="J95" t="s">
        <v>255</v>
      </c>
      <c r="K95" t="s">
        <v>57</v>
      </c>
      <c r="L95" t="s">
        <v>267</v>
      </c>
      <c r="M95" t="s">
        <v>112</v>
      </c>
      <c r="N95" t="s">
        <v>55</v>
      </c>
      <c r="P95" t="s">
        <v>268</v>
      </c>
      <c r="Q95" t="s">
        <v>55</v>
      </c>
      <c r="R95" t="s">
        <v>55</v>
      </c>
      <c r="T95" t="s">
        <v>55</v>
      </c>
      <c r="V95" t="s">
        <v>55</v>
      </c>
      <c r="W95" t="s">
        <v>55</v>
      </c>
      <c r="Y95" t="s">
        <v>55</v>
      </c>
      <c r="Z95" t="s">
        <v>55</v>
      </c>
      <c r="AB95" t="s">
        <v>55</v>
      </c>
      <c r="AC95" t="s">
        <v>55</v>
      </c>
      <c r="AE95" t="s">
        <v>55</v>
      </c>
      <c r="AF95" t="s">
        <v>55</v>
      </c>
      <c r="AH95" t="s">
        <v>55</v>
      </c>
      <c r="AI95" t="s">
        <v>55</v>
      </c>
      <c r="AJ95" t="s">
        <v>55</v>
      </c>
      <c r="AK95" t="s">
        <v>58</v>
      </c>
      <c r="AM95" s="8" t="s">
        <v>57</v>
      </c>
      <c r="AO95" s="8"/>
    </row>
    <row r="96" spans="1:41" x14ac:dyDescent="0.25">
      <c r="A96">
        <v>100</v>
      </c>
      <c r="B96" s="1">
        <v>45196.824502314812</v>
      </c>
      <c r="C96" s="1">
        <v>45196.826203703706</v>
      </c>
      <c r="D96" t="s">
        <v>535</v>
      </c>
      <c r="E96" t="s">
        <v>536</v>
      </c>
      <c r="F96" s="1"/>
      <c r="G96" s="2">
        <v>45196</v>
      </c>
      <c r="H96" t="s">
        <v>546</v>
      </c>
      <c r="I96" t="s">
        <v>64</v>
      </c>
      <c r="J96" t="s">
        <v>532</v>
      </c>
      <c r="K96" t="s">
        <v>546</v>
      </c>
      <c r="L96" t="s">
        <v>272</v>
      </c>
      <c r="M96" t="s">
        <v>142</v>
      </c>
      <c r="N96" t="s">
        <v>55</v>
      </c>
      <c r="P96" t="s">
        <v>143</v>
      </c>
      <c r="Q96" t="s">
        <v>58</v>
      </c>
      <c r="R96" t="s">
        <v>58</v>
      </c>
      <c r="T96" t="s">
        <v>55</v>
      </c>
      <c r="V96" t="s">
        <v>55</v>
      </c>
      <c r="W96" t="s">
        <v>55</v>
      </c>
      <c r="Y96" t="s">
        <v>55</v>
      </c>
      <c r="Z96" t="s">
        <v>55</v>
      </c>
      <c r="AB96" t="s">
        <v>55</v>
      </c>
      <c r="AC96" t="s">
        <v>55</v>
      </c>
      <c r="AE96" t="s">
        <v>55</v>
      </c>
      <c r="AF96" t="s">
        <v>55</v>
      </c>
      <c r="AH96" t="s">
        <v>55</v>
      </c>
      <c r="AI96" t="s">
        <v>55</v>
      </c>
      <c r="AJ96" t="s">
        <v>55</v>
      </c>
      <c r="AK96" t="s">
        <v>58</v>
      </c>
      <c r="AM96" s="8" t="s">
        <v>57</v>
      </c>
      <c r="AO96" s="8" t="s">
        <v>57</v>
      </c>
    </row>
    <row r="97" spans="1:41" x14ac:dyDescent="0.25">
      <c r="A97">
        <v>101</v>
      </c>
      <c r="B97" s="1">
        <v>45196.837476851855</v>
      </c>
      <c r="C97" s="1">
        <v>45196.847939814812</v>
      </c>
      <c r="D97" t="s">
        <v>418</v>
      </c>
      <c r="E97" t="s">
        <v>419</v>
      </c>
      <c r="F97" s="1"/>
      <c r="G97" s="2">
        <v>45196</v>
      </c>
      <c r="H97" t="s">
        <v>413</v>
      </c>
      <c r="I97" t="s">
        <v>64</v>
      </c>
      <c r="J97" t="s">
        <v>404</v>
      </c>
      <c r="K97" t="s">
        <v>414</v>
      </c>
      <c r="L97" t="s">
        <v>420</v>
      </c>
      <c r="M97" t="s">
        <v>142</v>
      </c>
      <c r="N97" t="s">
        <v>55</v>
      </c>
      <c r="P97" t="s">
        <v>421</v>
      </c>
      <c r="Q97" t="s">
        <v>55</v>
      </c>
      <c r="R97" t="s">
        <v>55</v>
      </c>
      <c r="T97" t="s">
        <v>55</v>
      </c>
      <c r="V97" t="s">
        <v>55</v>
      </c>
      <c r="W97" t="s">
        <v>55</v>
      </c>
      <c r="Y97" t="s">
        <v>55</v>
      </c>
      <c r="Z97" t="s">
        <v>55</v>
      </c>
      <c r="AB97" t="s">
        <v>55</v>
      </c>
      <c r="AC97" t="s">
        <v>55</v>
      </c>
      <c r="AE97" t="s">
        <v>55</v>
      </c>
      <c r="AF97" t="s">
        <v>55</v>
      </c>
      <c r="AH97" t="s">
        <v>55</v>
      </c>
      <c r="AI97" t="s">
        <v>55</v>
      </c>
      <c r="AJ97" t="s">
        <v>55</v>
      </c>
      <c r="AK97" t="s">
        <v>58</v>
      </c>
      <c r="AM97" s="8" t="s">
        <v>97</v>
      </c>
      <c r="AO97" s="8" t="s">
        <v>422</v>
      </c>
    </row>
    <row r="98" spans="1:41" ht="30" x14ac:dyDescent="0.25">
      <c r="A98">
        <v>102</v>
      </c>
      <c r="B98" s="1">
        <v>45196.827256944445</v>
      </c>
      <c r="C98" s="1">
        <v>45196.861307870371</v>
      </c>
      <c r="D98" t="s">
        <v>304</v>
      </c>
      <c r="E98" t="s">
        <v>305</v>
      </c>
      <c r="F98" s="1"/>
      <c r="G98" s="2">
        <v>45196</v>
      </c>
      <c r="H98" t="s">
        <v>306</v>
      </c>
      <c r="I98" t="s">
        <v>64</v>
      </c>
      <c r="J98" t="s">
        <v>298</v>
      </c>
      <c r="K98" t="s">
        <v>307</v>
      </c>
      <c r="L98" t="s">
        <v>308</v>
      </c>
      <c r="M98" t="s">
        <v>142</v>
      </c>
      <c r="N98" t="s">
        <v>55</v>
      </c>
      <c r="P98" t="s">
        <v>309</v>
      </c>
      <c r="Q98" t="s">
        <v>58</v>
      </c>
      <c r="R98" t="s">
        <v>58</v>
      </c>
      <c r="T98" t="s">
        <v>55</v>
      </c>
      <c r="V98" t="s">
        <v>55</v>
      </c>
      <c r="W98" t="s">
        <v>55</v>
      </c>
      <c r="Y98" t="s">
        <v>55</v>
      </c>
      <c r="Z98" t="s">
        <v>57</v>
      </c>
      <c r="AC98" t="s">
        <v>55</v>
      </c>
      <c r="AE98" t="s">
        <v>55</v>
      </c>
      <c r="AF98" t="s">
        <v>55</v>
      </c>
      <c r="AH98" t="s">
        <v>55</v>
      </c>
      <c r="AI98" t="s">
        <v>55</v>
      </c>
      <c r="AJ98" t="s">
        <v>55</v>
      </c>
      <c r="AK98" t="s">
        <v>58</v>
      </c>
      <c r="AM98" s="8" t="s">
        <v>310</v>
      </c>
      <c r="AN98" t="s">
        <v>311</v>
      </c>
      <c r="AO98" s="8" t="s">
        <v>312</v>
      </c>
    </row>
    <row r="99" spans="1:41" ht="30" x14ac:dyDescent="0.25">
      <c r="A99">
        <v>103</v>
      </c>
      <c r="B99" s="1">
        <v>45196.89261574074</v>
      </c>
      <c r="C99" s="1">
        <v>45196.895254629628</v>
      </c>
      <c r="D99" t="s">
        <v>99</v>
      </c>
      <c r="E99" t="s">
        <v>100</v>
      </c>
      <c r="F99" s="1"/>
      <c r="G99" s="2">
        <v>45196</v>
      </c>
      <c r="H99" t="s">
        <v>101</v>
      </c>
      <c r="I99" t="s">
        <v>64</v>
      </c>
      <c r="J99" t="s">
        <v>277</v>
      </c>
      <c r="K99" t="s">
        <v>103</v>
      </c>
      <c r="L99" t="s">
        <v>288</v>
      </c>
      <c r="M99" t="s">
        <v>86</v>
      </c>
      <c r="N99" t="s">
        <v>58</v>
      </c>
      <c r="P99" t="s">
        <v>57</v>
      </c>
      <c r="Q99" t="s">
        <v>55</v>
      </c>
      <c r="R99" t="s">
        <v>55</v>
      </c>
      <c r="T99" t="s">
        <v>55</v>
      </c>
      <c r="V99" t="s">
        <v>55</v>
      </c>
      <c r="W99" t="s">
        <v>58</v>
      </c>
      <c r="X99" t="s">
        <v>289</v>
      </c>
      <c r="Y99" t="s">
        <v>55</v>
      </c>
      <c r="Z99" t="s">
        <v>57</v>
      </c>
      <c r="AC99" t="s">
        <v>55</v>
      </c>
      <c r="AE99" t="s">
        <v>55</v>
      </c>
      <c r="AF99" t="s">
        <v>55</v>
      </c>
      <c r="AH99" t="s">
        <v>55</v>
      </c>
      <c r="AI99" t="s">
        <v>55</v>
      </c>
      <c r="AJ99" t="s">
        <v>55</v>
      </c>
      <c r="AK99" t="s">
        <v>58</v>
      </c>
      <c r="AM99" s="8" t="s">
        <v>57</v>
      </c>
      <c r="AO99" s="8" t="s">
        <v>290</v>
      </c>
    </row>
    <row r="100" spans="1:41" x14ac:dyDescent="0.25">
      <c r="A100">
        <v>104</v>
      </c>
      <c r="B100" s="1">
        <v>45196.93886574074</v>
      </c>
      <c r="C100" s="1">
        <v>45196.943043981482</v>
      </c>
      <c r="D100" t="s">
        <v>649</v>
      </c>
      <c r="E100" t="s">
        <v>650</v>
      </c>
      <c r="F100" s="1"/>
      <c r="G100" s="2">
        <v>45196</v>
      </c>
      <c r="H100" t="s">
        <v>651</v>
      </c>
      <c r="I100" t="s">
        <v>194</v>
      </c>
      <c r="J100" t="s">
        <v>627</v>
      </c>
      <c r="K100" t="s">
        <v>652</v>
      </c>
      <c r="L100" t="s">
        <v>685</v>
      </c>
      <c r="M100" t="s">
        <v>86</v>
      </c>
      <c r="N100" t="s">
        <v>55</v>
      </c>
      <c r="P100" t="s">
        <v>686</v>
      </c>
      <c r="Q100" t="s">
        <v>55</v>
      </c>
      <c r="R100" t="s">
        <v>55</v>
      </c>
      <c r="T100" t="s">
        <v>55</v>
      </c>
      <c r="V100" t="s">
        <v>55</v>
      </c>
      <c r="W100" t="s">
        <v>55</v>
      </c>
      <c r="Y100" t="s">
        <v>55</v>
      </c>
      <c r="Z100" t="s">
        <v>57</v>
      </c>
      <c r="AC100" t="s">
        <v>57</v>
      </c>
      <c r="AF100" t="s">
        <v>57</v>
      </c>
      <c r="AI100" t="s">
        <v>55</v>
      </c>
      <c r="AJ100" t="s">
        <v>55</v>
      </c>
      <c r="AK100" t="s">
        <v>58</v>
      </c>
      <c r="AM100" s="8" t="s">
        <v>687</v>
      </c>
      <c r="AO100" s="8"/>
    </row>
    <row r="101" spans="1:41" ht="30" x14ac:dyDescent="0.25">
      <c r="A101">
        <v>105</v>
      </c>
      <c r="B101" s="1">
        <v>45196.993668981479</v>
      </c>
      <c r="C101" s="1">
        <v>45196.997037037036</v>
      </c>
      <c r="D101" t="s">
        <v>212</v>
      </c>
      <c r="E101" t="s">
        <v>213</v>
      </c>
      <c r="F101" s="1"/>
      <c r="G101" s="2">
        <v>45196</v>
      </c>
      <c r="H101" t="s">
        <v>214</v>
      </c>
      <c r="I101" t="s">
        <v>64</v>
      </c>
      <c r="J101" t="s">
        <v>205</v>
      </c>
      <c r="K101" t="s">
        <v>57</v>
      </c>
      <c r="L101" t="s">
        <v>215</v>
      </c>
      <c r="M101" t="s">
        <v>112</v>
      </c>
      <c r="N101" t="s">
        <v>55</v>
      </c>
      <c r="P101" t="s">
        <v>216</v>
      </c>
      <c r="Q101" t="s">
        <v>55</v>
      </c>
      <c r="R101" t="s">
        <v>55</v>
      </c>
      <c r="T101" t="s">
        <v>55</v>
      </c>
      <c r="V101" t="s">
        <v>55</v>
      </c>
      <c r="W101" t="s">
        <v>55</v>
      </c>
      <c r="Y101" t="s">
        <v>55</v>
      </c>
      <c r="Z101" t="s">
        <v>55</v>
      </c>
      <c r="AB101" t="s">
        <v>55</v>
      </c>
      <c r="AC101" t="s">
        <v>55</v>
      </c>
      <c r="AE101" t="s">
        <v>55</v>
      </c>
      <c r="AF101" t="s">
        <v>55</v>
      </c>
      <c r="AH101" t="s">
        <v>55</v>
      </c>
      <c r="AI101" t="s">
        <v>55</v>
      </c>
      <c r="AJ101" t="s">
        <v>55</v>
      </c>
      <c r="AK101" t="s">
        <v>58</v>
      </c>
      <c r="AM101" s="8" t="s">
        <v>57</v>
      </c>
      <c r="AO101" s="8" t="s">
        <v>217</v>
      </c>
    </row>
    <row r="102" spans="1:41" ht="30" x14ac:dyDescent="0.25">
      <c r="A102">
        <v>106</v>
      </c>
      <c r="B102" s="1">
        <v>45196.999039351853</v>
      </c>
      <c r="C102" s="1">
        <v>45197.004571759258</v>
      </c>
      <c r="D102" t="s">
        <v>212</v>
      </c>
      <c r="E102" t="s">
        <v>213</v>
      </c>
      <c r="F102" s="1"/>
      <c r="G102" s="2">
        <v>45196</v>
      </c>
      <c r="H102" t="s">
        <v>398</v>
      </c>
      <c r="I102" t="s">
        <v>64</v>
      </c>
      <c r="J102" t="s">
        <v>381</v>
      </c>
      <c r="K102" t="s">
        <v>57</v>
      </c>
      <c r="L102" t="s">
        <v>399</v>
      </c>
      <c r="M102" t="s">
        <v>112</v>
      </c>
      <c r="N102" t="s">
        <v>55</v>
      </c>
      <c r="P102" t="s">
        <v>216</v>
      </c>
      <c r="Q102" t="s">
        <v>55</v>
      </c>
      <c r="R102" t="s">
        <v>55</v>
      </c>
      <c r="T102" t="s">
        <v>55</v>
      </c>
      <c r="V102" t="s">
        <v>55</v>
      </c>
      <c r="W102" t="s">
        <v>55</v>
      </c>
      <c r="Y102" t="s">
        <v>55</v>
      </c>
      <c r="Z102" t="s">
        <v>55</v>
      </c>
      <c r="AB102" t="s">
        <v>55</v>
      </c>
      <c r="AC102" t="s">
        <v>55</v>
      </c>
      <c r="AE102" t="s">
        <v>55</v>
      </c>
      <c r="AF102" t="s">
        <v>55</v>
      </c>
      <c r="AH102" t="s">
        <v>55</v>
      </c>
      <c r="AI102" t="s">
        <v>55</v>
      </c>
      <c r="AJ102" t="s">
        <v>55</v>
      </c>
      <c r="AK102" t="s">
        <v>58</v>
      </c>
      <c r="AM102" s="8" t="s">
        <v>57</v>
      </c>
      <c r="AO102" s="8" t="s">
        <v>400</v>
      </c>
    </row>
    <row r="103" spans="1:41" ht="30" x14ac:dyDescent="0.25">
      <c r="A103">
        <v>107</v>
      </c>
      <c r="B103" s="1">
        <v>45197.136157407411</v>
      </c>
      <c r="C103" s="1">
        <v>45197.142314814817</v>
      </c>
      <c r="D103" t="s">
        <v>274</v>
      </c>
      <c r="E103" t="s">
        <v>275</v>
      </c>
      <c r="F103" s="1"/>
      <c r="G103" s="2">
        <v>45197</v>
      </c>
      <c r="H103" t="s">
        <v>656</v>
      </c>
      <c r="I103" t="s">
        <v>50</v>
      </c>
      <c r="J103" t="s">
        <v>627</v>
      </c>
      <c r="K103" t="s">
        <v>278</v>
      </c>
      <c r="L103" t="s">
        <v>657</v>
      </c>
      <c r="M103" t="s">
        <v>86</v>
      </c>
      <c r="N103" t="s">
        <v>58</v>
      </c>
      <c r="Q103" t="s">
        <v>55</v>
      </c>
      <c r="R103" t="s">
        <v>55</v>
      </c>
      <c r="T103" t="s">
        <v>55</v>
      </c>
      <c r="V103" t="s">
        <v>55</v>
      </c>
      <c r="W103" t="s">
        <v>55</v>
      </c>
      <c r="Y103" t="s">
        <v>55</v>
      </c>
      <c r="Z103" t="s">
        <v>57</v>
      </c>
      <c r="AC103" t="s">
        <v>57</v>
      </c>
      <c r="AF103" t="s">
        <v>55</v>
      </c>
      <c r="AH103" t="s">
        <v>55</v>
      </c>
      <c r="AI103" t="s">
        <v>55</v>
      </c>
      <c r="AJ103" t="s">
        <v>55</v>
      </c>
      <c r="AK103" t="s">
        <v>55</v>
      </c>
      <c r="AM103" s="8" t="s">
        <v>658</v>
      </c>
      <c r="AO103" s="8"/>
    </row>
    <row r="104" spans="1:41" x14ac:dyDescent="0.25">
      <c r="A104">
        <v>108</v>
      </c>
      <c r="B104" s="1">
        <v>45197.238842592589</v>
      </c>
      <c r="C104" s="1">
        <v>45197.23914351852</v>
      </c>
      <c r="D104" t="s">
        <v>535</v>
      </c>
      <c r="E104" t="s">
        <v>536</v>
      </c>
      <c r="F104" s="1"/>
      <c r="G104" s="2">
        <v>45197</v>
      </c>
      <c r="H104" t="s">
        <v>546</v>
      </c>
      <c r="I104" t="s">
        <v>64</v>
      </c>
      <c r="J104" t="s">
        <v>532</v>
      </c>
      <c r="K104" t="s">
        <v>546</v>
      </c>
      <c r="L104" t="s">
        <v>272</v>
      </c>
      <c r="M104" t="s">
        <v>142</v>
      </c>
      <c r="N104" t="s">
        <v>55</v>
      </c>
      <c r="P104" t="s">
        <v>143</v>
      </c>
      <c r="Q104" t="s">
        <v>58</v>
      </c>
      <c r="R104" t="s">
        <v>58</v>
      </c>
      <c r="T104" t="s">
        <v>55</v>
      </c>
      <c r="V104" t="s">
        <v>55</v>
      </c>
      <c r="W104" t="s">
        <v>55</v>
      </c>
      <c r="Y104" t="s">
        <v>55</v>
      </c>
      <c r="Z104" t="s">
        <v>55</v>
      </c>
      <c r="AB104" t="s">
        <v>55</v>
      </c>
      <c r="AC104" t="s">
        <v>55</v>
      </c>
      <c r="AE104" t="s">
        <v>55</v>
      </c>
      <c r="AF104" t="s">
        <v>55</v>
      </c>
      <c r="AH104" t="s">
        <v>55</v>
      </c>
      <c r="AI104" t="s">
        <v>55</v>
      </c>
      <c r="AJ104" t="s">
        <v>55</v>
      </c>
      <c r="AK104" t="s">
        <v>58</v>
      </c>
      <c r="AM104" s="8" t="s">
        <v>57</v>
      </c>
      <c r="AO104" s="8" t="s">
        <v>57</v>
      </c>
    </row>
    <row r="105" spans="1:41" x14ac:dyDescent="0.25">
      <c r="A105">
        <v>109</v>
      </c>
      <c r="B105" s="1">
        <v>45197.237951388888</v>
      </c>
      <c r="C105" s="1">
        <v>45197.240370370368</v>
      </c>
      <c r="D105" t="s">
        <v>99</v>
      </c>
      <c r="E105" t="s">
        <v>100</v>
      </c>
      <c r="F105" s="1"/>
      <c r="G105" s="2">
        <v>45197</v>
      </c>
      <c r="H105" t="s">
        <v>101</v>
      </c>
      <c r="I105" t="s">
        <v>64</v>
      </c>
      <c r="J105" t="s">
        <v>102</v>
      </c>
      <c r="K105" t="s">
        <v>103</v>
      </c>
      <c r="L105" t="s">
        <v>104</v>
      </c>
      <c r="M105" t="s">
        <v>86</v>
      </c>
      <c r="N105" t="s">
        <v>58</v>
      </c>
      <c r="P105" t="s">
        <v>57</v>
      </c>
      <c r="Q105" t="s">
        <v>55</v>
      </c>
      <c r="R105" t="s">
        <v>55</v>
      </c>
      <c r="T105" t="s">
        <v>55</v>
      </c>
      <c r="V105" t="s">
        <v>55</v>
      </c>
      <c r="W105" t="s">
        <v>55</v>
      </c>
      <c r="Y105" t="s">
        <v>55</v>
      </c>
      <c r="Z105" t="s">
        <v>57</v>
      </c>
      <c r="AC105" t="s">
        <v>57</v>
      </c>
      <c r="AF105" t="s">
        <v>57</v>
      </c>
      <c r="AI105" t="s">
        <v>55</v>
      </c>
      <c r="AJ105" t="s">
        <v>55</v>
      </c>
      <c r="AK105" t="s">
        <v>58</v>
      </c>
      <c r="AM105" s="8" t="s">
        <v>57</v>
      </c>
      <c r="AO105" s="8" t="s">
        <v>105</v>
      </c>
    </row>
    <row r="106" spans="1:41" ht="30" x14ac:dyDescent="0.25">
      <c r="A106">
        <v>110</v>
      </c>
      <c r="B106" s="1">
        <v>45197.277962962966</v>
      </c>
      <c r="C106" s="1">
        <v>45197.281643518516</v>
      </c>
      <c r="D106" t="s">
        <v>129</v>
      </c>
      <c r="E106" t="s">
        <v>130</v>
      </c>
      <c r="F106" s="1"/>
      <c r="G106" s="2">
        <v>45196</v>
      </c>
      <c r="H106" t="s">
        <v>209</v>
      </c>
      <c r="I106" t="s">
        <v>64</v>
      </c>
      <c r="J106" t="s">
        <v>298</v>
      </c>
      <c r="K106" t="s">
        <v>210</v>
      </c>
      <c r="L106" t="s">
        <v>301</v>
      </c>
      <c r="M106" t="s">
        <v>142</v>
      </c>
      <c r="N106" t="s">
        <v>58</v>
      </c>
      <c r="P106" t="s">
        <v>302</v>
      </c>
      <c r="Q106" t="s">
        <v>55</v>
      </c>
      <c r="R106" t="s">
        <v>55</v>
      </c>
      <c r="T106" t="s">
        <v>55</v>
      </c>
      <c r="V106" t="s">
        <v>55</v>
      </c>
      <c r="W106" t="s">
        <v>55</v>
      </c>
      <c r="Y106" t="s">
        <v>55</v>
      </c>
      <c r="Z106" t="s">
        <v>57</v>
      </c>
      <c r="AC106" t="s">
        <v>55</v>
      </c>
      <c r="AE106" t="s">
        <v>55</v>
      </c>
      <c r="AF106" t="s">
        <v>55</v>
      </c>
      <c r="AH106" t="s">
        <v>55</v>
      </c>
      <c r="AI106" t="s">
        <v>55</v>
      </c>
      <c r="AJ106" t="s">
        <v>55</v>
      </c>
      <c r="AK106" t="s">
        <v>58</v>
      </c>
      <c r="AM106" s="8" t="s">
        <v>57</v>
      </c>
      <c r="AO106" s="8" t="s">
        <v>303</v>
      </c>
    </row>
    <row r="107" spans="1:41" ht="30" x14ac:dyDescent="0.25">
      <c r="A107">
        <v>111</v>
      </c>
      <c r="B107" s="1">
        <v>45197.302118055559</v>
      </c>
      <c r="C107" s="1">
        <v>45197.335289351853</v>
      </c>
      <c r="D107" t="s">
        <v>605</v>
      </c>
      <c r="E107" t="s">
        <v>606</v>
      </c>
      <c r="F107" s="1"/>
      <c r="G107" s="2">
        <v>45196</v>
      </c>
      <c r="H107" t="s">
        <v>607</v>
      </c>
      <c r="I107" t="s">
        <v>64</v>
      </c>
      <c r="J107" t="s">
        <v>602</v>
      </c>
      <c r="K107" t="s">
        <v>618</v>
      </c>
      <c r="L107" t="s">
        <v>619</v>
      </c>
      <c r="M107" t="s">
        <v>142</v>
      </c>
      <c r="N107" t="s">
        <v>55</v>
      </c>
      <c r="P107" t="s">
        <v>614</v>
      </c>
      <c r="Q107" t="s">
        <v>55</v>
      </c>
      <c r="R107" t="s">
        <v>55</v>
      </c>
      <c r="T107" t="s">
        <v>55</v>
      </c>
      <c r="V107" t="s">
        <v>55</v>
      </c>
      <c r="W107" t="s">
        <v>55</v>
      </c>
      <c r="Y107" t="s">
        <v>55</v>
      </c>
      <c r="Z107" t="s">
        <v>55</v>
      </c>
      <c r="AB107" t="s">
        <v>55</v>
      </c>
      <c r="AC107" t="s">
        <v>55</v>
      </c>
      <c r="AE107" t="s">
        <v>55</v>
      </c>
      <c r="AF107" t="s">
        <v>55</v>
      </c>
      <c r="AH107" t="s">
        <v>55</v>
      </c>
      <c r="AI107" t="s">
        <v>55</v>
      </c>
      <c r="AJ107" t="s">
        <v>55</v>
      </c>
      <c r="AK107" t="s">
        <v>55</v>
      </c>
      <c r="AM107" s="8" t="s">
        <v>620</v>
      </c>
      <c r="AN107" t="s">
        <v>621</v>
      </c>
      <c r="AO107" s="8" t="s">
        <v>622</v>
      </c>
    </row>
    <row r="108" spans="1:41" ht="30" x14ac:dyDescent="0.25">
      <c r="A108">
        <v>112</v>
      </c>
      <c r="B108" s="1">
        <v>45197.359733796293</v>
      </c>
      <c r="C108" s="1">
        <v>45197.363680555558</v>
      </c>
      <c r="D108" t="s">
        <v>281</v>
      </c>
      <c r="E108" t="s">
        <v>282</v>
      </c>
      <c r="F108" s="1"/>
      <c r="G108" s="2">
        <v>45197</v>
      </c>
      <c r="H108" t="s">
        <v>283</v>
      </c>
      <c r="I108" t="s">
        <v>64</v>
      </c>
      <c r="J108" t="s">
        <v>277</v>
      </c>
      <c r="K108" t="s">
        <v>283</v>
      </c>
      <c r="L108" t="s">
        <v>291</v>
      </c>
      <c r="M108" t="s">
        <v>112</v>
      </c>
      <c r="N108" t="s">
        <v>55</v>
      </c>
      <c r="P108" t="s">
        <v>292</v>
      </c>
      <c r="Q108" t="s">
        <v>55</v>
      </c>
      <c r="R108" t="s">
        <v>55</v>
      </c>
      <c r="T108" t="s">
        <v>55</v>
      </c>
      <c r="V108" t="s">
        <v>55</v>
      </c>
      <c r="W108" t="s">
        <v>55</v>
      </c>
      <c r="Y108" t="s">
        <v>55</v>
      </c>
      <c r="Z108" t="s">
        <v>55</v>
      </c>
      <c r="AB108" t="s">
        <v>55</v>
      </c>
      <c r="AC108" t="s">
        <v>55</v>
      </c>
      <c r="AE108" t="s">
        <v>55</v>
      </c>
      <c r="AF108" t="s">
        <v>57</v>
      </c>
      <c r="AI108" t="s">
        <v>55</v>
      </c>
      <c r="AJ108" t="s">
        <v>55</v>
      </c>
      <c r="AK108" t="s">
        <v>58</v>
      </c>
      <c r="AM108" s="8" t="s">
        <v>293</v>
      </c>
      <c r="AO108" s="8"/>
    </row>
    <row r="109" spans="1:41" x14ac:dyDescent="0.25">
      <c r="A109">
        <v>113</v>
      </c>
      <c r="B109" s="1">
        <v>45197.417615740742</v>
      </c>
      <c r="C109" s="1">
        <v>45197.417870370373</v>
      </c>
      <c r="D109" t="s">
        <v>313</v>
      </c>
      <c r="E109" t="s">
        <v>314</v>
      </c>
      <c r="F109" s="1"/>
      <c r="G109" s="2">
        <v>45197</v>
      </c>
      <c r="H109" t="s">
        <v>209</v>
      </c>
      <c r="I109" t="s">
        <v>64</v>
      </c>
      <c r="J109" t="s">
        <v>298</v>
      </c>
      <c r="K109" t="s">
        <v>210</v>
      </c>
      <c r="L109" t="s">
        <v>315</v>
      </c>
      <c r="M109" t="s">
        <v>67</v>
      </c>
      <c r="N109" t="s">
        <v>55</v>
      </c>
      <c r="P109" t="s">
        <v>316</v>
      </c>
      <c r="Q109" t="s">
        <v>55</v>
      </c>
      <c r="R109" t="s">
        <v>55</v>
      </c>
      <c r="T109" t="s">
        <v>55</v>
      </c>
      <c r="V109" t="s">
        <v>55</v>
      </c>
      <c r="W109" t="s">
        <v>55</v>
      </c>
      <c r="Y109" t="s">
        <v>55</v>
      </c>
      <c r="Z109" t="s">
        <v>57</v>
      </c>
      <c r="AC109" t="s">
        <v>55</v>
      </c>
      <c r="AE109" t="s">
        <v>55</v>
      </c>
      <c r="AF109" t="s">
        <v>55</v>
      </c>
      <c r="AH109" t="s">
        <v>55</v>
      </c>
      <c r="AI109" t="s">
        <v>55</v>
      </c>
      <c r="AJ109" t="s">
        <v>55</v>
      </c>
      <c r="AK109" t="s">
        <v>58</v>
      </c>
      <c r="AM109" s="8" t="s">
        <v>317</v>
      </c>
      <c r="AO109" s="8"/>
    </row>
    <row r="110" spans="1:41" x14ac:dyDescent="0.25">
      <c r="A110">
        <v>114</v>
      </c>
      <c r="B110" s="1">
        <v>45197.4375</v>
      </c>
      <c r="C110" s="1">
        <v>45197.44734953704</v>
      </c>
      <c r="D110" t="s">
        <v>324</v>
      </c>
      <c r="E110" t="s">
        <v>325</v>
      </c>
      <c r="F110" s="1"/>
      <c r="G110" s="2">
        <v>45197</v>
      </c>
      <c r="H110" t="s">
        <v>326</v>
      </c>
      <c r="I110" t="s">
        <v>50</v>
      </c>
      <c r="J110" t="s">
        <v>327</v>
      </c>
      <c r="K110" t="s">
        <v>328</v>
      </c>
      <c r="L110" t="s">
        <v>329</v>
      </c>
      <c r="M110" t="s">
        <v>86</v>
      </c>
      <c r="N110" t="s">
        <v>55</v>
      </c>
      <c r="P110" t="s">
        <v>330</v>
      </c>
      <c r="Q110" t="s">
        <v>55</v>
      </c>
      <c r="R110" t="s">
        <v>55</v>
      </c>
      <c r="T110" t="s">
        <v>55</v>
      </c>
      <c r="V110" t="s">
        <v>55</v>
      </c>
      <c r="W110" t="s">
        <v>58</v>
      </c>
      <c r="X110" t="s">
        <v>331</v>
      </c>
      <c r="Y110" t="s">
        <v>55</v>
      </c>
      <c r="Z110" t="s">
        <v>57</v>
      </c>
      <c r="AC110" t="s">
        <v>57</v>
      </c>
      <c r="AF110" t="s">
        <v>57</v>
      </c>
      <c r="AI110" t="s">
        <v>57</v>
      </c>
      <c r="AK110" t="s">
        <v>58</v>
      </c>
      <c r="AM110" s="8" t="s">
        <v>332</v>
      </c>
      <c r="AO110" s="8" t="s">
        <v>333</v>
      </c>
    </row>
    <row r="111" spans="1:41" ht="30" x14ac:dyDescent="0.25">
      <c r="A111">
        <v>115</v>
      </c>
      <c r="B111" s="1">
        <v>45197.510671296295</v>
      </c>
      <c r="C111" s="1">
        <v>45197.517604166664</v>
      </c>
      <c r="D111" t="s">
        <v>61</v>
      </c>
      <c r="E111" t="s">
        <v>62</v>
      </c>
      <c r="F111" s="1"/>
      <c r="G111" s="2">
        <v>45196</v>
      </c>
      <c r="H111" t="s">
        <v>193</v>
      </c>
      <c r="I111" t="s">
        <v>194</v>
      </c>
      <c r="J111" t="s">
        <v>109</v>
      </c>
      <c r="K111" t="s">
        <v>195</v>
      </c>
      <c r="L111" t="s">
        <v>196</v>
      </c>
      <c r="M111" t="s">
        <v>86</v>
      </c>
      <c r="N111" t="s">
        <v>58</v>
      </c>
      <c r="Q111" t="s">
        <v>58</v>
      </c>
      <c r="R111" t="s">
        <v>58</v>
      </c>
      <c r="T111" t="s">
        <v>57</v>
      </c>
      <c r="W111" t="s">
        <v>57</v>
      </c>
      <c r="Z111" t="s">
        <v>57</v>
      </c>
      <c r="AC111" t="s">
        <v>57</v>
      </c>
      <c r="AF111" t="s">
        <v>57</v>
      </c>
      <c r="AI111" t="s">
        <v>57</v>
      </c>
      <c r="AK111" t="s">
        <v>58</v>
      </c>
      <c r="AM111" s="8" t="s">
        <v>197</v>
      </c>
      <c r="AO111" s="8" t="s">
        <v>198</v>
      </c>
    </row>
    <row r="112" spans="1:41" ht="45" x14ac:dyDescent="0.25">
      <c r="A112">
        <v>116</v>
      </c>
      <c r="B112" s="1">
        <v>45197.538356481484</v>
      </c>
      <c r="C112" s="1">
        <v>45197.539664351854</v>
      </c>
      <c r="D112" t="s">
        <v>218</v>
      </c>
      <c r="E112" t="s">
        <v>219</v>
      </c>
      <c r="F112" s="1"/>
      <c r="G112" s="2">
        <v>45182</v>
      </c>
      <c r="H112" t="s">
        <v>225</v>
      </c>
      <c r="I112" t="s">
        <v>64</v>
      </c>
      <c r="J112" t="s">
        <v>221</v>
      </c>
      <c r="K112" t="s">
        <v>222</v>
      </c>
      <c r="L112" t="s">
        <v>226</v>
      </c>
      <c r="M112" t="s">
        <v>67</v>
      </c>
      <c r="N112" t="s">
        <v>58</v>
      </c>
      <c r="P112" t="s">
        <v>227</v>
      </c>
      <c r="Q112" t="s">
        <v>55</v>
      </c>
      <c r="R112" t="s">
        <v>55</v>
      </c>
      <c r="T112" t="s">
        <v>55</v>
      </c>
      <c r="V112" t="s">
        <v>55</v>
      </c>
      <c r="W112" t="s">
        <v>55</v>
      </c>
      <c r="Y112" t="s">
        <v>228</v>
      </c>
      <c r="Z112" t="s">
        <v>57</v>
      </c>
      <c r="AC112" t="s">
        <v>55</v>
      </c>
      <c r="AE112" t="s">
        <v>229</v>
      </c>
      <c r="AF112" t="s">
        <v>55</v>
      </c>
      <c r="AH112" t="s">
        <v>55</v>
      </c>
      <c r="AI112" t="s">
        <v>55</v>
      </c>
      <c r="AJ112" t="s">
        <v>55</v>
      </c>
      <c r="AK112" t="s">
        <v>58</v>
      </c>
      <c r="AM112" s="8" t="s">
        <v>230</v>
      </c>
      <c r="AN112" t="s">
        <v>231</v>
      </c>
      <c r="AO112" s="8" t="s">
        <v>232</v>
      </c>
    </row>
    <row r="113" spans="1:41" x14ac:dyDescent="0.25">
      <c r="A113">
        <v>117</v>
      </c>
      <c r="B113" s="1">
        <v>45197.538032407407</v>
      </c>
      <c r="C113" s="1">
        <v>45197.546400462961</v>
      </c>
      <c r="D113" t="s">
        <v>156</v>
      </c>
      <c r="E113" t="s">
        <v>157</v>
      </c>
      <c r="F113" s="1"/>
      <c r="G113" s="2">
        <v>45197</v>
      </c>
      <c r="H113" t="s">
        <v>158</v>
      </c>
      <c r="I113" t="s">
        <v>64</v>
      </c>
      <c r="J113" t="s">
        <v>109</v>
      </c>
      <c r="K113" t="s">
        <v>159</v>
      </c>
      <c r="L113" t="s">
        <v>160</v>
      </c>
      <c r="M113" t="s">
        <v>112</v>
      </c>
      <c r="N113" t="s">
        <v>55</v>
      </c>
      <c r="P113" t="s">
        <v>161</v>
      </c>
      <c r="Q113" t="s">
        <v>55</v>
      </c>
      <c r="R113" t="s">
        <v>55</v>
      </c>
      <c r="T113" t="s">
        <v>55</v>
      </c>
      <c r="V113" t="s">
        <v>55</v>
      </c>
      <c r="W113" t="s">
        <v>55</v>
      </c>
      <c r="Y113" t="s">
        <v>55</v>
      </c>
      <c r="Z113" t="s">
        <v>55</v>
      </c>
      <c r="AB113" t="s">
        <v>55</v>
      </c>
      <c r="AC113" t="s">
        <v>55</v>
      </c>
      <c r="AE113" t="s">
        <v>55</v>
      </c>
      <c r="AF113" t="s">
        <v>55</v>
      </c>
      <c r="AH113" t="s">
        <v>55</v>
      </c>
      <c r="AI113" t="s">
        <v>55</v>
      </c>
      <c r="AJ113" t="s">
        <v>55</v>
      </c>
      <c r="AK113" t="s">
        <v>58</v>
      </c>
      <c r="AM113" s="8" t="s">
        <v>57</v>
      </c>
      <c r="AN113" t="s">
        <v>162</v>
      </c>
      <c r="AO113" s="8"/>
    </row>
    <row r="114" spans="1:41" x14ac:dyDescent="0.25">
      <c r="A114">
        <v>118</v>
      </c>
      <c r="B114" s="1">
        <v>45197.560254629629</v>
      </c>
      <c r="C114" s="1">
        <v>45197.56653935185</v>
      </c>
      <c r="D114" t="s">
        <v>688</v>
      </c>
      <c r="E114" t="s">
        <v>689</v>
      </c>
      <c r="F114" s="1"/>
      <c r="G114" s="2">
        <v>45197</v>
      </c>
      <c r="H114" t="s">
        <v>707</v>
      </c>
      <c r="I114" t="s">
        <v>194</v>
      </c>
      <c r="J114" t="s">
        <v>627</v>
      </c>
      <c r="K114" t="s">
        <v>694</v>
      </c>
      <c r="L114" t="s">
        <v>708</v>
      </c>
      <c r="M114" t="s">
        <v>460</v>
      </c>
      <c r="N114" t="s">
        <v>58</v>
      </c>
      <c r="P114" t="s">
        <v>709</v>
      </c>
      <c r="Q114" t="s">
        <v>58</v>
      </c>
      <c r="R114" t="s">
        <v>58</v>
      </c>
      <c r="T114" t="s">
        <v>55</v>
      </c>
      <c r="V114" t="s">
        <v>55</v>
      </c>
      <c r="W114" t="s">
        <v>55</v>
      </c>
      <c r="Y114" t="s">
        <v>55</v>
      </c>
      <c r="Z114" t="s">
        <v>57</v>
      </c>
      <c r="AC114" t="s">
        <v>57</v>
      </c>
      <c r="AF114" t="s">
        <v>55</v>
      </c>
      <c r="AH114" t="s">
        <v>55</v>
      </c>
      <c r="AI114" t="s">
        <v>55</v>
      </c>
      <c r="AJ114" t="s">
        <v>55</v>
      </c>
      <c r="AK114" t="s">
        <v>58</v>
      </c>
      <c r="AM114" s="8" t="s">
        <v>710</v>
      </c>
      <c r="AO114" s="8" t="s">
        <v>711</v>
      </c>
    </row>
    <row r="115" spans="1:41" x14ac:dyDescent="0.25">
      <c r="A115">
        <v>119</v>
      </c>
      <c r="B115" s="1">
        <v>45197.632604166669</v>
      </c>
      <c r="C115" s="1">
        <v>45197.642280092594</v>
      </c>
      <c r="D115" t="s">
        <v>91</v>
      </c>
      <c r="E115" t="s">
        <v>92</v>
      </c>
      <c r="F115" s="1"/>
      <c r="G115" s="2">
        <v>45197</v>
      </c>
      <c r="H115" t="s">
        <v>93</v>
      </c>
      <c r="I115" t="s">
        <v>50</v>
      </c>
      <c r="J115" t="s">
        <v>51</v>
      </c>
      <c r="K115" t="s">
        <v>94</v>
      </c>
      <c r="L115" t="s">
        <v>95</v>
      </c>
      <c r="M115" t="s">
        <v>54</v>
      </c>
      <c r="N115" t="s">
        <v>55</v>
      </c>
      <c r="P115" t="s">
        <v>96</v>
      </c>
      <c r="Q115" t="s">
        <v>55</v>
      </c>
      <c r="R115" t="s">
        <v>55</v>
      </c>
      <c r="T115" t="s">
        <v>55</v>
      </c>
      <c r="V115" t="s">
        <v>55</v>
      </c>
      <c r="W115" t="s">
        <v>55</v>
      </c>
      <c r="Y115" t="s">
        <v>55</v>
      </c>
      <c r="Z115" t="s">
        <v>57</v>
      </c>
      <c r="AC115" t="s">
        <v>55</v>
      </c>
      <c r="AE115" t="s">
        <v>55</v>
      </c>
      <c r="AF115" t="s">
        <v>55</v>
      </c>
      <c r="AH115" t="s">
        <v>55</v>
      </c>
      <c r="AI115" t="s">
        <v>55</v>
      </c>
      <c r="AJ115" t="s">
        <v>55</v>
      </c>
      <c r="AK115" t="s">
        <v>58</v>
      </c>
      <c r="AM115" s="8" t="s">
        <v>97</v>
      </c>
      <c r="AN115" t="s">
        <v>98</v>
      </c>
      <c r="AO115" s="8"/>
    </row>
    <row r="116" spans="1:41" x14ac:dyDescent="0.25">
      <c r="A116">
        <v>120</v>
      </c>
      <c r="B116" s="1">
        <v>45197.668252314812</v>
      </c>
      <c r="C116" s="1">
        <v>45197.671296296299</v>
      </c>
      <c r="D116" t="s">
        <v>600</v>
      </c>
      <c r="E116" t="s">
        <v>143</v>
      </c>
      <c r="F116" s="1"/>
      <c r="G116" s="2">
        <v>45197</v>
      </c>
      <c r="H116" t="s">
        <v>610</v>
      </c>
      <c r="I116" t="s">
        <v>64</v>
      </c>
      <c r="J116" t="s">
        <v>602</v>
      </c>
      <c r="K116" t="s">
        <v>610</v>
      </c>
      <c r="L116" t="s">
        <v>308</v>
      </c>
      <c r="M116" t="s">
        <v>142</v>
      </c>
      <c r="N116" t="s">
        <v>55</v>
      </c>
      <c r="P116" t="s">
        <v>536</v>
      </c>
      <c r="Q116" t="s">
        <v>58</v>
      </c>
      <c r="R116" t="s">
        <v>58</v>
      </c>
      <c r="T116" t="s">
        <v>55</v>
      </c>
      <c r="V116" t="s">
        <v>55</v>
      </c>
      <c r="W116" t="s">
        <v>55</v>
      </c>
      <c r="Y116" t="s">
        <v>55</v>
      </c>
      <c r="Z116" t="s">
        <v>55</v>
      </c>
      <c r="AB116" t="s">
        <v>55</v>
      </c>
      <c r="AC116" t="s">
        <v>55</v>
      </c>
      <c r="AE116" t="s">
        <v>55</v>
      </c>
      <c r="AF116" t="s">
        <v>55</v>
      </c>
      <c r="AH116" t="s">
        <v>55</v>
      </c>
      <c r="AI116" t="s">
        <v>55</v>
      </c>
      <c r="AJ116" t="s">
        <v>55</v>
      </c>
      <c r="AK116" t="s">
        <v>58</v>
      </c>
      <c r="AM116" s="8" t="s">
        <v>57</v>
      </c>
      <c r="AO116" s="8"/>
    </row>
    <row r="117" spans="1:41" x14ac:dyDescent="0.25">
      <c r="A117">
        <v>121</v>
      </c>
      <c r="B117" s="1">
        <v>45197.762164351851</v>
      </c>
      <c r="C117" s="1">
        <v>45197.766157407408</v>
      </c>
      <c r="D117" t="s">
        <v>281</v>
      </c>
      <c r="E117" t="s">
        <v>282</v>
      </c>
      <c r="F117" s="1"/>
      <c r="G117" s="2">
        <v>45197</v>
      </c>
      <c r="H117" t="s">
        <v>283</v>
      </c>
      <c r="I117" t="s">
        <v>64</v>
      </c>
      <c r="J117" t="s">
        <v>102</v>
      </c>
      <c r="K117" t="s">
        <v>283</v>
      </c>
      <c r="L117" t="s">
        <v>657</v>
      </c>
      <c r="M117" t="s">
        <v>112</v>
      </c>
      <c r="N117" t="s">
        <v>55</v>
      </c>
      <c r="P117" t="s">
        <v>100</v>
      </c>
      <c r="Q117" t="s">
        <v>55</v>
      </c>
      <c r="R117" t="s">
        <v>55</v>
      </c>
      <c r="T117" t="s">
        <v>55</v>
      </c>
      <c r="V117" t="s">
        <v>55</v>
      </c>
      <c r="W117" t="s">
        <v>55</v>
      </c>
      <c r="Y117" t="s">
        <v>55</v>
      </c>
      <c r="Z117" t="s">
        <v>57</v>
      </c>
      <c r="AC117" t="s">
        <v>57</v>
      </c>
      <c r="AF117" t="s">
        <v>55</v>
      </c>
      <c r="AH117" t="s">
        <v>55</v>
      </c>
      <c r="AI117" t="s">
        <v>55</v>
      </c>
      <c r="AJ117" t="s">
        <v>55</v>
      </c>
      <c r="AK117" t="s">
        <v>55</v>
      </c>
      <c r="AM117" s="8" t="s">
        <v>742</v>
      </c>
      <c r="AO117" s="8" t="s">
        <v>58</v>
      </c>
    </row>
    <row r="118" spans="1:41" ht="45" x14ac:dyDescent="0.25">
      <c r="A118">
        <v>122</v>
      </c>
      <c r="B118" s="1">
        <v>45197.820856481485</v>
      </c>
      <c r="C118" s="1">
        <v>45197.828958333332</v>
      </c>
      <c r="D118" t="s">
        <v>218</v>
      </c>
      <c r="E118" t="s">
        <v>219</v>
      </c>
      <c r="F118" s="1"/>
      <c r="G118" s="2">
        <v>45197</v>
      </c>
      <c r="H118" t="s">
        <v>743</v>
      </c>
      <c r="I118" t="s">
        <v>64</v>
      </c>
      <c r="J118" t="s">
        <v>221</v>
      </c>
      <c r="K118" t="s">
        <v>222</v>
      </c>
      <c r="L118" t="s">
        <v>744</v>
      </c>
      <c r="M118" t="s">
        <v>142</v>
      </c>
      <c r="N118" t="s">
        <v>55</v>
      </c>
      <c r="P118" t="s">
        <v>745</v>
      </c>
      <c r="Q118" t="s">
        <v>55</v>
      </c>
      <c r="R118" t="s">
        <v>55</v>
      </c>
      <c r="T118" t="s">
        <v>55</v>
      </c>
      <c r="V118" t="s">
        <v>55</v>
      </c>
      <c r="W118" t="s">
        <v>55</v>
      </c>
      <c r="Y118" t="s">
        <v>55</v>
      </c>
      <c r="Z118" t="s">
        <v>57</v>
      </c>
      <c r="AC118" t="s">
        <v>55</v>
      </c>
      <c r="AE118" t="s">
        <v>55</v>
      </c>
      <c r="AF118" t="s">
        <v>57</v>
      </c>
      <c r="AI118" t="s">
        <v>55</v>
      </c>
      <c r="AJ118" t="s">
        <v>55</v>
      </c>
      <c r="AK118" t="s">
        <v>58</v>
      </c>
      <c r="AM118" s="8" t="s">
        <v>230</v>
      </c>
      <c r="AN118" t="s">
        <v>746</v>
      </c>
      <c r="AO118" s="8" t="s">
        <v>747</v>
      </c>
    </row>
    <row r="119" spans="1:41" ht="45" x14ac:dyDescent="0.25">
      <c r="A119">
        <v>123</v>
      </c>
      <c r="B119" s="1">
        <v>45197.850543981483</v>
      </c>
      <c r="C119" s="1">
        <v>45197.851712962962</v>
      </c>
      <c r="D119" t="s">
        <v>324</v>
      </c>
      <c r="E119" t="s">
        <v>325</v>
      </c>
      <c r="F119" s="1"/>
      <c r="G119" s="2">
        <v>45197</v>
      </c>
      <c r="H119" t="s">
        <v>748</v>
      </c>
      <c r="I119" t="s">
        <v>50</v>
      </c>
      <c r="J119" t="s">
        <v>749</v>
      </c>
      <c r="K119" t="s">
        <v>750</v>
      </c>
      <c r="L119" t="s">
        <v>751</v>
      </c>
      <c r="M119" t="s">
        <v>364</v>
      </c>
      <c r="N119" t="s">
        <v>55</v>
      </c>
      <c r="P119" t="s">
        <v>752</v>
      </c>
      <c r="Q119" t="s">
        <v>55</v>
      </c>
      <c r="R119" t="s">
        <v>55</v>
      </c>
      <c r="T119" t="s">
        <v>55</v>
      </c>
      <c r="V119" t="s">
        <v>55</v>
      </c>
      <c r="W119" t="s">
        <v>55</v>
      </c>
      <c r="Y119" t="s">
        <v>55</v>
      </c>
      <c r="Z119" t="s">
        <v>57</v>
      </c>
      <c r="AC119" t="s">
        <v>55</v>
      </c>
      <c r="AE119" t="s">
        <v>55</v>
      </c>
      <c r="AF119" t="s">
        <v>55</v>
      </c>
      <c r="AH119" t="s">
        <v>55</v>
      </c>
      <c r="AI119" t="s">
        <v>57</v>
      </c>
      <c r="AK119" t="s">
        <v>55</v>
      </c>
      <c r="AM119" s="8" t="s">
        <v>753</v>
      </c>
      <c r="AN119" t="s">
        <v>754</v>
      </c>
      <c r="AO119" s="8"/>
    </row>
    <row r="120" spans="1:41" x14ac:dyDescent="0.25">
      <c r="A120">
        <v>124</v>
      </c>
      <c r="B120" s="1">
        <v>45197.874641203707</v>
      </c>
      <c r="C120" s="1">
        <v>45197.880266203705</v>
      </c>
      <c r="D120" t="s">
        <v>411</v>
      </c>
      <c r="E120" t="s">
        <v>412</v>
      </c>
      <c r="F120" s="1"/>
      <c r="G120" s="2">
        <v>45197</v>
      </c>
      <c r="H120" t="s">
        <v>413</v>
      </c>
      <c r="I120" t="s">
        <v>64</v>
      </c>
      <c r="J120" t="s">
        <v>755</v>
      </c>
      <c r="K120" t="s">
        <v>414</v>
      </c>
      <c r="L120" t="s">
        <v>756</v>
      </c>
      <c r="M120" t="s">
        <v>142</v>
      </c>
      <c r="N120" t="s">
        <v>55</v>
      </c>
      <c r="P120" t="s">
        <v>757</v>
      </c>
      <c r="Q120" t="s">
        <v>55</v>
      </c>
      <c r="R120" t="s">
        <v>55</v>
      </c>
      <c r="T120" t="s">
        <v>55</v>
      </c>
      <c r="V120" t="s">
        <v>55</v>
      </c>
      <c r="W120" t="s">
        <v>55</v>
      </c>
      <c r="Y120" t="s">
        <v>55</v>
      </c>
      <c r="Z120" t="s">
        <v>55</v>
      </c>
      <c r="AB120" t="s">
        <v>55</v>
      </c>
      <c r="AC120" t="s">
        <v>55</v>
      </c>
      <c r="AE120" t="s">
        <v>55</v>
      </c>
      <c r="AF120" t="s">
        <v>55</v>
      </c>
      <c r="AH120" t="s">
        <v>55</v>
      </c>
      <c r="AI120" t="s">
        <v>57</v>
      </c>
      <c r="AK120" t="s">
        <v>58</v>
      </c>
      <c r="AM120" s="8" t="s">
        <v>97</v>
      </c>
      <c r="AO120" s="8" t="s">
        <v>758</v>
      </c>
    </row>
    <row r="121" spans="1:41" x14ac:dyDescent="0.25">
      <c r="A121">
        <v>125</v>
      </c>
      <c r="B121" s="1">
        <v>45198.30609953704</v>
      </c>
      <c r="C121" s="1">
        <v>45198.311122685183</v>
      </c>
      <c r="D121" t="s">
        <v>252</v>
      </c>
      <c r="E121" t="s">
        <v>253</v>
      </c>
      <c r="F121" s="1"/>
      <c r="G121" s="2">
        <v>45197</v>
      </c>
      <c r="H121" t="s">
        <v>759</v>
      </c>
      <c r="I121" t="s">
        <v>64</v>
      </c>
      <c r="J121" t="s">
        <v>760</v>
      </c>
      <c r="K121" t="s">
        <v>57</v>
      </c>
      <c r="L121" t="s">
        <v>761</v>
      </c>
      <c r="M121" t="s">
        <v>112</v>
      </c>
      <c r="N121" t="s">
        <v>55</v>
      </c>
      <c r="P121" t="s">
        <v>762</v>
      </c>
      <c r="Q121" t="s">
        <v>55</v>
      </c>
      <c r="R121" t="s">
        <v>55</v>
      </c>
      <c r="T121" t="s">
        <v>55</v>
      </c>
      <c r="V121" t="s">
        <v>55</v>
      </c>
      <c r="W121" t="s">
        <v>55</v>
      </c>
      <c r="Y121" t="s">
        <v>55</v>
      </c>
      <c r="Z121" t="s">
        <v>57</v>
      </c>
      <c r="AC121" t="s">
        <v>57</v>
      </c>
      <c r="AF121" t="s">
        <v>55</v>
      </c>
      <c r="AH121" t="s">
        <v>55</v>
      </c>
      <c r="AI121" t="s">
        <v>57</v>
      </c>
      <c r="AK121" t="s">
        <v>58</v>
      </c>
      <c r="AM121" s="8" t="s">
        <v>57</v>
      </c>
      <c r="AO121" s="8"/>
    </row>
    <row r="122" spans="1:41" x14ac:dyDescent="0.25">
      <c r="A122">
        <v>126</v>
      </c>
      <c r="B122" s="1">
        <v>45198.432430555556</v>
      </c>
      <c r="C122" s="1">
        <v>45198.440555555557</v>
      </c>
      <c r="D122" t="s">
        <v>605</v>
      </c>
      <c r="E122" t="s">
        <v>606</v>
      </c>
      <c r="F122" s="1"/>
      <c r="G122" s="2">
        <v>45197</v>
      </c>
      <c r="H122" t="s">
        <v>607</v>
      </c>
      <c r="I122" t="s">
        <v>64</v>
      </c>
      <c r="J122" t="s">
        <v>602</v>
      </c>
      <c r="K122" t="s">
        <v>612</v>
      </c>
      <c r="L122" t="s">
        <v>763</v>
      </c>
      <c r="M122" t="s">
        <v>142</v>
      </c>
      <c r="N122" t="s">
        <v>55</v>
      </c>
      <c r="P122" t="s">
        <v>614</v>
      </c>
      <c r="Q122" t="s">
        <v>55</v>
      </c>
      <c r="R122" t="s">
        <v>55</v>
      </c>
      <c r="T122" t="s">
        <v>55</v>
      </c>
      <c r="V122" t="s">
        <v>55</v>
      </c>
      <c r="W122" t="s">
        <v>55</v>
      </c>
      <c r="Y122" t="s">
        <v>55</v>
      </c>
      <c r="Z122" t="s">
        <v>57</v>
      </c>
      <c r="AC122" t="s">
        <v>57</v>
      </c>
      <c r="AF122" t="s">
        <v>55</v>
      </c>
      <c r="AH122" t="s">
        <v>55</v>
      </c>
      <c r="AI122" t="s">
        <v>55</v>
      </c>
      <c r="AJ122" t="s">
        <v>55</v>
      </c>
      <c r="AK122" t="s">
        <v>55</v>
      </c>
      <c r="AM122" s="8" t="s">
        <v>764</v>
      </c>
      <c r="AN122" t="s">
        <v>765</v>
      </c>
      <c r="AO122" s="8" t="s">
        <v>87</v>
      </c>
    </row>
    <row r="123" spans="1:41" ht="45" x14ac:dyDescent="0.25">
      <c r="A123">
        <v>127</v>
      </c>
      <c r="B123" s="1">
        <v>45198.745439814818</v>
      </c>
      <c r="C123" s="1">
        <v>45198.74591435185</v>
      </c>
      <c r="D123" t="s">
        <v>324</v>
      </c>
      <c r="E123" t="s">
        <v>325</v>
      </c>
      <c r="F123" s="1"/>
      <c r="G123" s="2">
        <v>45198</v>
      </c>
      <c r="H123" t="s">
        <v>766</v>
      </c>
      <c r="I123" t="s">
        <v>50</v>
      </c>
      <c r="J123" t="s">
        <v>749</v>
      </c>
      <c r="K123" t="s">
        <v>750</v>
      </c>
      <c r="L123" t="s">
        <v>751</v>
      </c>
      <c r="M123" t="s">
        <v>54</v>
      </c>
      <c r="N123" t="s">
        <v>55</v>
      </c>
      <c r="P123" t="s">
        <v>767</v>
      </c>
      <c r="Q123" t="s">
        <v>55</v>
      </c>
      <c r="R123" t="s">
        <v>55</v>
      </c>
      <c r="T123" t="s">
        <v>55</v>
      </c>
      <c r="V123" t="s">
        <v>55</v>
      </c>
      <c r="W123" t="s">
        <v>55</v>
      </c>
      <c r="Y123" t="s">
        <v>55</v>
      </c>
      <c r="Z123" t="s">
        <v>57</v>
      </c>
      <c r="AC123" t="s">
        <v>57</v>
      </c>
      <c r="AF123" t="s">
        <v>57</v>
      </c>
      <c r="AI123" t="s">
        <v>57</v>
      </c>
      <c r="AK123" t="s">
        <v>55</v>
      </c>
      <c r="AM123" s="8" t="s">
        <v>768</v>
      </c>
      <c r="AN123" t="s">
        <v>769</v>
      </c>
      <c r="AO123" s="8"/>
    </row>
    <row r="124" spans="1:41" x14ac:dyDescent="0.25">
      <c r="A124">
        <v>128</v>
      </c>
      <c r="B124" s="1">
        <v>45198.897847222222</v>
      </c>
      <c r="C124" s="1">
        <v>45198.898564814815</v>
      </c>
      <c r="D124" t="s">
        <v>770</v>
      </c>
      <c r="E124" t="s">
        <v>771</v>
      </c>
      <c r="F124" s="1"/>
      <c r="G124" s="2">
        <v>45197</v>
      </c>
      <c r="H124" t="s">
        <v>772</v>
      </c>
      <c r="I124" t="s">
        <v>194</v>
      </c>
      <c r="J124" t="s">
        <v>773</v>
      </c>
      <c r="K124" t="s">
        <v>774</v>
      </c>
      <c r="L124" t="s">
        <v>775</v>
      </c>
      <c r="M124" t="s">
        <v>475</v>
      </c>
      <c r="N124" t="s">
        <v>55</v>
      </c>
      <c r="Q124" t="s">
        <v>55</v>
      </c>
      <c r="R124" t="s">
        <v>55</v>
      </c>
      <c r="T124" t="s">
        <v>55</v>
      </c>
      <c r="V124" t="s">
        <v>55</v>
      </c>
      <c r="W124" t="s">
        <v>55</v>
      </c>
      <c r="Y124" t="s">
        <v>55</v>
      </c>
      <c r="Z124" t="s">
        <v>57</v>
      </c>
      <c r="AC124" t="s">
        <v>55</v>
      </c>
      <c r="AE124" t="s">
        <v>55</v>
      </c>
      <c r="AF124" t="s">
        <v>57</v>
      </c>
      <c r="AI124" t="s">
        <v>55</v>
      </c>
      <c r="AJ124" t="s">
        <v>55</v>
      </c>
      <c r="AK124" t="s">
        <v>58</v>
      </c>
      <c r="AM124" s="8" t="s">
        <v>776</v>
      </c>
      <c r="AN124" t="s">
        <v>777</v>
      </c>
      <c r="AO124" s="8"/>
    </row>
    <row r="125" spans="1:41" x14ac:dyDescent="0.25">
      <c r="A125">
        <v>129</v>
      </c>
      <c r="B125" s="1">
        <v>45198.960729166669</v>
      </c>
      <c r="C125" s="1">
        <v>45198.961319444446</v>
      </c>
      <c r="D125" t="s">
        <v>770</v>
      </c>
      <c r="E125" t="s">
        <v>771</v>
      </c>
      <c r="F125" s="1"/>
      <c r="G125" s="2">
        <v>45196</v>
      </c>
      <c r="H125" t="s">
        <v>772</v>
      </c>
      <c r="I125" t="s">
        <v>194</v>
      </c>
      <c r="J125" t="s">
        <v>773</v>
      </c>
      <c r="K125" t="s">
        <v>774</v>
      </c>
      <c r="L125" t="s">
        <v>778</v>
      </c>
      <c r="M125" t="s">
        <v>475</v>
      </c>
      <c r="N125" t="s">
        <v>58</v>
      </c>
      <c r="Q125" t="s">
        <v>55</v>
      </c>
      <c r="R125" t="s">
        <v>55</v>
      </c>
      <c r="T125" t="s">
        <v>57</v>
      </c>
      <c r="W125" t="s">
        <v>55</v>
      </c>
      <c r="Y125" t="s">
        <v>55</v>
      </c>
      <c r="Z125" t="s">
        <v>57</v>
      </c>
      <c r="AC125" t="s">
        <v>55</v>
      </c>
      <c r="AE125" t="s">
        <v>55</v>
      </c>
      <c r="AF125" t="s">
        <v>57</v>
      </c>
      <c r="AI125" t="s">
        <v>55</v>
      </c>
      <c r="AJ125" t="s">
        <v>55</v>
      </c>
      <c r="AK125" t="s">
        <v>58</v>
      </c>
      <c r="AM125" s="8" t="s">
        <v>57</v>
      </c>
      <c r="AN125" t="s">
        <v>779</v>
      </c>
      <c r="AO125" s="8"/>
    </row>
    <row r="126" spans="1:41" ht="30" x14ac:dyDescent="0.25">
      <c r="A126">
        <v>130</v>
      </c>
      <c r="B126" s="1">
        <v>45199.224421296298</v>
      </c>
      <c r="C126" s="1">
        <v>45199.226423611108</v>
      </c>
      <c r="D126" t="s">
        <v>649</v>
      </c>
      <c r="E126" t="s">
        <v>650</v>
      </c>
      <c r="F126" s="1"/>
      <c r="G126" s="2">
        <v>45198</v>
      </c>
      <c r="H126" t="s">
        <v>651</v>
      </c>
      <c r="I126" t="s">
        <v>194</v>
      </c>
      <c r="J126" t="s">
        <v>780</v>
      </c>
      <c r="K126" t="s">
        <v>652</v>
      </c>
      <c r="L126" t="s">
        <v>781</v>
      </c>
      <c r="M126" t="s">
        <v>86</v>
      </c>
      <c r="N126" t="s">
        <v>55</v>
      </c>
      <c r="P126" t="s">
        <v>683</v>
      </c>
      <c r="Q126" t="s">
        <v>58</v>
      </c>
      <c r="T126" t="s">
        <v>57</v>
      </c>
      <c r="W126" t="s">
        <v>57</v>
      </c>
      <c r="Z126" t="s">
        <v>57</v>
      </c>
      <c r="AC126" t="s">
        <v>57</v>
      </c>
      <c r="AF126" t="s">
        <v>57</v>
      </c>
      <c r="AI126" t="s">
        <v>57</v>
      </c>
      <c r="AK126" t="s">
        <v>58</v>
      </c>
      <c r="AM126" s="8" t="s">
        <v>57</v>
      </c>
      <c r="AO126" s="8" t="s">
        <v>782</v>
      </c>
    </row>
    <row r="127" spans="1:41" ht="75" x14ac:dyDescent="0.25">
      <c r="A127">
        <v>131</v>
      </c>
      <c r="B127" s="1">
        <v>45199.319953703707</v>
      </c>
      <c r="C127" s="1">
        <v>45199.323703703703</v>
      </c>
      <c r="D127" t="s">
        <v>218</v>
      </c>
      <c r="E127" t="s">
        <v>219</v>
      </c>
      <c r="F127" s="1"/>
      <c r="G127" s="2">
        <v>45198</v>
      </c>
      <c r="H127" t="s">
        <v>783</v>
      </c>
      <c r="I127" t="s">
        <v>64</v>
      </c>
      <c r="J127" t="s">
        <v>221</v>
      </c>
      <c r="K127" t="s">
        <v>222</v>
      </c>
      <c r="L127" t="s">
        <v>784</v>
      </c>
      <c r="M127" t="s">
        <v>67</v>
      </c>
      <c r="N127" t="s">
        <v>55</v>
      </c>
      <c r="P127" t="s">
        <v>785</v>
      </c>
      <c r="Q127" t="s">
        <v>55</v>
      </c>
      <c r="R127" t="s">
        <v>55</v>
      </c>
      <c r="T127" t="s">
        <v>55</v>
      </c>
      <c r="V127" t="s">
        <v>55</v>
      </c>
      <c r="W127" t="s">
        <v>55</v>
      </c>
      <c r="Y127" t="s">
        <v>55</v>
      </c>
      <c r="Z127" t="s">
        <v>57</v>
      </c>
      <c r="AC127" t="s">
        <v>57</v>
      </c>
      <c r="AF127" t="s">
        <v>55</v>
      </c>
      <c r="AH127" t="s">
        <v>55</v>
      </c>
      <c r="AI127" t="s">
        <v>55</v>
      </c>
      <c r="AJ127" t="s">
        <v>55</v>
      </c>
      <c r="AK127" t="s">
        <v>58</v>
      </c>
      <c r="AM127" s="8" t="s">
        <v>786</v>
      </c>
      <c r="AN127" t="s">
        <v>787</v>
      </c>
      <c r="AO127" s="8" t="s">
        <v>788</v>
      </c>
    </row>
    <row r="128" spans="1:41" x14ac:dyDescent="0.25">
      <c r="A128">
        <v>132</v>
      </c>
      <c r="B128" s="1">
        <v>45199.408634259256</v>
      </c>
      <c r="C128" s="1">
        <v>45199.413842592592</v>
      </c>
      <c r="D128" t="s">
        <v>174</v>
      </c>
      <c r="E128" t="s">
        <v>175</v>
      </c>
      <c r="F128" s="1"/>
      <c r="G128" s="2">
        <v>45199</v>
      </c>
      <c r="H128" t="s">
        <v>188</v>
      </c>
      <c r="I128" t="s">
        <v>64</v>
      </c>
      <c r="J128" t="s">
        <v>381</v>
      </c>
      <c r="K128" t="s">
        <v>57</v>
      </c>
      <c r="L128" t="s">
        <v>789</v>
      </c>
      <c r="M128" t="s">
        <v>112</v>
      </c>
      <c r="N128" t="s">
        <v>55</v>
      </c>
      <c r="P128" t="s">
        <v>790</v>
      </c>
      <c r="Q128" t="s">
        <v>58</v>
      </c>
      <c r="T128" t="s">
        <v>57</v>
      </c>
      <c r="W128" t="s">
        <v>57</v>
      </c>
      <c r="Z128" t="s">
        <v>57</v>
      </c>
      <c r="AC128" t="s">
        <v>55</v>
      </c>
      <c r="AE128" t="s">
        <v>55</v>
      </c>
      <c r="AF128" t="s">
        <v>57</v>
      </c>
      <c r="AI128" t="s">
        <v>57</v>
      </c>
      <c r="AK128" t="s">
        <v>58</v>
      </c>
      <c r="AM128" s="8" t="s">
        <v>57</v>
      </c>
      <c r="AO128" s="8"/>
    </row>
    <row r="129" spans="1:41" x14ac:dyDescent="0.25">
      <c r="A129">
        <v>133</v>
      </c>
      <c r="B129" s="1">
        <v>45199.55023148148</v>
      </c>
      <c r="C129" s="1">
        <v>45199.551342592589</v>
      </c>
      <c r="D129" t="s">
        <v>129</v>
      </c>
      <c r="E129" t="s">
        <v>130</v>
      </c>
      <c r="F129" s="1"/>
      <c r="G129" s="2">
        <v>45199</v>
      </c>
      <c r="H129" t="s">
        <v>209</v>
      </c>
      <c r="I129" t="s">
        <v>64</v>
      </c>
      <c r="J129" t="s">
        <v>298</v>
      </c>
      <c r="K129" t="s">
        <v>210</v>
      </c>
      <c r="L129" t="s">
        <v>791</v>
      </c>
      <c r="M129" t="s">
        <v>86</v>
      </c>
      <c r="N129" t="s">
        <v>58</v>
      </c>
      <c r="Q129" t="s">
        <v>55</v>
      </c>
      <c r="R129" t="s">
        <v>55</v>
      </c>
      <c r="T129" t="s">
        <v>55</v>
      </c>
      <c r="V129" t="s">
        <v>55</v>
      </c>
      <c r="W129" t="s">
        <v>55</v>
      </c>
      <c r="Y129" t="s">
        <v>55</v>
      </c>
      <c r="Z129" t="s">
        <v>55</v>
      </c>
      <c r="AB129" t="s">
        <v>55</v>
      </c>
      <c r="AC129" t="s">
        <v>55</v>
      </c>
      <c r="AE129" t="s">
        <v>55</v>
      </c>
      <c r="AF129" t="s">
        <v>55</v>
      </c>
      <c r="AH129" t="s">
        <v>55</v>
      </c>
      <c r="AI129" t="s">
        <v>55</v>
      </c>
      <c r="AJ129" t="s">
        <v>55</v>
      </c>
      <c r="AK129" t="s">
        <v>58</v>
      </c>
      <c r="AM129" s="8" t="s">
        <v>57</v>
      </c>
      <c r="AO129" s="8"/>
    </row>
    <row r="130" spans="1:41" x14ac:dyDescent="0.25">
      <c r="A130">
        <v>134</v>
      </c>
      <c r="B130" s="1">
        <v>45199.662824074076</v>
      </c>
      <c r="C130" s="1">
        <v>45199.67465277778</v>
      </c>
      <c r="D130" t="s">
        <v>91</v>
      </c>
      <c r="E130" t="s">
        <v>92</v>
      </c>
      <c r="F130" s="1"/>
      <c r="G130" s="2">
        <v>45199</v>
      </c>
      <c r="H130" t="s">
        <v>792</v>
      </c>
      <c r="I130" t="s">
        <v>50</v>
      </c>
      <c r="J130" t="s">
        <v>793</v>
      </c>
      <c r="K130" t="s">
        <v>94</v>
      </c>
      <c r="L130" t="s">
        <v>794</v>
      </c>
      <c r="M130" t="s">
        <v>54</v>
      </c>
      <c r="N130" t="s">
        <v>55</v>
      </c>
      <c r="P130" t="s">
        <v>795</v>
      </c>
      <c r="Q130" t="s">
        <v>55</v>
      </c>
      <c r="R130" t="s">
        <v>55</v>
      </c>
      <c r="T130" t="s">
        <v>55</v>
      </c>
      <c r="V130" t="s">
        <v>55</v>
      </c>
      <c r="W130" t="s">
        <v>55</v>
      </c>
      <c r="Y130" t="s">
        <v>55</v>
      </c>
      <c r="Z130" t="s">
        <v>57</v>
      </c>
      <c r="AC130" t="s">
        <v>57</v>
      </c>
      <c r="AF130" t="s">
        <v>57</v>
      </c>
      <c r="AI130" t="s">
        <v>55</v>
      </c>
      <c r="AJ130" t="s">
        <v>55</v>
      </c>
      <c r="AK130" t="s">
        <v>58</v>
      </c>
      <c r="AM130" s="8" t="s">
        <v>97</v>
      </c>
      <c r="AN130" t="s">
        <v>796</v>
      </c>
      <c r="AO130" s="8"/>
    </row>
    <row r="131" spans="1:41" x14ac:dyDescent="0.25">
      <c r="A131">
        <v>135</v>
      </c>
      <c r="B131" s="1">
        <v>45199.917430555557</v>
      </c>
      <c r="C131" s="1">
        <v>45199.923611111109</v>
      </c>
      <c r="D131" t="s">
        <v>274</v>
      </c>
      <c r="E131" t="s">
        <v>275</v>
      </c>
      <c r="F131" s="1"/>
      <c r="G131" s="2">
        <v>45199</v>
      </c>
      <c r="H131" t="s">
        <v>797</v>
      </c>
      <c r="I131" t="s">
        <v>50</v>
      </c>
      <c r="J131" t="s">
        <v>780</v>
      </c>
      <c r="K131" t="s">
        <v>278</v>
      </c>
      <c r="L131" t="s">
        <v>798</v>
      </c>
      <c r="M131" t="s">
        <v>364</v>
      </c>
      <c r="N131" t="s">
        <v>55</v>
      </c>
      <c r="P131" t="s">
        <v>280</v>
      </c>
      <c r="Q131" t="s">
        <v>55</v>
      </c>
      <c r="R131" t="s">
        <v>55</v>
      </c>
      <c r="T131" t="s">
        <v>55</v>
      </c>
      <c r="V131" t="s">
        <v>55</v>
      </c>
      <c r="W131" t="s">
        <v>55</v>
      </c>
      <c r="Y131" t="s">
        <v>55</v>
      </c>
      <c r="Z131" t="s">
        <v>55</v>
      </c>
      <c r="AB131" t="s">
        <v>55</v>
      </c>
      <c r="AC131" t="s">
        <v>55</v>
      </c>
      <c r="AE131" t="s">
        <v>55</v>
      </c>
      <c r="AF131" t="s">
        <v>57</v>
      </c>
      <c r="AI131" t="s">
        <v>57</v>
      </c>
      <c r="AK131" t="s">
        <v>55</v>
      </c>
      <c r="AM131" s="8" t="s">
        <v>799</v>
      </c>
      <c r="AO131" s="8"/>
    </row>
    <row r="132" spans="1:41" x14ac:dyDescent="0.25">
      <c r="A132">
        <v>136</v>
      </c>
      <c r="B132" s="1">
        <v>45202.149548611109</v>
      </c>
      <c r="C132" s="1">
        <v>45202.155949074076</v>
      </c>
      <c r="D132" t="s">
        <v>274</v>
      </c>
      <c r="E132" t="s">
        <v>275</v>
      </c>
      <c r="F132" s="1"/>
      <c r="G132" s="2">
        <v>45202</v>
      </c>
      <c r="H132" t="s">
        <v>800</v>
      </c>
      <c r="I132" t="s">
        <v>50</v>
      </c>
      <c r="J132" t="s">
        <v>277</v>
      </c>
      <c r="K132" t="s">
        <v>278</v>
      </c>
      <c r="L132" t="s">
        <v>801</v>
      </c>
      <c r="M132" t="s">
        <v>347</v>
      </c>
      <c r="N132" t="s">
        <v>55</v>
      </c>
      <c r="P132" t="s">
        <v>280</v>
      </c>
      <c r="Q132" t="s">
        <v>55</v>
      </c>
      <c r="R132" t="s">
        <v>55</v>
      </c>
      <c r="T132" t="s">
        <v>55</v>
      </c>
      <c r="V132" t="s">
        <v>55</v>
      </c>
      <c r="W132" t="s">
        <v>55</v>
      </c>
      <c r="Y132" t="s">
        <v>55</v>
      </c>
      <c r="Z132" t="s">
        <v>55</v>
      </c>
      <c r="AB132" t="s">
        <v>55</v>
      </c>
      <c r="AC132" t="s">
        <v>55</v>
      </c>
      <c r="AE132" t="s">
        <v>55</v>
      </c>
      <c r="AF132" t="s">
        <v>55</v>
      </c>
      <c r="AH132" t="s">
        <v>55</v>
      </c>
      <c r="AI132" t="s">
        <v>55</v>
      </c>
      <c r="AJ132" t="s">
        <v>55</v>
      </c>
      <c r="AK132" t="s">
        <v>55</v>
      </c>
      <c r="AM132" s="8" t="s">
        <v>802</v>
      </c>
      <c r="AO132" s="8"/>
    </row>
    <row r="133" spans="1:41" ht="30" x14ac:dyDescent="0.25">
      <c r="A133">
        <v>137</v>
      </c>
      <c r="B133" s="1">
        <v>45202.418344907404</v>
      </c>
      <c r="C133" s="1">
        <v>45202.419756944444</v>
      </c>
      <c r="D133" t="s">
        <v>803</v>
      </c>
      <c r="E133" t="s">
        <v>804</v>
      </c>
      <c r="F133" s="1"/>
      <c r="G133" s="2">
        <v>45201</v>
      </c>
      <c r="H133" t="s">
        <v>805</v>
      </c>
      <c r="I133" t="s">
        <v>64</v>
      </c>
      <c r="J133" t="s">
        <v>381</v>
      </c>
      <c r="K133" t="s">
        <v>805</v>
      </c>
      <c r="L133" t="s">
        <v>806</v>
      </c>
      <c r="M133" t="s">
        <v>112</v>
      </c>
      <c r="N133" t="s">
        <v>55</v>
      </c>
      <c r="P133" t="s">
        <v>100</v>
      </c>
      <c r="Q133" t="s">
        <v>55</v>
      </c>
      <c r="R133" t="s">
        <v>55</v>
      </c>
      <c r="T133" t="s">
        <v>55</v>
      </c>
      <c r="V133" t="s">
        <v>55</v>
      </c>
      <c r="W133" t="s">
        <v>55</v>
      </c>
      <c r="Y133" t="s">
        <v>55</v>
      </c>
      <c r="Z133" t="s">
        <v>57</v>
      </c>
      <c r="AC133" t="s">
        <v>55</v>
      </c>
      <c r="AE133" t="s">
        <v>55</v>
      </c>
      <c r="AF133" t="s">
        <v>55</v>
      </c>
      <c r="AH133" t="s">
        <v>55</v>
      </c>
      <c r="AI133" t="s">
        <v>57</v>
      </c>
      <c r="AK133" t="s">
        <v>58</v>
      </c>
      <c r="AM133" s="8" t="s">
        <v>807</v>
      </c>
      <c r="AO133" s="8" t="s">
        <v>808</v>
      </c>
    </row>
    <row r="134" spans="1:41" x14ac:dyDescent="0.25">
      <c r="A134">
        <v>138</v>
      </c>
      <c r="B134" s="1">
        <v>45202.45548611111</v>
      </c>
      <c r="C134" s="1">
        <v>45202.463460648149</v>
      </c>
      <c r="D134" t="s">
        <v>129</v>
      </c>
      <c r="E134" t="s">
        <v>130</v>
      </c>
      <c r="F134" s="1"/>
      <c r="G134" s="2">
        <v>45202</v>
      </c>
      <c r="H134" t="s">
        <v>209</v>
      </c>
      <c r="I134" t="s">
        <v>64</v>
      </c>
      <c r="J134" t="s">
        <v>298</v>
      </c>
      <c r="K134" t="s">
        <v>132</v>
      </c>
      <c r="L134" t="s">
        <v>809</v>
      </c>
      <c r="M134" t="s">
        <v>86</v>
      </c>
      <c r="N134" t="s">
        <v>58</v>
      </c>
      <c r="P134" t="s">
        <v>57</v>
      </c>
      <c r="Q134" t="s">
        <v>55</v>
      </c>
      <c r="R134" t="s">
        <v>55</v>
      </c>
      <c r="T134" t="s">
        <v>55</v>
      </c>
      <c r="V134" t="s">
        <v>55</v>
      </c>
      <c r="W134" t="s">
        <v>55</v>
      </c>
      <c r="Y134" t="s">
        <v>55</v>
      </c>
      <c r="Z134" t="s">
        <v>57</v>
      </c>
      <c r="AC134" t="s">
        <v>55</v>
      </c>
      <c r="AE134" t="s">
        <v>55</v>
      </c>
      <c r="AF134" t="s">
        <v>55</v>
      </c>
      <c r="AH134" t="s">
        <v>55</v>
      </c>
      <c r="AI134" t="s">
        <v>55</v>
      </c>
      <c r="AJ134" t="s">
        <v>55</v>
      </c>
      <c r="AK134" t="s">
        <v>58</v>
      </c>
      <c r="AM134" s="8" t="s">
        <v>57</v>
      </c>
      <c r="AO134" s="8" t="s">
        <v>810</v>
      </c>
    </row>
    <row r="135" spans="1:41" x14ac:dyDescent="0.25">
      <c r="A135">
        <v>29</v>
      </c>
      <c r="B135" s="1"/>
      <c r="C135" s="1"/>
      <c r="D135" t="s">
        <v>137</v>
      </c>
      <c r="E135" t="s">
        <v>138</v>
      </c>
      <c r="F135" s="1"/>
      <c r="G135" s="2">
        <v>45170</v>
      </c>
      <c r="H135" t="s">
        <v>139</v>
      </c>
      <c r="I135" t="s">
        <v>64</v>
      </c>
      <c r="J135" t="s">
        <v>109</v>
      </c>
      <c r="K135" t="s">
        <v>140</v>
      </c>
      <c r="L135" t="s">
        <v>141</v>
      </c>
      <c r="M135" t="s">
        <v>142</v>
      </c>
      <c r="N135" t="s">
        <v>55</v>
      </c>
      <c r="P135" t="s">
        <v>143</v>
      </c>
      <c r="Q135" t="s">
        <v>58</v>
      </c>
      <c r="R135" t="s">
        <v>58</v>
      </c>
      <c r="T135" t="s">
        <v>55</v>
      </c>
      <c r="V135" t="s">
        <v>55</v>
      </c>
      <c r="W135" t="s">
        <v>55</v>
      </c>
      <c r="Y135" t="s">
        <v>55</v>
      </c>
      <c r="Z135" t="s">
        <v>55</v>
      </c>
      <c r="AB135" t="s">
        <v>55</v>
      </c>
      <c r="AC135" t="s">
        <v>55</v>
      </c>
      <c r="AE135" t="s">
        <v>55</v>
      </c>
      <c r="AF135" t="s">
        <v>55</v>
      </c>
      <c r="AH135" t="s">
        <v>55</v>
      </c>
      <c r="AI135" t="s">
        <v>55</v>
      </c>
      <c r="AJ135" t="s">
        <v>55</v>
      </c>
      <c r="AK135" t="s">
        <v>58</v>
      </c>
      <c r="AM135" s="8" t="s">
        <v>57</v>
      </c>
      <c r="AO135" s="8" t="s">
        <v>57</v>
      </c>
    </row>
    <row r="136" spans="1:41" x14ac:dyDescent="0.25">
      <c r="A136">
        <v>31</v>
      </c>
      <c r="B136" s="1"/>
      <c r="C136" s="1"/>
      <c r="D136" t="s">
        <v>218</v>
      </c>
      <c r="E136" t="s">
        <v>219</v>
      </c>
      <c r="F136" s="1"/>
      <c r="G136" s="2">
        <v>45171</v>
      </c>
      <c r="H136" t="s">
        <v>220</v>
      </c>
      <c r="I136" t="s">
        <v>64</v>
      </c>
      <c r="J136" t="s">
        <v>221</v>
      </c>
      <c r="K136" t="s">
        <v>222</v>
      </c>
      <c r="L136" t="s">
        <v>223</v>
      </c>
      <c r="M136" t="s">
        <v>112</v>
      </c>
      <c r="N136" t="s">
        <v>55</v>
      </c>
      <c r="P136" t="s">
        <v>224</v>
      </c>
      <c r="Q136" t="s">
        <v>55</v>
      </c>
      <c r="R136" t="s">
        <v>55</v>
      </c>
      <c r="T136" t="s">
        <v>55</v>
      </c>
      <c r="V136" t="s">
        <v>55</v>
      </c>
      <c r="W136" t="s">
        <v>55</v>
      </c>
      <c r="Y136" t="s">
        <v>55</v>
      </c>
      <c r="Z136" t="s">
        <v>57</v>
      </c>
      <c r="AC136" t="s">
        <v>57</v>
      </c>
      <c r="AF136" t="s">
        <v>57</v>
      </c>
      <c r="AI136" t="s">
        <v>55</v>
      </c>
      <c r="AJ136" t="s">
        <v>55</v>
      </c>
      <c r="AK136" t="s">
        <v>58</v>
      </c>
      <c r="AM136" s="8" t="s">
        <v>57</v>
      </c>
      <c r="AO136" s="8"/>
    </row>
    <row r="137" spans="1:41" ht="60" x14ac:dyDescent="0.25">
      <c r="A137">
        <v>25</v>
      </c>
      <c r="B137" s="1"/>
      <c r="C137" s="1"/>
      <c r="D137" t="s">
        <v>61</v>
      </c>
      <c r="E137" t="s">
        <v>62</v>
      </c>
      <c r="F137" s="1"/>
      <c r="G137" s="2">
        <v>45169</v>
      </c>
      <c r="H137" t="s">
        <v>193</v>
      </c>
      <c r="I137" t="s">
        <v>194</v>
      </c>
      <c r="J137" t="s">
        <v>353</v>
      </c>
      <c r="K137" t="s">
        <v>354</v>
      </c>
      <c r="L137" t="s">
        <v>355</v>
      </c>
      <c r="M137" t="s">
        <v>207</v>
      </c>
      <c r="N137" t="s">
        <v>55</v>
      </c>
      <c r="P137" t="s">
        <v>356</v>
      </c>
      <c r="Q137" t="s">
        <v>55</v>
      </c>
      <c r="R137" t="s">
        <v>55</v>
      </c>
      <c r="T137" t="s">
        <v>55</v>
      </c>
      <c r="V137" t="s">
        <v>55</v>
      </c>
      <c r="W137" t="s">
        <v>55</v>
      </c>
      <c r="Y137" t="s">
        <v>55</v>
      </c>
      <c r="Z137" t="s">
        <v>57</v>
      </c>
      <c r="AC137" t="s">
        <v>55</v>
      </c>
      <c r="AE137" t="s">
        <v>55</v>
      </c>
      <c r="AF137" t="s">
        <v>55</v>
      </c>
      <c r="AH137" t="s">
        <v>55</v>
      </c>
      <c r="AI137" t="s">
        <v>55</v>
      </c>
      <c r="AJ137" t="s">
        <v>55</v>
      </c>
      <c r="AK137" t="s">
        <v>58</v>
      </c>
      <c r="AM137" s="8" t="s">
        <v>357</v>
      </c>
      <c r="AO137" s="8" t="s">
        <v>358</v>
      </c>
    </row>
    <row r="138" spans="1:41" ht="30" x14ac:dyDescent="0.25">
      <c r="A138">
        <v>23</v>
      </c>
      <c r="B138" s="1"/>
      <c r="C138" s="1"/>
      <c r="D138" t="s">
        <v>47</v>
      </c>
      <c r="E138" t="s">
        <v>48</v>
      </c>
      <c r="F138" s="1"/>
      <c r="G138" s="2">
        <v>45170</v>
      </c>
      <c r="H138" t="s">
        <v>590</v>
      </c>
      <c r="I138" t="s">
        <v>50</v>
      </c>
      <c r="J138" t="s">
        <v>591</v>
      </c>
      <c r="K138" t="s">
        <v>558</v>
      </c>
      <c r="L138" t="s">
        <v>592</v>
      </c>
      <c r="M138" t="s">
        <v>54</v>
      </c>
      <c r="N138" t="s">
        <v>55</v>
      </c>
      <c r="P138" t="s">
        <v>593</v>
      </c>
      <c r="Q138" t="s">
        <v>55</v>
      </c>
      <c r="R138" t="s">
        <v>55</v>
      </c>
      <c r="T138" t="s">
        <v>55</v>
      </c>
      <c r="V138" t="s">
        <v>55</v>
      </c>
      <c r="W138" t="s">
        <v>55</v>
      </c>
      <c r="Y138" t="s">
        <v>55</v>
      </c>
      <c r="Z138" t="s">
        <v>57</v>
      </c>
      <c r="AC138" t="s">
        <v>57</v>
      </c>
      <c r="AF138" t="s">
        <v>57</v>
      </c>
      <c r="AI138" t="s">
        <v>55</v>
      </c>
      <c r="AJ138" t="s">
        <v>55</v>
      </c>
      <c r="AK138" t="s">
        <v>58</v>
      </c>
      <c r="AM138" s="8" t="s">
        <v>594</v>
      </c>
      <c r="AO138" s="8" t="s">
        <v>595</v>
      </c>
    </row>
    <row r="139" spans="1:41" x14ac:dyDescent="0.25">
      <c r="A139">
        <v>30</v>
      </c>
      <c r="B139" s="1"/>
      <c r="C139" s="1"/>
      <c r="D139" t="s">
        <v>274</v>
      </c>
      <c r="E139" t="s">
        <v>275</v>
      </c>
      <c r="F139" s="1"/>
      <c r="G139" s="2">
        <v>45171</v>
      </c>
      <c r="H139" t="s">
        <v>698</v>
      </c>
      <c r="I139" t="s">
        <v>194</v>
      </c>
      <c r="J139" t="s">
        <v>627</v>
      </c>
      <c r="K139" t="s">
        <v>278</v>
      </c>
      <c r="L139" t="s">
        <v>699</v>
      </c>
      <c r="M139" t="s">
        <v>86</v>
      </c>
      <c r="N139" t="s">
        <v>55</v>
      </c>
      <c r="P139" t="s">
        <v>700</v>
      </c>
      <c r="Q139" t="s">
        <v>55</v>
      </c>
      <c r="R139" t="s">
        <v>55</v>
      </c>
      <c r="T139" t="s">
        <v>55</v>
      </c>
      <c r="V139" t="s">
        <v>55</v>
      </c>
      <c r="W139" t="s">
        <v>55</v>
      </c>
      <c r="Y139" t="s">
        <v>55</v>
      </c>
      <c r="Z139" t="s">
        <v>55</v>
      </c>
      <c r="AB139" t="s">
        <v>55</v>
      </c>
      <c r="AC139" t="s">
        <v>55</v>
      </c>
      <c r="AE139" t="s">
        <v>55</v>
      </c>
      <c r="AF139" t="s">
        <v>55</v>
      </c>
      <c r="AH139" t="s">
        <v>55</v>
      </c>
      <c r="AI139" t="s">
        <v>55</v>
      </c>
      <c r="AJ139" t="s">
        <v>55</v>
      </c>
      <c r="AK139" t="s">
        <v>55</v>
      </c>
      <c r="AM139" s="8" t="s">
        <v>701</v>
      </c>
      <c r="AO139" s="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F0B29-8F14-447F-A0E6-C57EA033F5B5}">
  <dimension ref="A1:AP185"/>
  <sheetViews>
    <sheetView topLeftCell="A136" zoomScaleNormal="100" workbookViewId="0">
      <selection activeCell="P185" sqref="P185"/>
    </sheetView>
  </sheetViews>
  <sheetFormatPr defaultRowHeight="15" x14ac:dyDescent="0.25"/>
  <cols>
    <col min="2" max="6" width="0" hidden="1" customWidth="1"/>
    <col min="7" max="7" width="18.42578125" customWidth="1"/>
    <col min="8" max="8" width="0" hidden="1" customWidth="1"/>
    <col min="9" max="9" width="29.7109375" bestFit="1" customWidth="1"/>
    <col min="10" max="10" width="63.28515625" bestFit="1" customWidth="1"/>
    <col min="11" max="12" width="9.140625" hidden="1" customWidth="1"/>
    <col min="13" max="13" width="44.85546875" bestFit="1" customWidth="1"/>
    <col min="14" max="15" width="0" hidden="1" customWidth="1"/>
    <col min="16" max="16" width="68.140625" bestFit="1" customWidth="1"/>
    <col min="17" max="42" width="0" hidden="1" customWidth="1"/>
  </cols>
  <sheetData>
    <row r="1" spans="1:42" x14ac:dyDescent="0.25">
      <c r="A1" t="s">
        <v>0</v>
      </c>
      <c r="B1" t="s">
        <v>1</v>
      </c>
      <c r="C1" t="s">
        <v>2</v>
      </c>
      <c r="D1" t="s">
        <v>3</v>
      </c>
      <c r="E1" t="s">
        <v>4</v>
      </c>
      <c r="F1" t="s">
        <v>5</v>
      </c>
      <c r="G1" s="2"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25">
      <c r="A2">
        <v>1</v>
      </c>
      <c r="B2" s="1">
        <v>45160.224548611113</v>
      </c>
      <c r="C2" s="1">
        <v>45160.22729166667</v>
      </c>
      <c r="D2" t="s">
        <v>649</v>
      </c>
      <c r="E2" t="s">
        <v>650</v>
      </c>
      <c r="F2" s="1"/>
      <c r="G2" s="2">
        <v>45159</v>
      </c>
      <c r="H2" t="s">
        <v>651</v>
      </c>
      <c r="I2" t="s">
        <v>194</v>
      </c>
      <c r="J2" t="s">
        <v>780</v>
      </c>
      <c r="K2" t="s">
        <v>669</v>
      </c>
      <c r="L2" t="s">
        <v>670</v>
      </c>
      <c r="M2" t="s">
        <v>86</v>
      </c>
      <c r="N2" t="s">
        <v>55</v>
      </c>
      <c r="P2" s="8"/>
      <c r="Q2" t="s">
        <v>55</v>
      </c>
      <c r="R2" t="s">
        <v>55</v>
      </c>
      <c r="S2" t="s">
        <v>55</v>
      </c>
      <c r="T2" t="s">
        <v>55</v>
      </c>
      <c r="V2" t="s">
        <v>55</v>
      </c>
      <c r="W2" t="s">
        <v>55</v>
      </c>
      <c r="Y2" t="s">
        <v>55</v>
      </c>
      <c r="Z2" t="s">
        <v>55</v>
      </c>
      <c r="AB2" t="s">
        <v>57</v>
      </c>
      <c r="AC2" t="s">
        <v>55</v>
      </c>
      <c r="AE2" t="s">
        <v>57</v>
      </c>
      <c r="AF2" t="s">
        <v>55</v>
      </c>
      <c r="AH2" t="s">
        <v>55</v>
      </c>
      <c r="AI2" t="s">
        <v>672</v>
      </c>
      <c r="AJ2" t="s">
        <v>55</v>
      </c>
      <c r="AK2" t="s">
        <v>58</v>
      </c>
      <c r="AM2" t="s">
        <v>673</v>
      </c>
    </row>
    <row r="3" spans="1:42" x14ac:dyDescent="0.25">
      <c r="A3">
        <v>2</v>
      </c>
      <c r="B3" s="1">
        <v>45160.336539351854</v>
      </c>
      <c r="C3" s="1">
        <v>45160.347592592596</v>
      </c>
      <c r="D3" t="s">
        <v>129</v>
      </c>
      <c r="E3" t="s">
        <v>130</v>
      </c>
      <c r="F3" s="1"/>
      <c r="G3" s="2">
        <v>45160</v>
      </c>
      <c r="H3" t="s">
        <v>163</v>
      </c>
      <c r="I3" t="s">
        <v>64</v>
      </c>
      <c r="J3" t="s">
        <v>164</v>
      </c>
      <c r="K3" t="s">
        <v>132</v>
      </c>
      <c r="L3" t="s">
        <v>165</v>
      </c>
      <c r="M3" t="s">
        <v>142</v>
      </c>
      <c r="N3" t="s">
        <v>55</v>
      </c>
      <c r="P3" s="8"/>
      <c r="Q3" t="s">
        <v>55</v>
      </c>
      <c r="R3" t="s">
        <v>55</v>
      </c>
      <c r="S3" t="s">
        <v>55</v>
      </c>
      <c r="T3" t="s">
        <v>55</v>
      </c>
      <c r="V3" t="s">
        <v>55</v>
      </c>
      <c r="W3" t="s">
        <v>55</v>
      </c>
      <c r="Y3" t="s">
        <v>166</v>
      </c>
      <c r="Z3" t="s">
        <v>58</v>
      </c>
      <c r="AA3" t="s">
        <v>167</v>
      </c>
      <c r="AB3" t="s">
        <v>57</v>
      </c>
      <c r="AC3" t="s">
        <v>55</v>
      </c>
      <c r="AE3" t="s">
        <v>55</v>
      </c>
      <c r="AF3" t="s">
        <v>58</v>
      </c>
      <c r="AG3" t="s">
        <v>168</v>
      </c>
      <c r="AH3" t="s">
        <v>169</v>
      </c>
      <c r="AI3" t="s">
        <v>170</v>
      </c>
      <c r="AJ3" t="s">
        <v>171</v>
      </c>
      <c r="AK3" t="s">
        <v>58</v>
      </c>
      <c r="AM3" t="s">
        <v>172</v>
      </c>
      <c r="AO3" t="s">
        <v>173</v>
      </c>
    </row>
    <row r="4" spans="1:42" x14ac:dyDescent="0.25">
      <c r="A4">
        <v>3</v>
      </c>
      <c r="B4" s="1">
        <v>45160.398090277777</v>
      </c>
      <c r="C4" s="1">
        <v>45160.404583333337</v>
      </c>
      <c r="D4" t="s">
        <v>269</v>
      </c>
      <c r="E4" t="s">
        <v>270</v>
      </c>
      <c r="F4" s="1"/>
      <c r="G4" s="2">
        <v>45160</v>
      </c>
      <c r="H4" t="s">
        <v>259</v>
      </c>
      <c r="I4" t="s">
        <v>64</v>
      </c>
      <c r="J4" t="s">
        <v>255</v>
      </c>
      <c r="K4" t="s">
        <v>271</v>
      </c>
      <c r="L4" t="s">
        <v>272</v>
      </c>
      <c r="M4" t="s">
        <v>86</v>
      </c>
      <c r="N4" t="s">
        <v>55</v>
      </c>
      <c r="P4" s="8"/>
      <c r="Q4" t="s">
        <v>58</v>
      </c>
      <c r="S4" t="s">
        <v>55</v>
      </c>
      <c r="T4" t="s">
        <v>55</v>
      </c>
      <c r="V4" t="s">
        <v>55</v>
      </c>
      <c r="W4" t="s">
        <v>55</v>
      </c>
      <c r="Y4" t="s">
        <v>55</v>
      </c>
      <c r="Z4" t="s">
        <v>55</v>
      </c>
      <c r="AB4" t="s">
        <v>55</v>
      </c>
      <c r="AC4" t="s">
        <v>55</v>
      </c>
      <c r="AE4" t="s">
        <v>55</v>
      </c>
      <c r="AF4" t="s">
        <v>55</v>
      </c>
      <c r="AH4" t="s">
        <v>55</v>
      </c>
      <c r="AI4" t="s">
        <v>273</v>
      </c>
      <c r="AJ4" t="s">
        <v>55</v>
      </c>
      <c r="AK4" t="s">
        <v>58</v>
      </c>
      <c r="AM4" t="s">
        <v>57</v>
      </c>
      <c r="AO4" t="s">
        <v>57</v>
      </c>
    </row>
    <row r="5" spans="1:42" x14ac:dyDescent="0.25">
      <c r="A5">
        <v>4</v>
      </c>
      <c r="B5" s="1">
        <v>45160.477372685185</v>
      </c>
      <c r="C5" s="1">
        <v>45160.508981481478</v>
      </c>
      <c r="D5" t="s">
        <v>490</v>
      </c>
      <c r="E5" t="s">
        <v>491</v>
      </c>
      <c r="F5" s="1"/>
      <c r="G5" s="2">
        <v>45157</v>
      </c>
      <c r="H5" t="s">
        <v>492</v>
      </c>
      <c r="I5" t="s">
        <v>194</v>
      </c>
      <c r="J5" t="s">
        <v>493</v>
      </c>
      <c r="K5" t="s">
        <v>494</v>
      </c>
      <c r="L5" t="s">
        <v>495</v>
      </c>
      <c r="M5" t="s">
        <v>86</v>
      </c>
      <c r="N5" t="s">
        <v>55</v>
      </c>
      <c r="P5" s="8"/>
      <c r="Q5" t="s">
        <v>55</v>
      </c>
      <c r="R5" t="s">
        <v>55</v>
      </c>
      <c r="S5" t="s">
        <v>58</v>
      </c>
      <c r="T5" t="s">
        <v>58</v>
      </c>
      <c r="U5" t="s">
        <v>497</v>
      </c>
      <c r="V5" t="s">
        <v>498</v>
      </c>
      <c r="W5" t="s">
        <v>58</v>
      </c>
      <c r="X5" t="s">
        <v>499</v>
      </c>
      <c r="Y5" t="s">
        <v>500</v>
      </c>
      <c r="Z5" t="s">
        <v>55</v>
      </c>
      <c r="AB5" t="s">
        <v>55</v>
      </c>
      <c r="AC5" t="s">
        <v>55</v>
      </c>
      <c r="AE5" t="s">
        <v>55</v>
      </c>
      <c r="AF5" t="s">
        <v>58</v>
      </c>
      <c r="AG5" t="s">
        <v>501</v>
      </c>
      <c r="AH5" t="s">
        <v>502</v>
      </c>
      <c r="AI5" t="s">
        <v>503</v>
      </c>
      <c r="AJ5" t="s">
        <v>55</v>
      </c>
      <c r="AK5" t="s">
        <v>55</v>
      </c>
      <c r="AM5" t="s">
        <v>504</v>
      </c>
      <c r="AO5" t="s">
        <v>505</v>
      </c>
    </row>
    <row r="6" spans="1:42" x14ac:dyDescent="0.25">
      <c r="A6">
        <v>5</v>
      </c>
      <c r="B6" s="1">
        <v>45161.434155092589</v>
      </c>
      <c r="C6" s="1">
        <v>45161.439016203702</v>
      </c>
      <c r="D6" t="s">
        <v>174</v>
      </c>
      <c r="E6" t="s">
        <v>175</v>
      </c>
      <c r="F6" s="1"/>
      <c r="G6" s="2">
        <v>45161</v>
      </c>
      <c r="H6" t="s">
        <v>176</v>
      </c>
      <c r="I6" t="s">
        <v>64</v>
      </c>
      <c r="J6" t="s">
        <v>811</v>
      </c>
      <c r="K6" t="s">
        <v>177</v>
      </c>
      <c r="L6" t="s">
        <v>178</v>
      </c>
      <c r="M6" t="s">
        <v>67</v>
      </c>
      <c r="N6" t="s">
        <v>55</v>
      </c>
      <c r="P6" s="8"/>
      <c r="Q6" t="s">
        <v>58</v>
      </c>
      <c r="S6" t="s">
        <v>58</v>
      </c>
      <c r="T6" t="s">
        <v>55</v>
      </c>
      <c r="V6" t="s">
        <v>55</v>
      </c>
      <c r="W6" t="s">
        <v>55</v>
      </c>
      <c r="Y6" t="s">
        <v>55</v>
      </c>
      <c r="Z6" t="s">
        <v>58</v>
      </c>
      <c r="AA6" t="s">
        <v>180</v>
      </c>
      <c r="AB6" t="s">
        <v>55</v>
      </c>
      <c r="AC6" t="s">
        <v>55</v>
      </c>
      <c r="AE6" t="s">
        <v>55</v>
      </c>
      <c r="AF6" t="s">
        <v>55</v>
      </c>
      <c r="AH6" t="s">
        <v>55</v>
      </c>
      <c r="AI6" t="s">
        <v>55</v>
      </c>
      <c r="AJ6" t="s">
        <v>55</v>
      </c>
      <c r="AK6" t="s">
        <v>58</v>
      </c>
      <c r="AM6" t="s">
        <v>181</v>
      </c>
    </row>
    <row r="7" spans="1:42" x14ac:dyDescent="0.25">
      <c r="A7">
        <v>6</v>
      </c>
      <c r="B7" s="1">
        <v>45161.620787037034</v>
      </c>
      <c r="C7" s="1">
        <v>45161.644976851851</v>
      </c>
      <c r="D7" t="s">
        <v>445</v>
      </c>
      <c r="E7" t="s">
        <v>446</v>
      </c>
      <c r="F7" s="1"/>
      <c r="G7" s="2">
        <v>45161</v>
      </c>
      <c r="H7" t="s">
        <v>447</v>
      </c>
      <c r="I7" t="s">
        <v>64</v>
      </c>
      <c r="J7" t="s">
        <v>812</v>
      </c>
      <c r="K7" t="s">
        <v>448</v>
      </c>
      <c r="L7" t="s">
        <v>449</v>
      </c>
      <c r="M7" t="s">
        <v>142</v>
      </c>
      <c r="N7" t="s">
        <v>55</v>
      </c>
      <c r="P7" s="8"/>
      <c r="Q7" t="s">
        <v>55</v>
      </c>
      <c r="R7" t="s">
        <v>55</v>
      </c>
      <c r="S7" t="s">
        <v>55</v>
      </c>
      <c r="T7" t="s">
        <v>55</v>
      </c>
      <c r="V7" t="s">
        <v>55</v>
      </c>
      <c r="W7" t="s">
        <v>55</v>
      </c>
      <c r="Y7" t="s">
        <v>55</v>
      </c>
      <c r="Z7" t="s">
        <v>58</v>
      </c>
      <c r="AA7" t="s">
        <v>417</v>
      </c>
      <c r="AB7" t="s">
        <v>55</v>
      </c>
      <c r="AC7" t="s">
        <v>55</v>
      </c>
      <c r="AE7" t="s">
        <v>55</v>
      </c>
      <c r="AF7" t="s">
        <v>55</v>
      </c>
      <c r="AH7" t="s">
        <v>55</v>
      </c>
      <c r="AI7" t="s">
        <v>55</v>
      </c>
      <c r="AJ7" t="s">
        <v>55</v>
      </c>
      <c r="AK7" t="s">
        <v>58</v>
      </c>
      <c r="AM7" t="s">
        <v>57</v>
      </c>
      <c r="AN7" t="s">
        <v>450</v>
      </c>
      <c r="AO7" t="s">
        <v>451</v>
      </c>
    </row>
    <row r="8" spans="1:42" x14ac:dyDescent="0.25">
      <c r="A8">
        <v>7</v>
      </c>
      <c r="B8" s="1">
        <v>45161.66138888889</v>
      </c>
      <c r="C8" s="1">
        <v>45161.684965277775</v>
      </c>
      <c r="D8" t="s">
        <v>600</v>
      </c>
      <c r="E8" t="s">
        <v>143</v>
      </c>
      <c r="F8" s="1"/>
      <c r="G8" s="2">
        <v>45161</v>
      </c>
      <c r="H8" t="s">
        <v>601</v>
      </c>
      <c r="I8" t="s">
        <v>64</v>
      </c>
      <c r="J8" t="s">
        <v>602</v>
      </c>
      <c r="K8" t="s">
        <v>603</v>
      </c>
      <c r="L8" t="s">
        <v>533</v>
      </c>
      <c r="M8" t="s">
        <v>142</v>
      </c>
      <c r="N8" t="s">
        <v>55</v>
      </c>
      <c r="P8" s="8" t="s">
        <v>604</v>
      </c>
      <c r="Q8" t="s">
        <v>58</v>
      </c>
      <c r="S8" t="s">
        <v>55</v>
      </c>
      <c r="T8" t="s">
        <v>55</v>
      </c>
      <c r="V8" t="s">
        <v>55</v>
      </c>
      <c r="W8" t="s">
        <v>55</v>
      </c>
      <c r="Y8" t="s">
        <v>55</v>
      </c>
      <c r="Z8" t="s">
        <v>55</v>
      </c>
      <c r="AB8" t="s">
        <v>55</v>
      </c>
      <c r="AC8" t="s">
        <v>55</v>
      </c>
      <c r="AE8" t="s">
        <v>55</v>
      </c>
      <c r="AF8" t="s">
        <v>55</v>
      </c>
      <c r="AH8" t="s">
        <v>55</v>
      </c>
      <c r="AI8" t="s">
        <v>55</v>
      </c>
      <c r="AJ8" t="s">
        <v>55</v>
      </c>
      <c r="AK8" t="s">
        <v>58</v>
      </c>
      <c r="AM8" t="s">
        <v>57</v>
      </c>
    </row>
    <row r="9" spans="1:42" x14ac:dyDescent="0.25">
      <c r="A9">
        <v>8</v>
      </c>
      <c r="B9" s="1">
        <v>45162.488009259258</v>
      </c>
      <c r="C9" s="1">
        <v>45162.496655092589</v>
      </c>
      <c r="D9" t="s">
        <v>663</v>
      </c>
      <c r="E9" t="s">
        <v>664</v>
      </c>
      <c r="F9" s="1"/>
      <c r="G9" s="2">
        <v>45162</v>
      </c>
      <c r="H9" t="s">
        <v>665</v>
      </c>
      <c r="I9" t="s">
        <v>194</v>
      </c>
      <c r="J9" t="s">
        <v>813</v>
      </c>
      <c r="K9" t="s">
        <v>628</v>
      </c>
      <c r="L9" t="s">
        <v>666</v>
      </c>
      <c r="M9" t="s">
        <v>86</v>
      </c>
      <c r="N9" t="s">
        <v>55</v>
      </c>
      <c r="P9" s="8" t="s">
        <v>700</v>
      </c>
      <c r="Q9" t="s">
        <v>55</v>
      </c>
      <c r="R9" t="s">
        <v>55</v>
      </c>
      <c r="S9" t="s">
        <v>55</v>
      </c>
      <c r="T9" t="s">
        <v>55</v>
      </c>
      <c r="V9" t="s">
        <v>55</v>
      </c>
      <c r="W9" t="s">
        <v>55</v>
      </c>
      <c r="Y9" t="s">
        <v>55</v>
      </c>
      <c r="Z9" t="s">
        <v>55</v>
      </c>
      <c r="AB9" t="s">
        <v>55</v>
      </c>
      <c r="AC9" t="s">
        <v>55</v>
      </c>
      <c r="AE9" t="s">
        <v>55</v>
      </c>
      <c r="AF9" t="s">
        <v>55</v>
      </c>
      <c r="AH9" t="s">
        <v>55</v>
      </c>
      <c r="AI9" t="s">
        <v>57</v>
      </c>
      <c r="AJ9" t="s">
        <v>513</v>
      </c>
      <c r="AK9" t="s">
        <v>58</v>
      </c>
      <c r="AM9" t="s">
        <v>513</v>
      </c>
      <c r="AO9" t="s">
        <v>668</v>
      </c>
    </row>
    <row r="10" spans="1:42" x14ac:dyDescent="0.25">
      <c r="A10">
        <v>8</v>
      </c>
      <c r="B10" s="1">
        <v>45162.488009259258</v>
      </c>
      <c r="C10" s="1">
        <v>45162.496655092589</v>
      </c>
      <c r="D10" t="s">
        <v>663</v>
      </c>
      <c r="E10" t="s">
        <v>664</v>
      </c>
      <c r="F10" s="1"/>
      <c r="G10" s="2">
        <v>45162</v>
      </c>
      <c r="H10" t="s">
        <v>665</v>
      </c>
      <c r="I10" t="s">
        <v>194</v>
      </c>
      <c r="J10" t="s">
        <v>813</v>
      </c>
      <c r="K10" t="s">
        <v>628</v>
      </c>
      <c r="L10" t="s">
        <v>666</v>
      </c>
      <c r="M10" t="s">
        <v>86</v>
      </c>
      <c r="N10" t="s">
        <v>55</v>
      </c>
      <c r="P10" s="8" t="s">
        <v>814</v>
      </c>
    </row>
    <row r="11" spans="1:42" x14ac:dyDescent="0.25">
      <c r="A11">
        <v>9</v>
      </c>
      <c r="B11" s="1">
        <v>45162.567303240743</v>
      </c>
      <c r="C11" s="1">
        <v>45162.569363425922</v>
      </c>
      <c r="D11" t="s">
        <v>82</v>
      </c>
      <c r="E11" t="s">
        <v>83</v>
      </c>
      <c r="F11" s="1"/>
      <c r="G11" s="2">
        <v>45162</v>
      </c>
      <c r="H11" t="s">
        <v>456</v>
      </c>
      <c r="I11" t="s">
        <v>194</v>
      </c>
      <c r="J11" t="s">
        <v>457</v>
      </c>
      <c r="K11" t="s">
        <v>458</v>
      </c>
      <c r="L11" t="s">
        <v>459</v>
      </c>
      <c r="M11" t="s">
        <v>460</v>
      </c>
      <c r="N11" t="s">
        <v>55</v>
      </c>
      <c r="P11" s="8" t="s">
        <v>461</v>
      </c>
      <c r="Q11" t="s">
        <v>55</v>
      </c>
      <c r="R11" t="s">
        <v>55</v>
      </c>
      <c r="S11" t="s">
        <v>55</v>
      </c>
      <c r="T11" t="s">
        <v>55</v>
      </c>
      <c r="V11" t="s">
        <v>55</v>
      </c>
      <c r="W11" t="s">
        <v>55</v>
      </c>
      <c r="Y11" t="s">
        <v>462</v>
      </c>
      <c r="Z11" t="s">
        <v>55</v>
      </c>
      <c r="AB11" t="s">
        <v>463</v>
      </c>
      <c r="AC11" t="s">
        <v>55</v>
      </c>
      <c r="AE11" t="s">
        <v>464</v>
      </c>
      <c r="AF11" t="s">
        <v>55</v>
      </c>
      <c r="AH11" t="s">
        <v>465</v>
      </c>
      <c r="AI11" t="s">
        <v>58</v>
      </c>
      <c r="AJ11" t="s">
        <v>466</v>
      </c>
      <c r="AK11" t="s">
        <v>58</v>
      </c>
      <c r="AM11" t="s">
        <v>467</v>
      </c>
      <c r="AN11" t="s">
        <v>468</v>
      </c>
      <c r="AO11" t="s">
        <v>469</v>
      </c>
    </row>
    <row r="12" spans="1:42" x14ac:dyDescent="0.25">
      <c r="A12">
        <v>10</v>
      </c>
      <c r="B12" s="1">
        <v>45162.836550925924</v>
      </c>
      <c r="C12" s="1">
        <v>45162.839143518519</v>
      </c>
      <c r="D12" t="s">
        <v>482</v>
      </c>
      <c r="E12" t="s">
        <v>483</v>
      </c>
      <c r="F12" s="1"/>
      <c r="G12" s="2">
        <v>45162</v>
      </c>
      <c r="H12" t="s">
        <v>511</v>
      </c>
      <c r="I12" t="s">
        <v>194</v>
      </c>
      <c r="J12" t="s">
        <v>815</v>
      </c>
      <c r="K12" t="s">
        <v>473</v>
      </c>
      <c r="L12" t="s">
        <v>474</v>
      </c>
      <c r="M12" t="s">
        <v>475</v>
      </c>
      <c r="N12" t="s">
        <v>58</v>
      </c>
      <c r="P12" s="8" t="s">
        <v>512</v>
      </c>
      <c r="Q12" t="s">
        <v>58</v>
      </c>
      <c r="T12" t="s">
        <v>55</v>
      </c>
      <c r="V12" t="s">
        <v>55</v>
      </c>
      <c r="W12" t="s">
        <v>55</v>
      </c>
      <c r="Y12" t="s">
        <v>55</v>
      </c>
      <c r="Z12" t="s">
        <v>55</v>
      </c>
      <c r="AB12" t="s">
        <v>55</v>
      </c>
      <c r="AC12" t="s">
        <v>55</v>
      </c>
      <c r="AE12" t="s">
        <v>55</v>
      </c>
      <c r="AF12" t="s">
        <v>55</v>
      </c>
      <c r="AH12" t="s">
        <v>55</v>
      </c>
      <c r="AI12" t="s">
        <v>57</v>
      </c>
      <c r="AK12" t="s">
        <v>58</v>
      </c>
      <c r="AM12" t="s">
        <v>513</v>
      </c>
      <c r="AN12" t="s">
        <v>514</v>
      </c>
      <c r="AO12" t="s">
        <v>515</v>
      </c>
    </row>
    <row r="13" spans="1:42" x14ac:dyDescent="0.25">
      <c r="A13">
        <v>11</v>
      </c>
      <c r="B13" s="1">
        <v>45163.307546296295</v>
      </c>
      <c r="C13" s="1">
        <v>45163.444351851853</v>
      </c>
      <c r="D13" t="s">
        <v>106</v>
      </c>
      <c r="E13" t="s">
        <v>107</v>
      </c>
      <c r="F13" s="1"/>
      <c r="G13" s="2">
        <v>45162</v>
      </c>
      <c r="H13" t="s">
        <v>816</v>
      </c>
      <c r="I13" t="s">
        <v>64</v>
      </c>
      <c r="J13" t="s">
        <v>109</v>
      </c>
      <c r="K13" t="s">
        <v>110</v>
      </c>
      <c r="L13" t="s">
        <v>111</v>
      </c>
      <c r="M13" t="s">
        <v>112</v>
      </c>
      <c r="N13" t="s">
        <v>58</v>
      </c>
      <c r="P13" s="8" t="s">
        <v>234</v>
      </c>
    </row>
    <row r="14" spans="1:42" x14ac:dyDescent="0.25">
      <c r="A14">
        <v>11</v>
      </c>
      <c r="B14" s="1">
        <v>45163.307546296295</v>
      </c>
      <c r="C14" s="1">
        <v>45163.444351851853</v>
      </c>
      <c r="D14" t="s">
        <v>106</v>
      </c>
      <c r="E14" t="s">
        <v>107</v>
      </c>
      <c r="F14" s="1"/>
      <c r="G14" s="2">
        <v>45162</v>
      </c>
      <c r="H14" t="s">
        <v>108</v>
      </c>
      <c r="I14" t="s">
        <v>64</v>
      </c>
      <c r="J14" t="s">
        <v>109</v>
      </c>
      <c r="K14" t="s">
        <v>110</v>
      </c>
      <c r="L14" t="s">
        <v>111</v>
      </c>
      <c r="M14" t="s">
        <v>112</v>
      </c>
      <c r="N14" t="s">
        <v>58</v>
      </c>
      <c r="P14" s="8" t="s">
        <v>817</v>
      </c>
      <c r="Q14" t="s">
        <v>55</v>
      </c>
      <c r="R14" t="s">
        <v>55</v>
      </c>
      <c r="T14" t="s">
        <v>57</v>
      </c>
      <c r="W14" t="s">
        <v>57</v>
      </c>
      <c r="Z14" t="s">
        <v>57</v>
      </c>
      <c r="AC14" t="s">
        <v>57</v>
      </c>
      <c r="AF14" t="s">
        <v>57</v>
      </c>
      <c r="AI14" t="s">
        <v>57</v>
      </c>
      <c r="AK14" t="s">
        <v>58</v>
      </c>
      <c r="AM14" t="s">
        <v>57</v>
      </c>
      <c r="AO14" t="s">
        <v>114</v>
      </c>
    </row>
    <row r="15" spans="1:42" x14ac:dyDescent="0.25">
      <c r="A15">
        <v>12</v>
      </c>
      <c r="B15" s="1">
        <v>45163.758229166669</v>
      </c>
      <c r="C15" s="1">
        <v>45163.758645833332</v>
      </c>
      <c r="D15" t="s">
        <v>233</v>
      </c>
      <c r="E15" t="s">
        <v>234</v>
      </c>
      <c r="F15" s="1"/>
      <c r="G15" s="2">
        <v>45162</v>
      </c>
      <c r="H15" t="s">
        <v>235</v>
      </c>
      <c r="I15" t="s">
        <v>64</v>
      </c>
      <c r="J15" t="s">
        <v>236</v>
      </c>
      <c r="K15" t="s">
        <v>237</v>
      </c>
      <c r="L15" t="s">
        <v>238</v>
      </c>
      <c r="M15" t="s">
        <v>142</v>
      </c>
      <c r="N15" t="s">
        <v>58</v>
      </c>
      <c r="P15" s="8" t="s">
        <v>817</v>
      </c>
      <c r="Q15" t="s">
        <v>55</v>
      </c>
      <c r="R15" t="s">
        <v>55</v>
      </c>
      <c r="T15" t="s">
        <v>55</v>
      </c>
      <c r="V15" t="s">
        <v>55</v>
      </c>
      <c r="W15" t="s">
        <v>55</v>
      </c>
      <c r="Y15" t="s">
        <v>55</v>
      </c>
      <c r="Z15" t="s">
        <v>55</v>
      </c>
      <c r="AB15" t="s">
        <v>55</v>
      </c>
      <c r="AC15" t="s">
        <v>55</v>
      </c>
      <c r="AE15" t="s">
        <v>55</v>
      </c>
      <c r="AF15" t="s">
        <v>55</v>
      </c>
      <c r="AH15" t="s">
        <v>55</v>
      </c>
      <c r="AI15" t="s">
        <v>55</v>
      </c>
      <c r="AJ15" t="s">
        <v>55</v>
      </c>
      <c r="AK15" t="s">
        <v>58</v>
      </c>
      <c r="AM15" t="s">
        <v>97</v>
      </c>
      <c r="AN15" t="s">
        <v>240</v>
      </c>
    </row>
    <row r="16" spans="1:42" x14ac:dyDescent="0.25">
      <c r="A16">
        <v>12</v>
      </c>
      <c r="B16" s="1">
        <v>45163.758229166669</v>
      </c>
      <c r="C16" s="1">
        <v>45163.758645833332</v>
      </c>
      <c r="D16" t="s">
        <v>233</v>
      </c>
      <c r="E16" t="s">
        <v>234</v>
      </c>
      <c r="F16" s="1"/>
      <c r="G16" s="2">
        <v>45162</v>
      </c>
      <c r="H16" t="s">
        <v>235</v>
      </c>
      <c r="I16" t="s">
        <v>64</v>
      </c>
      <c r="J16" t="s">
        <v>236</v>
      </c>
      <c r="K16" t="s">
        <v>237</v>
      </c>
      <c r="L16" t="s">
        <v>238</v>
      </c>
      <c r="M16" t="s">
        <v>142</v>
      </c>
      <c r="P16" s="8" t="s">
        <v>107</v>
      </c>
    </row>
    <row r="17" spans="1:41" x14ac:dyDescent="0.25">
      <c r="A17">
        <v>13</v>
      </c>
      <c r="B17" s="1">
        <v>45164.320567129631</v>
      </c>
      <c r="C17" s="1">
        <v>45164.326469907406</v>
      </c>
      <c r="D17" t="s">
        <v>47</v>
      </c>
      <c r="E17" t="s">
        <v>48</v>
      </c>
      <c r="F17" s="1"/>
      <c r="G17" s="2">
        <v>45163</v>
      </c>
      <c r="H17" t="s">
        <v>556</v>
      </c>
      <c r="I17" t="s">
        <v>50</v>
      </c>
      <c r="J17" t="s">
        <v>557</v>
      </c>
      <c r="K17" t="s">
        <v>558</v>
      </c>
      <c r="L17" t="s">
        <v>559</v>
      </c>
      <c r="M17" t="s">
        <v>54</v>
      </c>
      <c r="N17" t="s">
        <v>55</v>
      </c>
      <c r="P17" s="8" t="s">
        <v>818</v>
      </c>
      <c r="Q17" t="s">
        <v>55</v>
      </c>
      <c r="R17" t="s">
        <v>55</v>
      </c>
      <c r="T17" t="s">
        <v>55</v>
      </c>
      <c r="V17" t="s">
        <v>55</v>
      </c>
      <c r="W17" t="s">
        <v>55</v>
      </c>
      <c r="Y17" t="s">
        <v>55</v>
      </c>
      <c r="Z17" t="s">
        <v>55</v>
      </c>
      <c r="AB17" t="s">
        <v>55</v>
      </c>
      <c r="AC17" t="s">
        <v>57</v>
      </c>
      <c r="AF17" t="s">
        <v>55</v>
      </c>
      <c r="AH17" t="s">
        <v>55</v>
      </c>
      <c r="AI17" t="s">
        <v>55</v>
      </c>
      <c r="AJ17" t="s">
        <v>55</v>
      </c>
      <c r="AK17" t="s">
        <v>58</v>
      </c>
      <c r="AM17" t="s">
        <v>561</v>
      </c>
      <c r="AO17" t="s">
        <v>562</v>
      </c>
    </row>
    <row r="18" spans="1:41" x14ac:dyDescent="0.25">
      <c r="A18">
        <v>13</v>
      </c>
      <c r="B18" s="1">
        <v>45164.320567129631</v>
      </c>
      <c r="C18" s="1">
        <v>45164.326469907406</v>
      </c>
      <c r="D18" t="s">
        <v>47</v>
      </c>
      <c r="E18" t="s">
        <v>48</v>
      </c>
      <c r="F18" s="1"/>
      <c r="G18" s="2">
        <v>45163</v>
      </c>
      <c r="H18" t="s">
        <v>556</v>
      </c>
      <c r="I18" t="s">
        <v>50</v>
      </c>
      <c r="J18" t="s">
        <v>557</v>
      </c>
      <c r="K18" t="s">
        <v>558</v>
      </c>
      <c r="L18" t="s">
        <v>559</v>
      </c>
      <c r="M18" t="s">
        <v>54</v>
      </c>
      <c r="P18" s="8" t="s">
        <v>819</v>
      </c>
    </row>
    <row r="19" spans="1:41" x14ac:dyDescent="0.25">
      <c r="A19">
        <v>13</v>
      </c>
      <c r="B19" s="1">
        <v>45164.320567129631</v>
      </c>
      <c r="C19" s="1">
        <v>45164.326469907406</v>
      </c>
      <c r="D19" t="s">
        <v>47</v>
      </c>
      <c r="E19" t="s">
        <v>48</v>
      </c>
      <c r="F19" s="1"/>
      <c r="G19" s="2">
        <v>45163</v>
      </c>
      <c r="H19" t="s">
        <v>556</v>
      </c>
      <c r="I19" t="s">
        <v>50</v>
      </c>
      <c r="J19" t="s">
        <v>557</v>
      </c>
      <c r="K19" t="s">
        <v>558</v>
      </c>
      <c r="L19" t="s">
        <v>559</v>
      </c>
      <c r="M19" t="s">
        <v>54</v>
      </c>
      <c r="P19" s="8" t="s">
        <v>820</v>
      </c>
    </row>
    <row r="20" spans="1:41" x14ac:dyDescent="0.25">
      <c r="A20">
        <v>14</v>
      </c>
      <c r="B20" s="1">
        <v>45164.692384259259</v>
      </c>
      <c r="C20" s="1">
        <v>45164.697071759256</v>
      </c>
      <c r="D20" t="s">
        <v>324</v>
      </c>
      <c r="E20" t="s">
        <v>325</v>
      </c>
      <c r="F20" s="1"/>
      <c r="G20" s="2">
        <v>45164</v>
      </c>
      <c r="H20" t="s">
        <v>563</v>
      </c>
      <c r="I20" t="s">
        <v>50</v>
      </c>
      <c r="J20" t="s">
        <v>557</v>
      </c>
      <c r="K20" t="s">
        <v>564</v>
      </c>
      <c r="L20" t="s">
        <v>565</v>
      </c>
      <c r="M20" t="s">
        <v>86</v>
      </c>
      <c r="N20" t="s">
        <v>58</v>
      </c>
      <c r="P20" s="8" t="s">
        <v>325</v>
      </c>
      <c r="Q20" t="s">
        <v>55</v>
      </c>
      <c r="R20" t="s">
        <v>55</v>
      </c>
      <c r="T20" t="s">
        <v>55</v>
      </c>
      <c r="V20" t="s">
        <v>55</v>
      </c>
      <c r="W20" t="s">
        <v>55</v>
      </c>
      <c r="Y20" t="s">
        <v>55</v>
      </c>
      <c r="Z20" t="s">
        <v>57</v>
      </c>
      <c r="AC20" t="s">
        <v>55</v>
      </c>
      <c r="AE20" t="s">
        <v>55</v>
      </c>
      <c r="AF20" t="s">
        <v>57</v>
      </c>
      <c r="AI20" t="s">
        <v>55</v>
      </c>
      <c r="AJ20" t="s">
        <v>55</v>
      </c>
      <c r="AK20" t="s">
        <v>58</v>
      </c>
      <c r="AM20" t="s">
        <v>57</v>
      </c>
      <c r="AN20" t="s">
        <v>566</v>
      </c>
    </row>
    <row r="21" spans="1:41" x14ac:dyDescent="0.25">
      <c r="A21">
        <v>15</v>
      </c>
      <c r="B21" s="1">
        <v>45166.471631944441</v>
      </c>
      <c r="C21" s="1">
        <v>45166.475763888891</v>
      </c>
      <c r="D21" t="s">
        <v>378</v>
      </c>
      <c r="E21" t="s">
        <v>379</v>
      </c>
      <c r="F21" s="1"/>
      <c r="G21" s="2">
        <v>45166</v>
      </c>
      <c r="H21" t="s">
        <v>380</v>
      </c>
      <c r="I21" t="s">
        <v>64</v>
      </c>
      <c r="J21" t="s">
        <v>381</v>
      </c>
      <c r="K21" t="s">
        <v>382</v>
      </c>
      <c r="L21" t="s">
        <v>272</v>
      </c>
      <c r="M21" t="s">
        <v>142</v>
      </c>
      <c r="N21" t="s">
        <v>55</v>
      </c>
      <c r="P21" s="8" t="s">
        <v>383</v>
      </c>
      <c r="Q21" t="s">
        <v>55</v>
      </c>
      <c r="R21" t="s">
        <v>55</v>
      </c>
      <c r="T21" t="s">
        <v>55</v>
      </c>
      <c r="V21" t="s">
        <v>55</v>
      </c>
      <c r="W21" t="s">
        <v>55</v>
      </c>
      <c r="Y21" t="s">
        <v>55</v>
      </c>
      <c r="Z21" t="s">
        <v>55</v>
      </c>
      <c r="AB21" t="s">
        <v>55</v>
      </c>
      <c r="AC21" t="s">
        <v>55</v>
      </c>
      <c r="AE21" t="s">
        <v>55</v>
      </c>
      <c r="AF21" t="s">
        <v>55</v>
      </c>
      <c r="AH21" t="s">
        <v>384</v>
      </c>
      <c r="AI21" t="s">
        <v>55</v>
      </c>
      <c r="AJ21" t="s">
        <v>55</v>
      </c>
      <c r="AK21" t="s">
        <v>58</v>
      </c>
      <c r="AM21" t="s">
        <v>385</v>
      </c>
    </row>
    <row r="22" spans="1:41" x14ac:dyDescent="0.25">
      <c r="A22">
        <v>16</v>
      </c>
      <c r="B22" s="1">
        <v>45167.311655092592</v>
      </c>
      <c r="C22" s="1">
        <v>45167.326944444445</v>
      </c>
      <c r="D22" t="s">
        <v>71</v>
      </c>
      <c r="E22" t="s">
        <v>72</v>
      </c>
      <c r="F22" s="1"/>
      <c r="G22" s="2">
        <v>45166</v>
      </c>
      <c r="H22" t="s">
        <v>73</v>
      </c>
      <c r="I22" t="s">
        <v>50</v>
      </c>
      <c r="J22" t="s">
        <v>74</v>
      </c>
      <c r="K22" t="s">
        <v>75</v>
      </c>
      <c r="L22" t="s">
        <v>76</v>
      </c>
      <c r="M22" t="s">
        <v>54</v>
      </c>
      <c r="N22" t="s">
        <v>55</v>
      </c>
      <c r="P22" s="8" t="s">
        <v>77</v>
      </c>
      <c r="Q22" t="s">
        <v>55</v>
      </c>
      <c r="R22" t="s">
        <v>55</v>
      </c>
      <c r="T22" t="s">
        <v>55</v>
      </c>
      <c r="V22" t="s">
        <v>55</v>
      </c>
      <c r="W22" t="s">
        <v>58</v>
      </c>
      <c r="X22" t="s">
        <v>78</v>
      </c>
      <c r="Y22" t="s">
        <v>55</v>
      </c>
      <c r="Z22" t="s">
        <v>57</v>
      </c>
      <c r="AC22" t="s">
        <v>57</v>
      </c>
      <c r="AF22" t="s">
        <v>55</v>
      </c>
      <c r="AH22" t="s">
        <v>55</v>
      </c>
      <c r="AI22" t="s">
        <v>55</v>
      </c>
      <c r="AJ22" t="s">
        <v>79</v>
      </c>
      <c r="AK22" t="s">
        <v>58</v>
      </c>
      <c r="AM22" t="s">
        <v>80</v>
      </c>
      <c r="AO22" t="s">
        <v>81</v>
      </c>
    </row>
    <row r="23" spans="1:41" x14ac:dyDescent="0.25">
      <c r="A23">
        <v>17</v>
      </c>
      <c r="B23" s="1">
        <v>45168.41814814815</v>
      </c>
      <c r="C23" s="1">
        <v>45168.435532407406</v>
      </c>
      <c r="D23" t="s">
        <v>115</v>
      </c>
      <c r="E23" t="s">
        <v>116</v>
      </c>
      <c r="F23" s="1"/>
      <c r="G23" s="2">
        <v>45167</v>
      </c>
      <c r="H23" t="s">
        <v>117</v>
      </c>
      <c r="I23" t="s">
        <v>64</v>
      </c>
      <c r="J23" t="s">
        <v>109</v>
      </c>
      <c r="K23" t="s">
        <v>118</v>
      </c>
      <c r="L23" t="s">
        <v>119</v>
      </c>
      <c r="M23" t="s">
        <v>112</v>
      </c>
      <c r="N23" t="s">
        <v>55</v>
      </c>
      <c r="P23" s="8" t="s">
        <v>821</v>
      </c>
      <c r="Q23" t="s">
        <v>58</v>
      </c>
      <c r="R23" t="s">
        <v>58</v>
      </c>
      <c r="T23" t="s">
        <v>55</v>
      </c>
      <c r="V23" t="s">
        <v>55</v>
      </c>
      <c r="W23" t="s">
        <v>55</v>
      </c>
      <c r="Y23" t="s">
        <v>55</v>
      </c>
      <c r="Z23" t="s">
        <v>55</v>
      </c>
      <c r="AB23" t="s">
        <v>55</v>
      </c>
      <c r="AC23" t="s">
        <v>55</v>
      </c>
      <c r="AE23" t="s">
        <v>55</v>
      </c>
      <c r="AF23" t="s">
        <v>55</v>
      </c>
      <c r="AH23" t="s">
        <v>55</v>
      </c>
      <c r="AI23" t="s">
        <v>55</v>
      </c>
      <c r="AJ23" t="s">
        <v>55</v>
      </c>
      <c r="AK23" t="s">
        <v>58</v>
      </c>
      <c r="AM23" t="s">
        <v>121</v>
      </c>
    </row>
    <row r="24" spans="1:41" x14ac:dyDescent="0.25">
      <c r="A24">
        <v>18</v>
      </c>
      <c r="B24" s="1">
        <v>45169.439375000002</v>
      </c>
      <c r="C24" s="1">
        <v>45169.440011574072</v>
      </c>
      <c r="D24" t="s">
        <v>431</v>
      </c>
      <c r="E24" t="s">
        <v>432</v>
      </c>
      <c r="F24" s="1"/>
      <c r="G24" s="2">
        <v>45169</v>
      </c>
      <c r="H24" t="s">
        <v>433</v>
      </c>
      <c r="I24" t="s">
        <v>64</v>
      </c>
      <c r="J24" t="s">
        <v>822</v>
      </c>
      <c r="K24" t="s">
        <v>414</v>
      </c>
      <c r="L24" t="s">
        <v>434</v>
      </c>
      <c r="M24" t="s">
        <v>435</v>
      </c>
      <c r="N24" t="s">
        <v>58</v>
      </c>
      <c r="P24" s="8" t="s">
        <v>412</v>
      </c>
      <c r="Q24" t="s">
        <v>58</v>
      </c>
      <c r="R24" t="s">
        <v>58</v>
      </c>
      <c r="T24" t="s">
        <v>55</v>
      </c>
      <c r="V24" t="s">
        <v>55</v>
      </c>
      <c r="W24" t="s">
        <v>55</v>
      </c>
      <c r="Y24" t="s">
        <v>55</v>
      </c>
      <c r="Z24" t="s">
        <v>57</v>
      </c>
      <c r="AC24" t="s">
        <v>57</v>
      </c>
      <c r="AF24" t="s">
        <v>57</v>
      </c>
      <c r="AI24" t="s">
        <v>55</v>
      </c>
      <c r="AJ24" t="s">
        <v>55</v>
      </c>
      <c r="AK24" t="s">
        <v>58</v>
      </c>
      <c r="AM24" t="s">
        <v>57</v>
      </c>
      <c r="AO24" t="s">
        <v>437</v>
      </c>
    </row>
    <row r="25" spans="1:41" x14ac:dyDescent="0.25">
      <c r="A25">
        <v>18</v>
      </c>
      <c r="B25" s="1">
        <v>45169.439375000002</v>
      </c>
      <c r="C25" s="1">
        <v>45169.440011574072</v>
      </c>
      <c r="D25" t="s">
        <v>431</v>
      </c>
      <c r="E25" t="s">
        <v>432</v>
      </c>
      <c r="F25" s="1"/>
      <c r="G25" s="2">
        <v>45169</v>
      </c>
      <c r="H25" t="s">
        <v>433</v>
      </c>
      <c r="I25" t="s">
        <v>64</v>
      </c>
      <c r="J25" t="s">
        <v>822</v>
      </c>
      <c r="K25" t="s">
        <v>414</v>
      </c>
      <c r="L25" t="s">
        <v>434</v>
      </c>
      <c r="M25" t="s">
        <v>435</v>
      </c>
      <c r="N25" t="s">
        <v>58</v>
      </c>
      <c r="P25" s="8" t="s">
        <v>823</v>
      </c>
    </row>
    <row r="26" spans="1:41" x14ac:dyDescent="0.25">
      <c r="A26">
        <v>18</v>
      </c>
      <c r="B26" s="1">
        <v>45169.439375000002</v>
      </c>
      <c r="C26" s="1">
        <v>45169.440011574072</v>
      </c>
      <c r="D26" t="s">
        <v>431</v>
      </c>
      <c r="E26" t="s">
        <v>432</v>
      </c>
      <c r="F26" s="1"/>
      <c r="G26" s="2">
        <v>45169</v>
      </c>
      <c r="H26" t="s">
        <v>433</v>
      </c>
      <c r="I26" t="s">
        <v>64</v>
      </c>
      <c r="J26" t="s">
        <v>822</v>
      </c>
      <c r="K26" t="s">
        <v>414</v>
      </c>
      <c r="L26" t="s">
        <v>434</v>
      </c>
      <c r="M26" t="s">
        <v>435</v>
      </c>
      <c r="N26" t="s">
        <v>58</v>
      </c>
      <c r="P26" s="8" t="s">
        <v>432</v>
      </c>
    </row>
    <row r="27" spans="1:41" x14ac:dyDescent="0.25">
      <c r="A27">
        <v>19</v>
      </c>
      <c r="B27" s="1">
        <v>45169.575682870367</v>
      </c>
      <c r="C27" s="1">
        <v>45169.580208333333</v>
      </c>
      <c r="D27" t="s">
        <v>174</v>
      </c>
      <c r="E27" t="s">
        <v>175</v>
      </c>
      <c r="F27" s="1"/>
      <c r="G27" s="2">
        <v>45169</v>
      </c>
      <c r="H27" t="s">
        <v>182</v>
      </c>
      <c r="I27" t="s">
        <v>64</v>
      </c>
      <c r="J27" t="s">
        <v>824</v>
      </c>
      <c r="K27" t="s">
        <v>183</v>
      </c>
      <c r="L27" t="s">
        <v>184</v>
      </c>
      <c r="M27" t="s">
        <v>67</v>
      </c>
      <c r="N27" t="s">
        <v>55</v>
      </c>
      <c r="P27" s="8" t="s">
        <v>825</v>
      </c>
      <c r="Q27" t="s">
        <v>58</v>
      </c>
      <c r="R27" t="s">
        <v>58</v>
      </c>
      <c r="T27" t="s">
        <v>55</v>
      </c>
      <c r="V27" t="s">
        <v>55</v>
      </c>
      <c r="W27" t="s">
        <v>55</v>
      </c>
      <c r="Y27" t="s">
        <v>55</v>
      </c>
      <c r="Z27" t="s">
        <v>55</v>
      </c>
      <c r="AB27" t="s">
        <v>55</v>
      </c>
      <c r="AC27" t="s">
        <v>57</v>
      </c>
      <c r="AF27" t="s">
        <v>57</v>
      </c>
      <c r="AI27" t="s">
        <v>55</v>
      </c>
      <c r="AJ27" t="s">
        <v>55</v>
      </c>
      <c r="AK27" t="s">
        <v>58</v>
      </c>
      <c r="AM27" t="s">
        <v>186</v>
      </c>
      <c r="AO27" t="s">
        <v>187</v>
      </c>
    </row>
    <row r="28" spans="1:41" x14ac:dyDescent="0.25">
      <c r="A28">
        <v>19</v>
      </c>
      <c r="B28" s="1">
        <v>45169.575682870367</v>
      </c>
      <c r="C28" s="1">
        <v>45169.580208333333</v>
      </c>
      <c r="D28" t="s">
        <v>174</v>
      </c>
      <c r="E28" t="s">
        <v>175</v>
      </c>
      <c r="F28" s="1"/>
      <c r="G28" s="2">
        <v>45169</v>
      </c>
      <c r="H28" t="s">
        <v>182</v>
      </c>
      <c r="I28" t="s">
        <v>64</v>
      </c>
      <c r="J28" t="s">
        <v>824</v>
      </c>
      <c r="K28" t="s">
        <v>183</v>
      </c>
      <c r="L28" t="s">
        <v>184</v>
      </c>
      <c r="M28" t="s">
        <v>67</v>
      </c>
      <c r="P28" s="8" t="s">
        <v>826</v>
      </c>
    </row>
    <row r="29" spans="1:41" x14ac:dyDescent="0.25">
      <c r="A29">
        <v>20</v>
      </c>
      <c r="B29" s="1">
        <v>45169.612858796296</v>
      </c>
      <c r="C29" s="1">
        <v>45169.620104166665</v>
      </c>
      <c r="D29" t="s">
        <v>122</v>
      </c>
      <c r="E29" t="s">
        <v>123</v>
      </c>
      <c r="F29" s="1"/>
      <c r="G29" s="2">
        <v>45169</v>
      </c>
      <c r="H29" t="s">
        <v>124</v>
      </c>
      <c r="I29" t="s">
        <v>64</v>
      </c>
      <c r="J29" t="s">
        <v>109</v>
      </c>
      <c r="K29" t="s">
        <v>125</v>
      </c>
      <c r="L29" t="s">
        <v>126</v>
      </c>
      <c r="M29" t="s">
        <v>112</v>
      </c>
      <c r="N29" t="s">
        <v>55</v>
      </c>
      <c r="P29" s="8" t="s">
        <v>127</v>
      </c>
      <c r="Q29" t="s">
        <v>58</v>
      </c>
      <c r="R29" t="s">
        <v>58</v>
      </c>
      <c r="T29" t="s">
        <v>55</v>
      </c>
      <c r="V29" t="s">
        <v>55</v>
      </c>
      <c r="W29" t="s">
        <v>55</v>
      </c>
      <c r="Y29" t="s">
        <v>55</v>
      </c>
      <c r="Z29" t="s">
        <v>57</v>
      </c>
      <c r="AC29" t="s">
        <v>57</v>
      </c>
      <c r="AF29" t="s">
        <v>57</v>
      </c>
      <c r="AI29" t="s">
        <v>55</v>
      </c>
      <c r="AJ29" t="s">
        <v>55</v>
      </c>
      <c r="AK29" t="s">
        <v>58</v>
      </c>
      <c r="AM29" t="s">
        <v>57</v>
      </c>
      <c r="AN29" t="s">
        <v>128</v>
      </c>
      <c r="AO29" t="s">
        <v>58</v>
      </c>
    </row>
    <row r="30" spans="1:41" x14ac:dyDescent="0.25">
      <c r="A30">
        <v>21</v>
      </c>
      <c r="B30" s="1">
        <v>45169.648553240739</v>
      </c>
      <c r="C30" s="1">
        <v>45169.661076388889</v>
      </c>
      <c r="D30" t="s">
        <v>129</v>
      </c>
      <c r="E30" t="s">
        <v>130</v>
      </c>
      <c r="F30" s="1"/>
      <c r="G30" s="2">
        <v>45169</v>
      </c>
      <c r="H30" t="s">
        <v>131</v>
      </c>
      <c r="I30" t="s">
        <v>64</v>
      </c>
      <c r="J30" t="s">
        <v>109</v>
      </c>
      <c r="K30" t="s">
        <v>132</v>
      </c>
      <c r="L30" t="s">
        <v>133</v>
      </c>
      <c r="M30" t="s">
        <v>112</v>
      </c>
      <c r="N30" t="s">
        <v>58</v>
      </c>
      <c r="P30" s="8" t="s">
        <v>134</v>
      </c>
      <c r="Q30" t="s">
        <v>55</v>
      </c>
      <c r="R30" t="s">
        <v>58</v>
      </c>
      <c r="T30" t="s">
        <v>55</v>
      </c>
      <c r="V30" t="s">
        <v>55</v>
      </c>
      <c r="W30" t="s">
        <v>55</v>
      </c>
      <c r="Y30" t="s">
        <v>55</v>
      </c>
      <c r="Z30" t="s">
        <v>55</v>
      </c>
      <c r="AB30" t="s">
        <v>55</v>
      </c>
      <c r="AC30" t="s">
        <v>55</v>
      </c>
      <c r="AE30" t="s">
        <v>55</v>
      </c>
      <c r="AF30" t="s">
        <v>55</v>
      </c>
      <c r="AH30" t="s">
        <v>55</v>
      </c>
      <c r="AI30" t="s">
        <v>55</v>
      </c>
      <c r="AJ30" t="s">
        <v>55</v>
      </c>
      <c r="AK30" t="s">
        <v>58</v>
      </c>
      <c r="AM30" t="s">
        <v>57</v>
      </c>
      <c r="AN30" t="s">
        <v>135</v>
      </c>
      <c r="AO30" t="s">
        <v>136</v>
      </c>
    </row>
    <row r="31" spans="1:41" x14ac:dyDescent="0.25">
      <c r="A31">
        <v>22</v>
      </c>
      <c r="B31" s="1">
        <v>45170.356030092589</v>
      </c>
      <c r="C31" s="1">
        <v>45170.361608796295</v>
      </c>
      <c r="D31" t="s">
        <v>324</v>
      </c>
      <c r="E31" t="s">
        <v>325</v>
      </c>
      <c r="F31" s="1"/>
      <c r="G31" s="2">
        <v>45169</v>
      </c>
      <c r="H31" t="s">
        <v>567</v>
      </c>
      <c r="I31" t="s">
        <v>50</v>
      </c>
      <c r="J31" t="s">
        <v>557</v>
      </c>
      <c r="K31" t="s">
        <v>568</v>
      </c>
      <c r="L31" t="s">
        <v>569</v>
      </c>
      <c r="M31" t="s">
        <v>54</v>
      </c>
      <c r="N31" t="s">
        <v>55</v>
      </c>
      <c r="P31" s="8"/>
      <c r="Q31" t="s">
        <v>55</v>
      </c>
      <c r="R31" t="s">
        <v>55</v>
      </c>
      <c r="T31" t="s">
        <v>55</v>
      </c>
      <c r="V31" t="s">
        <v>55</v>
      </c>
      <c r="W31" t="s">
        <v>55</v>
      </c>
      <c r="Y31" t="s">
        <v>55</v>
      </c>
      <c r="Z31" t="s">
        <v>57</v>
      </c>
      <c r="AC31" t="s">
        <v>57</v>
      </c>
      <c r="AF31" t="s">
        <v>57</v>
      </c>
      <c r="AI31" t="s">
        <v>55</v>
      </c>
      <c r="AJ31" t="s">
        <v>55</v>
      </c>
      <c r="AK31" t="s">
        <v>58</v>
      </c>
      <c r="AM31" t="s">
        <v>57</v>
      </c>
      <c r="AN31" t="s">
        <v>571</v>
      </c>
      <c r="AO31" t="s">
        <v>57</v>
      </c>
    </row>
    <row r="32" spans="1:41" x14ac:dyDescent="0.25">
      <c r="A32">
        <v>23</v>
      </c>
      <c r="B32" s="1"/>
      <c r="C32" s="1"/>
      <c r="D32" t="s">
        <v>47</v>
      </c>
      <c r="E32" t="s">
        <v>48</v>
      </c>
      <c r="F32" s="1"/>
      <c r="G32" s="2">
        <v>45170</v>
      </c>
      <c r="H32" t="s">
        <v>590</v>
      </c>
      <c r="I32" t="s">
        <v>50</v>
      </c>
      <c r="J32" t="s">
        <v>827</v>
      </c>
      <c r="K32" t="s">
        <v>558</v>
      </c>
      <c r="L32" t="s">
        <v>592</v>
      </c>
      <c r="M32" t="s">
        <v>54</v>
      </c>
      <c r="N32" t="s">
        <v>55</v>
      </c>
      <c r="P32" s="8" t="s">
        <v>48</v>
      </c>
    </row>
    <row r="33" spans="1:41" x14ac:dyDescent="0.25">
      <c r="A33">
        <v>23</v>
      </c>
      <c r="B33" s="1"/>
      <c r="C33" s="1"/>
      <c r="D33" t="s">
        <v>47</v>
      </c>
      <c r="E33" t="s">
        <v>48</v>
      </c>
      <c r="F33" s="1"/>
      <c r="G33" s="2">
        <v>45170</v>
      </c>
      <c r="H33" t="s">
        <v>590</v>
      </c>
      <c r="I33" t="s">
        <v>50</v>
      </c>
      <c r="J33" t="s">
        <v>827</v>
      </c>
      <c r="K33" t="s">
        <v>558</v>
      </c>
      <c r="L33" t="s">
        <v>592</v>
      </c>
      <c r="M33" t="s">
        <v>54</v>
      </c>
      <c r="N33" t="s">
        <v>55</v>
      </c>
      <c r="P33" s="8" t="s">
        <v>818</v>
      </c>
      <c r="Q33" t="s">
        <v>55</v>
      </c>
      <c r="R33" t="s">
        <v>55</v>
      </c>
      <c r="T33" t="s">
        <v>55</v>
      </c>
      <c r="V33" t="s">
        <v>55</v>
      </c>
      <c r="W33" t="s">
        <v>55</v>
      </c>
      <c r="Y33" t="s">
        <v>55</v>
      </c>
      <c r="Z33" t="s">
        <v>57</v>
      </c>
      <c r="AC33" t="s">
        <v>57</v>
      </c>
      <c r="AF33" t="s">
        <v>57</v>
      </c>
      <c r="AI33" t="s">
        <v>55</v>
      </c>
      <c r="AJ33" t="s">
        <v>55</v>
      </c>
      <c r="AK33" t="s">
        <v>58</v>
      </c>
      <c r="AM33" t="s">
        <v>594</v>
      </c>
      <c r="AO33" t="s">
        <v>595</v>
      </c>
    </row>
    <row r="34" spans="1:41" x14ac:dyDescent="0.25">
      <c r="A34">
        <v>24</v>
      </c>
      <c r="B34" s="1">
        <v>45170.423009259262</v>
      </c>
      <c r="C34" s="1">
        <v>45170.426493055558</v>
      </c>
      <c r="D34" t="s">
        <v>477</v>
      </c>
      <c r="E34" t="s">
        <v>478</v>
      </c>
      <c r="F34" s="1"/>
      <c r="G34" s="2">
        <v>45170</v>
      </c>
      <c r="H34" t="s">
        <v>506</v>
      </c>
      <c r="I34" t="s">
        <v>194</v>
      </c>
      <c r="J34" t="s">
        <v>507</v>
      </c>
      <c r="K34" t="s">
        <v>473</v>
      </c>
      <c r="L34" t="s">
        <v>508</v>
      </c>
      <c r="M34" t="s">
        <v>86</v>
      </c>
      <c r="N34" t="s">
        <v>55</v>
      </c>
      <c r="P34" s="8" t="s">
        <v>509</v>
      </c>
      <c r="Q34" t="s">
        <v>55</v>
      </c>
      <c r="R34" t="s">
        <v>55</v>
      </c>
      <c r="T34" t="s">
        <v>55</v>
      </c>
      <c r="V34" t="s">
        <v>55</v>
      </c>
      <c r="W34" t="s">
        <v>55</v>
      </c>
      <c r="Y34" t="s">
        <v>55</v>
      </c>
      <c r="Z34" t="s">
        <v>55</v>
      </c>
      <c r="AB34" t="s">
        <v>55</v>
      </c>
      <c r="AC34" t="s">
        <v>57</v>
      </c>
      <c r="AF34" t="s">
        <v>57</v>
      </c>
      <c r="AI34" t="s">
        <v>55</v>
      </c>
      <c r="AJ34" t="s">
        <v>55</v>
      </c>
      <c r="AK34" t="s">
        <v>55</v>
      </c>
      <c r="AM34" t="s">
        <v>510</v>
      </c>
    </row>
    <row r="35" spans="1:41" x14ac:dyDescent="0.25">
      <c r="A35">
        <v>25</v>
      </c>
      <c r="B35" s="1"/>
      <c r="C35" s="1"/>
      <c r="D35" t="s">
        <v>61</v>
      </c>
      <c r="E35" t="s">
        <v>62</v>
      </c>
      <c r="F35" s="1"/>
      <c r="G35" s="2">
        <v>45169</v>
      </c>
      <c r="H35" t="s">
        <v>193</v>
      </c>
      <c r="I35" t="s">
        <v>194</v>
      </c>
      <c r="J35" t="s">
        <v>353</v>
      </c>
      <c r="K35" t="s">
        <v>354</v>
      </c>
      <c r="L35" t="s">
        <v>355</v>
      </c>
      <c r="M35" t="s">
        <v>207</v>
      </c>
      <c r="N35" t="s">
        <v>55</v>
      </c>
      <c r="P35" s="8" t="s">
        <v>62</v>
      </c>
      <c r="Q35" t="s">
        <v>55</v>
      </c>
      <c r="R35" t="s">
        <v>55</v>
      </c>
      <c r="T35" t="s">
        <v>55</v>
      </c>
      <c r="V35" t="s">
        <v>55</v>
      </c>
      <c r="W35" t="s">
        <v>55</v>
      </c>
      <c r="Y35" t="s">
        <v>55</v>
      </c>
      <c r="Z35" t="s">
        <v>57</v>
      </c>
      <c r="AC35" t="s">
        <v>55</v>
      </c>
      <c r="AE35" t="s">
        <v>55</v>
      </c>
      <c r="AF35" t="s">
        <v>55</v>
      </c>
      <c r="AH35" t="s">
        <v>55</v>
      </c>
      <c r="AI35" t="s">
        <v>55</v>
      </c>
      <c r="AJ35" t="s">
        <v>55</v>
      </c>
      <c r="AK35" t="s">
        <v>58</v>
      </c>
      <c r="AM35" t="s">
        <v>357</v>
      </c>
      <c r="AO35" t="s">
        <v>358</v>
      </c>
    </row>
    <row r="36" spans="1:41" x14ac:dyDescent="0.25">
      <c r="A36">
        <v>26</v>
      </c>
      <c r="B36" s="1">
        <v>45170.434745370374</v>
      </c>
      <c r="C36" s="1">
        <v>45170.443287037036</v>
      </c>
      <c r="D36" t="s">
        <v>642</v>
      </c>
      <c r="E36" t="s">
        <v>643</v>
      </c>
      <c r="F36" s="1"/>
      <c r="G36" s="2">
        <v>45170</v>
      </c>
      <c r="H36" t="s">
        <v>659</v>
      </c>
      <c r="I36" t="s">
        <v>50</v>
      </c>
      <c r="J36" t="s">
        <v>828</v>
      </c>
      <c r="K36" t="s">
        <v>278</v>
      </c>
      <c r="L36" t="s">
        <v>660</v>
      </c>
      <c r="M36" t="s">
        <v>86</v>
      </c>
      <c r="N36" t="s">
        <v>55</v>
      </c>
      <c r="P36" s="8" t="s">
        <v>829</v>
      </c>
      <c r="Q36" t="s">
        <v>55</v>
      </c>
      <c r="R36" t="s">
        <v>55</v>
      </c>
      <c r="T36" t="s">
        <v>55</v>
      </c>
      <c r="V36" t="s">
        <v>55</v>
      </c>
      <c r="W36" t="s">
        <v>55</v>
      </c>
      <c r="Y36" t="s">
        <v>55</v>
      </c>
      <c r="Z36" t="s">
        <v>55</v>
      </c>
      <c r="AB36" t="s">
        <v>55</v>
      </c>
      <c r="AC36" t="s">
        <v>55</v>
      </c>
      <c r="AE36" t="s">
        <v>55</v>
      </c>
      <c r="AF36" t="s">
        <v>55</v>
      </c>
      <c r="AH36" t="s">
        <v>55</v>
      </c>
      <c r="AI36" t="s">
        <v>55</v>
      </c>
      <c r="AJ36" t="s">
        <v>55</v>
      </c>
      <c r="AK36" t="s">
        <v>58</v>
      </c>
      <c r="AM36" t="s">
        <v>57</v>
      </c>
      <c r="AO36" t="s">
        <v>662</v>
      </c>
    </row>
    <row r="37" spans="1:41" x14ac:dyDescent="0.25">
      <c r="A37">
        <v>26</v>
      </c>
      <c r="B37" s="1">
        <v>45170.434745370374</v>
      </c>
      <c r="C37" s="1">
        <v>45170.443287037036</v>
      </c>
      <c r="D37" t="s">
        <v>642</v>
      </c>
      <c r="E37" t="s">
        <v>643</v>
      </c>
      <c r="F37" s="1"/>
      <c r="G37" s="2">
        <v>45170</v>
      </c>
      <c r="H37" t="s">
        <v>659</v>
      </c>
      <c r="I37" t="s">
        <v>50</v>
      </c>
      <c r="J37" t="s">
        <v>828</v>
      </c>
      <c r="K37" t="s">
        <v>278</v>
      </c>
      <c r="L37" t="s">
        <v>660</v>
      </c>
      <c r="M37" t="s">
        <v>86</v>
      </c>
      <c r="P37" s="8" t="s">
        <v>275</v>
      </c>
    </row>
    <row r="38" spans="1:41" x14ac:dyDescent="0.25">
      <c r="A38">
        <v>27</v>
      </c>
      <c r="B38" s="1">
        <v>45170.437372685185</v>
      </c>
      <c r="C38" s="1">
        <v>45170.449363425927</v>
      </c>
      <c r="D38" t="s">
        <v>202</v>
      </c>
      <c r="E38" t="s">
        <v>203</v>
      </c>
      <c r="F38" s="1"/>
      <c r="G38" s="2">
        <v>45169</v>
      </c>
      <c r="H38" t="s">
        <v>204</v>
      </c>
      <c r="I38" t="s">
        <v>64</v>
      </c>
      <c r="J38" t="s">
        <v>205</v>
      </c>
      <c r="K38" t="s">
        <v>204</v>
      </c>
      <c r="L38" t="s">
        <v>206</v>
      </c>
      <c r="M38" t="s">
        <v>207</v>
      </c>
      <c r="N38" t="s">
        <v>58</v>
      </c>
      <c r="P38" s="8"/>
      <c r="Q38" t="s">
        <v>55</v>
      </c>
      <c r="R38" t="s">
        <v>55</v>
      </c>
      <c r="T38" t="s">
        <v>55</v>
      </c>
      <c r="V38" t="s">
        <v>55</v>
      </c>
      <c r="W38" t="s">
        <v>55</v>
      </c>
      <c r="Y38" t="s">
        <v>55</v>
      </c>
      <c r="Z38" t="s">
        <v>57</v>
      </c>
      <c r="AC38" t="s">
        <v>57</v>
      </c>
      <c r="AF38" t="s">
        <v>55</v>
      </c>
      <c r="AH38" t="s">
        <v>55</v>
      </c>
      <c r="AI38" t="s">
        <v>55</v>
      </c>
      <c r="AJ38" t="s">
        <v>55</v>
      </c>
      <c r="AK38" t="s">
        <v>58</v>
      </c>
      <c r="AM38" t="s">
        <v>57</v>
      </c>
      <c r="AN38" t="s">
        <v>208</v>
      </c>
      <c r="AO38" t="s">
        <v>57</v>
      </c>
    </row>
    <row r="39" spans="1:41" x14ac:dyDescent="0.25">
      <c r="A39">
        <v>28</v>
      </c>
      <c r="B39" s="1">
        <v>45170.55097222222</v>
      </c>
      <c r="C39" s="1">
        <v>45170.564780092594</v>
      </c>
      <c r="D39" t="s">
        <v>470</v>
      </c>
      <c r="E39" t="s">
        <v>471</v>
      </c>
      <c r="F39" s="1"/>
      <c r="G39" s="2">
        <v>45170</v>
      </c>
      <c r="H39" t="s">
        <v>472</v>
      </c>
      <c r="I39" t="s">
        <v>194</v>
      </c>
      <c r="J39" t="s">
        <v>457</v>
      </c>
      <c r="K39" t="s">
        <v>473</v>
      </c>
      <c r="L39" t="s">
        <v>474</v>
      </c>
      <c r="M39" t="s">
        <v>475</v>
      </c>
      <c r="N39" t="s">
        <v>58</v>
      </c>
      <c r="P39" s="8"/>
      <c r="Q39" t="s">
        <v>55</v>
      </c>
      <c r="R39" t="s">
        <v>55</v>
      </c>
      <c r="T39" t="s">
        <v>57</v>
      </c>
      <c r="W39" t="s">
        <v>55</v>
      </c>
      <c r="Y39" t="s">
        <v>55</v>
      </c>
      <c r="Z39" t="s">
        <v>57</v>
      </c>
      <c r="AC39" t="s">
        <v>57</v>
      </c>
      <c r="AF39" t="s">
        <v>57</v>
      </c>
      <c r="AI39" t="s">
        <v>57</v>
      </c>
      <c r="AK39" t="s">
        <v>58</v>
      </c>
      <c r="AM39" t="s">
        <v>97</v>
      </c>
      <c r="AO39" t="s">
        <v>476</v>
      </c>
    </row>
    <row r="40" spans="1:41" x14ac:dyDescent="0.25">
      <c r="A40">
        <v>29</v>
      </c>
      <c r="B40" s="1"/>
      <c r="C40" s="1"/>
      <c r="D40" t="s">
        <v>137</v>
      </c>
      <c r="E40" t="s">
        <v>138</v>
      </c>
      <c r="F40" s="1"/>
      <c r="G40" s="2">
        <v>45170</v>
      </c>
      <c r="H40" t="s">
        <v>139</v>
      </c>
      <c r="I40" t="s">
        <v>64</v>
      </c>
      <c r="J40" t="s">
        <v>830</v>
      </c>
      <c r="K40" t="s">
        <v>140</v>
      </c>
      <c r="L40" t="s">
        <v>141</v>
      </c>
      <c r="M40" t="s">
        <v>142</v>
      </c>
      <c r="N40" t="s">
        <v>55</v>
      </c>
      <c r="P40" s="8" t="s">
        <v>143</v>
      </c>
      <c r="Q40" t="s">
        <v>58</v>
      </c>
      <c r="R40" t="s">
        <v>58</v>
      </c>
      <c r="T40" t="s">
        <v>55</v>
      </c>
      <c r="V40" t="s">
        <v>55</v>
      </c>
      <c r="W40" t="s">
        <v>55</v>
      </c>
      <c r="Y40" t="s">
        <v>55</v>
      </c>
      <c r="Z40" t="s">
        <v>55</v>
      </c>
      <c r="AB40" t="s">
        <v>55</v>
      </c>
      <c r="AC40" t="s">
        <v>55</v>
      </c>
      <c r="AE40" t="s">
        <v>55</v>
      </c>
      <c r="AF40" t="s">
        <v>55</v>
      </c>
      <c r="AH40" t="s">
        <v>55</v>
      </c>
      <c r="AI40" t="s">
        <v>55</v>
      </c>
      <c r="AJ40" t="s">
        <v>55</v>
      </c>
      <c r="AK40" t="s">
        <v>58</v>
      </c>
      <c r="AM40" t="s">
        <v>57</v>
      </c>
      <c r="AO40" t="s">
        <v>57</v>
      </c>
    </row>
    <row r="41" spans="1:41" x14ac:dyDescent="0.25">
      <c r="A41">
        <v>30</v>
      </c>
      <c r="B41" s="1"/>
      <c r="C41" s="1"/>
      <c r="D41" t="s">
        <v>274</v>
      </c>
      <c r="E41" t="s">
        <v>275</v>
      </c>
      <c r="F41" s="1"/>
      <c r="G41" s="2">
        <v>45171</v>
      </c>
      <c r="H41" t="s">
        <v>698</v>
      </c>
      <c r="I41" t="s">
        <v>194</v>
      </c>
      <c r="J41" t="s">
        <v>627</v>
      </c>
      <c r="K41" t="s">
        <v>278</v>
      </c>
      <c r="L41" t="s">
        <v>699</v>
      </c>
      <c r="M41" t="s">
        <v>86</v>
      </c>
      <c r="N41" t="s">
        <v>55</v>
      </c>
      <c r="P41" s="8" t="s">
        <v>700</v>
      </c>
      <c r="Q41" t="s">
        <v>55</v>
      </c>
      <c r="R41" t="s">
        <v>55</v>
      </c>
      <c r="T41" t="s">
        <v>55</v>
      </c>
      <c r="V41" t="s">
        <v>55</v>
      </c>
      <c r="W41" t="s">
        <v>55</v>
      </c>
      <c r="Y41" t="s">
        <v>55</v>
      </c>
      <c r="Z41" t="s">
        <v>55</v>
      </c>
      <c r="AB41" t="s">
        <v>55</v>
      </c>
      <c r="AC41" t="s">
        <v>55</v>
      </c>
      <c r="AE41" t="s">
        <v>55</v>
      </c>
      <c r="AF41" t="s">
        <v>55</v>
      </c>
      <c r="AH41" t="s">
        <v>55</v>
      </c>
      <c r="AI41" t="s">
        <v>55</v>
      </c>
      <c r="AJ41" t="s">
        <v>55</v>
      </c>
      <c r="AK41" t="s">
        <v>55</v>
      </c>
      <c r="AM41" t="s">
        <v>701</v>
      </c>
    </row>
    <row r="42" spans="1:41" x14ac:dyDescent="0.25">
      <c r="A42">
        <v>31</v>
      </c>
      <c r="B42" s="1"/>
      <c r="C42" s="1"/>
      <c r="D42" t="s">
        <v>218</v>
      </c>
      <c r="E42" t="s">
        <v>219</v>
      </c>
      <c r="F42" s="1"/>
      <c r="G42" s="2">
        <v>45171</v>
      </c>
      <c r="H42" t="s">
        <v>220</v>
      </c>
      <c r="I42" t="s">
        <v>64</v>
      </c>
      <c r="J42" t="s">
        <v>221</v>
      </c>
      <c r="K42" t="s">
        <v>222</v>
      </c>
      <c r="L42" t="s">
        <v>223</v>
      </c>
      <c r="M42" t="s">
        <v>112</v>
      </c>
      <c r="N42" t="s">
        <v>55</v>
      </c>
      <c r="P42" s="8" t="s">
        <v>831</v>
      </c>
      <c r="Q42" t="s">
        <v>55</v>
      </c>
      <c r="R42" t="s">
        <v>55</v>
      </c>
      <c r="T42" t="s">
        <v>55</v>
      </c>
      <c r="V42" t="s">
        <v>55</v>
      </c>
      <c r="W42" t="s">
        <v>55</v>
      </c>
      <c r="Y42" t="s">
        <v>55</v>
      </c>
      <c r="Z42" t="s">
        <v>57</v>
      </c>
      <c r="AC42" t="s">
        <v>57</v>
      </c>
      <c r="AF42" t="s">
        <v>57</v>
      </c>
      <c r="AI42" t="s">
        <v>55</v>
      </c>
      <c r="AJ42" t="s">
        <v>55</v>
      </c>
      <c r="AK42" t="s">
        <v>58</v>
      </c>
      <c r="AM42" t="s">
        <v>57</v>
      </c>
    </row>
    <row r="43" spans="1:41" x14ac:dyDescent="0.25">
      <c r="A43">
        <v>31</v>
      </c>
      <c r="B43" s="1"/>
      <c r="C43" s="1"/>
      <c r="D43" t="s">
        <v>218</v>
      </c>
      <c r="E43" t="s">
        <v>219</v>
      </c>
      <c r="F43" s="1"/>
      <c r="G43" s="2">
        <v>45171</v>
      </c>
      <c r="H43" t="s">
        <v>220</v>
      </c>
      <c r="I43" t="s">
        <v>64</v>
      </c>
      <c r="J43" t="s">
        <v>221</v>
      </c>
      <c r="K43" t="s">
        <v>222</v>
      </c>
      <c r="L43" t="s">
        <v>223</v>
      </c>
      <c r="M43" t="s">
        <v>112</v>
      </c>
      <c r="P43" s="8" t="s">
        <v>832</v>
      </c>
    </row>
    <row r="44" spans="1:41" x14ac:dyDescent="0.25">
      <c r="A44">
        <v>31</v>
      </c>
      <c r="B44" s="1"/>
      <c r="C44" s="1"/>
      <c r="D44" t="s">
        <v>218</v>
      </c>
      <c r="E44" t="s">
        <v>219</v>
      </c>
      <c r="F44" s="1"/>
      <c r="G44" s="2">
        <v>45171</v>
      </c>
      <c r="H44" t="s">
        <v>220</v>
      </c>
      <c r="I44" t="s">
        <v>64</v>
      </c>
      <c r="J44" t="s">
        <v>221</v>
      </c>
      <c r="K44" t="s">
        <v>222</v>
      </c>
      <c r="L44" t="s">
        <v>223</v>
      </c>
      <c r="M44" t="s">
        <v>112</v>
      </c>
      <c r="P44" s="8" t="s">
        <v>833</v>
      </c>
    </row>
    <row r="45" spans="1:41" x14ac:dyDescent="0.25">
      <c r="A45">
        <v>32</v>
      </c>
      <c r="B45" s="1">
        <v>45172.394259259258</v>
      </c>
      <c r="C45" s="1">
        <v>45172.404942129629</v>
      </c>
      <c r="D45" t="s">
        <v>252</v>
      </c>
      <c r="E45" t="s">
        <v>253</v>
      </c>
      <c r="F45" s="1"/>
      <c r="G45" s="2">
        <v>45172</v>
      </c>
      <c r="H45" t="s">
        <v>254</v>
      </c>
      <c r="I45" t="s">
        <v>64</v>
      </c>
      <c r="J45" t="s">
        <v>834</v>
      </c>
      <c r="K45" t="s">
        <v>57</v>
      </c>
      <c r="L45" t="s">
        <v>256</v>
      </c>
      <c r="M45" t="s">
        <v>142</v>
      </c>
      <c r="N45" t="s">
        <v>55</v>
      </c>
      <c r="P45" s="8" t="s">
        <v>253</v>
      </c>
      <c r="Q45" t="s">
        <v>55</v>
      </c>
      <c r="R45" t="s">
        <v>55</v>
      </c>
      <c r="T45" t="s">
        <v>55</v>
      </c>
      <c r="V45" t="s">
        <v>55</v>
      </c>
      <c r="W45" t="s">
        <v>55</v>
      </c>
      <c r="Y45" t="s">
        <v>55</v>
      </c>
      <c r="Z45" t="s">
        <v>55</v>
      </c>
      <c r="AB45" t="s">
        <v>55</v>
      </c>
      <c r="AC45" t="s">
        <v>55</v>
      </c>
      <c r="AE45" t="s">
        <v>55</v>
      </c>
      <c r="AF45" t="s">
        <v>55</v>
      </c>
      <c r="AH45" t="s">
        <v>55</v>
      </c>
      <c r="AI45" t="s">
        <v>55</v>
      </c>
      <c r="AJ45" t="s">
        <v>55</v>
      </c>
      <c r="AK45" t="s">
        <v>58</v>
      </c>
      <c r="AM45" t="s">
        <v>57</v>
      </c>
      <c r="AO45" t="s">
        <v>258</v>
      </c>
    </row>
    <row r="46" spans="1:41" x14ac:dyDescent="0.25">
      <c r="A46">
        <v>32</v>
      </c>
      <c r="B46" s="1">
        <v>45172.394259259258</v>
      </c>
      <c r="C46" s="1">
        <v>45172.404942129629</v>
      </c>
      <c r="D46" t="s">
        <v>252</v>
      </c>
      <c r="E46" t="s">
        <v>253</v>
      </c>
      <c r="F46" s="1"/>
      <c r="G46" s="2">
        <v>45172</v>
      </c>
      <c r="H46" t="s">
        <v>254</v>
      </c>
      <c r="I46" t="s">
        <v>64</v>
      </c>
      <c r="J46" t="s">
        <v>834</v>
      </c>
      <c r="K46" t="s">
        <v>57</v>
      </c>
      <c r="L46" t="s">
        <v>256</v>
      </c>
      <c r="M46" t="s">
        <v>142</v>
      </c>
      <c r="P46" s="8" t="s">
        <v>723</v>
      </c>
    </row>
    <row r="47" spans="1:41" x14ac:dyDescent="0.25">
      <c r="A47">
        <v>32</v>
      </c>
      <c r="B47" s="1">
        <v>45172.394259259258</v>
      </c>
      <c r="C47" s="1">
        <v>45172.404942129629</v>
      </c>
      <c r="D47" t="s">
        <v>252</v>
      </c>
      <c r="E47" t="s">
        <v>253</v>
      </c>
      <c r="F47" s="1"/>
      <c r="G47" s="2">
        <v>45172</v>
      </c>
      <c r="H47" t="s">
        <v>254</v>
      </c>
      <c r="I47" t="s">
        <v>64</v>
      </c>
      <c r="J47" t="s">
        <v>834</v>
      </c>
      <c r="K47" t="s">
        <v>57</v>
      </c>
      <c r="L47" t="s">
        <v>256</v>
      </c>
      <c r="M47" t="s">
        <v>142</v>
      </c>
      <c r="P47" s="8" t="s">
        <v>835</v>
      </c>
    </row>
    <row r="48" spans="1:41" x14ac:dyDescent="0.25">
      <c r="A48">
        <v>33</v>
      </c>
      <c r="B48" s="1">
        <v>45172.74590277778</v>
      </c>
      <c r="C48" s="1">
        <v>45172.75203703704</v>
      </c>
      <c r="D48" t="s">
        <v>91</v>
      </c>
      <c r="E48" t="s">
        <v>92</v>
      </c>
      <c r="F48" s="1"/>
      <c r="G48" s="2">
        <v>45172</v>
      </c>
      <c r="H48" t="s">
        <v>547</v>
      </c>
      <c r="I48" t="s">
        <v>194</v>
      </c>
      <c r="J48" t="s">
        <v>548</v>
      </c>
      <c r="K48" t="s">
        <v>549</v>
      </c>
      <c r="L48" t="s">
        <v>550</v>
      </c>
      <c r="M48" t="s">
        <v>551</v>
      </c>
      <c r="N48" t="s">
        <v>55</v>
      </c>
      <c r="P48" s="8" t="s">
        <v>836</v>
      </c>
    </row>
    <row r="49" spans="1:41" x14ac:dyDescent="0.25">
      <c r="A49">
        <v>33</v>
      </c>
      <c r="B49" s="1">
        <v>45172.74590277778</v>
      </c>
      <c r="C49" s="1">
        <v>45172.75203703704</v>
      </c>
      <c r="D49" t="s">
        <v>91</v>
      </c>
      <c r="E49" t="s">
        <v>92</v>
      </c>
      <c r="F49" s="1"/>
      <c r="G49" s="2">
        <v>45172</v>
      </c>
      <c r="H49" t="s">
        <v>547</v>
      </c>
      <c r="I49" t="s">
        <v>194</v>
      </c>
      <c r="J49" t="s">
        <v>548</v>
      </c>
      <c r="K49" t="s">
        <v>549</v>
      </c>
      <c r="L49" t="s">
        <v>550</v>
      </c>
      <c r="M49" t="s">
        <v>551</v>
      </c>
      <c r="N49" t="s">
        <v>55</v>
      </c>
      <c r="P49" s="8" t="s">
        <v>837</v>
      </c>
      <c r="Q49" t="s">
        <v>55</v>
      </c>
      <c r="R49" t="s">
        <v>55</v>
      </c>
      <c r="T49" t="s">
        <v>55</v>
      </c>
      <c r="V49" t="s">
        <v>55</v>
      </c>
      <c r="W49" t="s">
        <v>55</v>
      </c>
      <c r="Y49" t="s">
        <v>55</v>
      </c>
      <c r="Z49" t="s">
        <v>57</v>
      </c>
      <c r="AC49" t="s">
        <v>55</v>
      </c>
      <c r="AE49" t="s">
        <v>55</v>
      </c>
      <c r="AF49" t="s">
        <v>57</v>
      </c>
      <c r="AI49" t="s">
        <v>55</v>
      </c>
      <c r="AJ49" t="s">
        <v>55</v>
      </c>
      <c r="AK49" t="s">
        <v>58</v>
      </c>
      <c r="AM49" t="s">
        <v>553</v>
      </c>
      <c r="AN49" t="s">
        <v>554</v>
      </c>
      <c r="AO49" t="s">
        <v>555</v>
      </c>
    </row>
    <row r="50" spans="1:41" x14ac:dyDescent="0.25">
      <c r="A50">
        <v>34</v>
      </c>
      <c r="B50" s="1">
        <v>45173.430509259262</v>
      </c>
      <c r="C50" s="1">
        <v>45173.462048611109</v>
      </c>
      <c r="D50" t="s">
        <v>115</v>
      </c>
      <c r="E50" t="s">
        <v>116</v>
      </c>
      <c r="F50" s="1"/>
      <c r="G50" s="2">
        <v>45173</v>
      </c>
      <c r="H50" t="s">
        <v>144</v>
      </c>
      <c r="I50" t="s">
        <v>64</v>
      </c>
      <c r="J50" t="s">
        <v>830</v>
      </c>
      <c r="K50" t="s">
        <v>145</v>
      </c>
      <c r="L50" t="s">
        <v>146</v>
      </c>
      <c r="M50" t="s">
        <v>142</v>
      </c>
      <c r="N50" t="s">
        <v>55</v>
      </c>
      <c r="P50" s="8" t="s">
        <v>127</v>
      </c>
      <c r="Q50" t="s">
        <v>58</v>
      </c>
      <c r="R50" t="s">
        <v>58</v>
      </c>
      <c r="T50" t="s">
        <v>55</v>
      </c>
      <c r="V50" t="s">
        <v>55</v>
      </c>
      <c r="W50" t="s">
        <v>55</v>
      </c>
      <c r="Y50" t="s">
        <v>55</v>
      </c>
      <c r="Z50" t="s">
        <v>57</v>
      </c>
      <c r="AC50" t="s">
        <v>57</v>
      </c>
      <c r="AF50" t="s">
        <v>55</v>
      </c>
      <c r="AH50" t="s">
        <v>55</v>
      </c>
      <c r="AI50" t="s">
        <v>55</v>
      </c>
      <c r="AJ50" t="s">
        <v>55</v>
      </c>
      <c r="AK50" t="s">
        <v>58</v>
      </c>
      <c r="AM50" t="s">
        <v>148</v>
      </c>
      <c r="AN50" t="s">
        <v>149</v>
      </c>
      <c r="AO50" t="s">
        <v>150</v>
      </c>
    </row>
    <row r="51" spans="1:41" x14ac:dyDescent="0.25">
      <c r="A51">
        <v>34</v>
      </c>
      <c r="B51" s="1">
        <v>45173.430509259262</v>
      </c>
      <c r="C51" s="1">
        <v>45173.462048611109</v>
      </c>
      <c r="D51" t="s">
        <v>115</v>
      </c>
      <c r="E51" t="s">
        <v>116</v>
      </c>
      <c r="F51" s="1"/>
      <c r="G51" s="2">
        <v>45173</v>
      </c>
      <c r="H51" t="s">
        <v>144</v>
      </c>
      <c r="I51" t="s">
        <v>64</v>
      </c>
      <c r="J51" t="s">
        <v>830</v>
      </c>
      <c r="K51" t="s">
        <v>145</v>
      </c>
      <c r="L51" t="s">
        <v>146</v>
      </c>
      <c r="M51" t="s">
        <v>142</v>
      </c>
      <c r="N51" t="s">
        <v>55</v>
      </c>
      <c r="P51" s="8" t="s">
        <v>838</v>
      </c>
    </row>
    <row r="52" spans="1:41" x14ac:dyDescent="0.25">
      <c r="A52">
        <v>34</v>
      </c>
      <c r="B52" s="1">
        <v>45173.430509259262</v>
      </c>
      <c r="C52" s="1">
        <v>45173.462048611109</v>
      </c>
      <c r="D52" t="s">
        <v>115</v>
      </c>
      <c r="E52" t="s">
        <v>116</v>
      </c>
      <c r="F52" s="1"/>
      <c r="G52" s="2">
        <v>45173</v>
      </c>
      <c r="H52" t="s">
        <v>144</v>
      </c>
      <c r="I52" t="s">
        <v>64</v>
      </c>
      <c r="J52" t="s">
        <v>830</v>
      </c>
      <c r="K52" t="s">
        <v>145</v>
      </c>
      <c r="L52" t="s">
        <v>146</v>
      </c>
      <c r="M52" t="s">
        <v>142</v>
      </c>
      <c r="N52" t="s">
        <v>55</v>
      </c>
      <c r="P52" s="8" t="s">
        <v>821</v>
      </c>
    </row>
    <row r="53" spans="1:41" x14ac:dyDescent="0.25">
      <c r="A53">
        <v>34</v>
      </c>
      <c r="B53" s="1">
        <v>45173.430509259262</v>
      </c>
      <c r="C53" s="1">
        <v>45173.462048611109</v>
      </c>
      <c r="D53" t="s">
        <v>115</v>
      </c>
      <c r="E53" t="s">
        <v>116</v>
      </c>
      <c r="F53" s="1"/>
      <c r="G53" s="2">
        <v>45173</v>
      </c>
      <c r="H53" t="s">
        <v>144</v>
      </c>
      <c r="I53" t="s">
        <v>64</v>
      </c>
      <c r="J53" t="s">
        <v>830</v>
      </c>
      <c r="K53" t="s">
        <v>145</v>
      </c>
      <c r="L53" t="s">
        <v>146</v>
      </c>
      <c r="M53" t="s">
        <v>142</v>
      </c>
      <c r="N53" t="s">
        <v>55</v>
      </c>
      <c r="P53" s="8" t="s">
        <v>839</v>
      </c>
    </row>
    <row r="54" spans="1:41" x14ac:dyDescent="0.25">
      <c r="A54">
        <v>34</v>
      </c>
      <c r="B54" s="1">
        <v>45173.430509259262</v>
      </c>
      <c r="C54" s="1">
        <v>45173.462048611109</v>
      </c>
      <c r="D54" t="s">
        <v>115</v>
      </c>
      <c r="E54" t="s">
        <v>116</v>
      </c>
      <c r="F54" s="1"/>
      <c r="G54" s="2">
        <v>45173</v>
      </c>
      <c r="H54" t="s">
        <v>144</v>
      </c>
      <c r="I54" t="s">
        <v>64</v>
      </c>
      <c r="J54" t="s">
        <v>830</v>
      </c>
      <c r="K54" t="s">
        <v>145</v>
      </c>
      <c r="L54" t="s">
        <v>146</v>
      </c>
      <c r="M54" t="s">
        <v>142</v>
      </c>
      <c r="N54" t="s">
        <v>55</v>
      </c>
      <c r="P54" s="8" t="s">
        <v>840</v>
      </c>
    </row>
    <row r="55" spans="1:41" x14ac:dyDescent="0.25">
      <c r="A55">
        <v>35</v>
      </c>
      <c r="B55" s="1">
        <v>45173.90221064815</v>
      </c>
      <c r="C55" s="1">
        <v>45173.90729166667</v>
      </c>
      <c r="D55" t="s">
        <v>649</v>
      </c>
      <c r="E55" t="s">
        <v>650</v>
      </c>
      <c r="F55" s="1"/>
      <c r="G55" s="2">
        <v>45173</v>
      </c>
      <c r="H55" t="s">
        <v>651</v>
      </c>
      <c r="I55" t="s">
        <v>194</v>
      </c>
      <c r="J55" t="s">
        <v>780</v>
      </c>
      <c r="K55" t="s">
        <v>652</v>
      </c>
      <c r="L55" t="s">
        <v>674</v>
      </c>
      <c r="M55" t="s">
        <v>86</v>
      </c>
      <c r="N55" t="s">
        <v>58</v>
      </c>
      <c r="P55" s="8"/>
      <c r="Q55" t="s">
        <v>58</v>
      </c>
      <c r="R55" t="s">
        <v>58</v>
      </c>
      <c r="T55" t="s">
        <v>57</v>
      </c>
      <c r="W55" t="s">
        <v>57</v>
      </c>
      <c r="Z55" t="s">
        <v>57</v>
      </c>
      <c r="AC55" t="s">
        <v>57</v>
      </c>
      <c r="AF55" t="s">
        <v>57</v>
      </c>
      <c r="AI55" t="s">
        <v>57</v>
      </c>
      <c r="AK55" t="s">
        <v>58</v>
      </c>
      <c r="AM55" t="s">
        <v>675</v>
      </c>
      <c r="AO55" t="s">
        <v>676</v>
      </c>
    </row>
    <row r="56" spans="1:41" x14ac:dyDescent="0.25">
      <c r="A56">
        <v>36</v>
      </c>
      <c r="B56" s="1">
        <v>45174.052881944444</v>
      </c>
      <c r="C56" s="1">
        <v>45174.055092592593</v>
      </c>
      <c r="D56" t="s">
        <v>477</v>
      </c>
      <c r="E56" t="s">
        <v>478</v>
      </c>
      <c r="F56" s="1"/>
      <c r="G56" s="2">
        <v>45174</v>
      </c>
      <c r="H56" t="s">
        <v>479</v>
      </c>
      <c r="I56" t="s">
        <v>194</v>
      </c>
      <c r="J56" t="s">
        <v>457</v>
      </c>
      <c r="K56" t="s">
        <v>473</v>
      </c>
      <c r="L56" t="s">
        <v>480</v>
      </c>
      <c r="M56" t="s">
        <v>475</v>
      </c>
      <c r="N56" t="s">
        <v>55</v>
      </c>
      <c r="P56" s="8" t="s">
        <v>478</v>
      </c>
      <c r="Q56" t="s">
        <v>58</v>
      </c>
      <c r="R56" t="s">
        <v>58</v>
      </c>
      <c r="T56" t="s">
        <v>55</v>
      </c>
      <c r="V56" t="s">
        <v>55</v>
      </c>
      <c r="W56" t="s">
        <v>55</v>
      </c>
      <c r="Y56" t="s">
        <v>55</v>
      </c>
      <c r="Z56" t="s">
        <v>57</v>
      </c>
      <c r="AC56" t="s">
        <v>55</v>
      </c>
      <c r="AE56" t="s">
        <v>55</v>
      </c>
      <c r="AF56" t="s">
        <v>55</v>
      </c>
      <c r="AH56" t="s">
        <v>55</v>
      </c>
      <c r="AI56" t="s">
        <v>55</v>
      </c>
      <c r="AJ56" t="s">
        <v>55</v>
      </c>
      <c r="AK56" t="s">
        <v>58</v>
      </c>
      <c r="AM56" t="s">
        <v>57</v>
      </c>
      <c r="AO56" t="s">
        <v>481</v>
      </c>
    </row>
    <row r="57" spans="1:41" x14ac:dyDescent="0.25">
      <c r="A57">
        <v>37</v>
      </c>
      <c r="B57" s="1">
        <v>45174.132048611114</v>
      </c>
      <c r="C57" s="1">
        <v>45174.138692129629</v>
      </c>
      <c r="D57" t="s">
        <v>274</v>
      </c>
      <c r="E57" t="s">
        <v>275</v>
      </c>
      <c r="F57" s="1"/>
      <c r="G57" s="2">
        <v>45173</v>
      </c>
      <c r="H57" t="s">
        <v>702</v>
      </c>
      <c r="I57" t="s">
        <v>194</v>
      </c>
      <c r="J57" t="s">
        <v>627</v>
      </c>
      <c r="K57" t="s">
        <v>278</v>
      </c>
      <c r="L57" t="s">
        <v>703</v>
      </c>
      <c r="M57" t="s">
        <v>86</v>
      </c>
      <c r="N57" t="s">
        <v>55</v>
      </c>
      <c r="P57" s="8" t="s">
        <v>280</v>
      </c>
      <c r="Q57" t="s">
        <v>58</v>
      </c>
      <c r="R57" t="s">
        <v>58</v>
      </c>
      <c r="T57" t="s">
        <v>55</v>
      </c>
      <c r="V57" t="s">
        <v>55</v>
      </c>
      <c r="W57" t="s">
        <v>55</v>
      </c>
      <c r="Y57" t="s">
        <v>55</v>
      </c>
      <c r="Z57" t="s">
        <v>58</v>
      </c>
      <c r="AA57" t="s">
        <v>705</v>
      </c>
      <c r="AB57" t="s">
        <v>55</v>
      </c>
      <c r="AC57" t="s">
        <v>57</v>
      </c>
      <c r="AF57" t="s">
        <v>55</v>
      </c>
      <c r="AH57" t="s">
        <v>55</v>
      </c>
      <c r="AI57" t="s">
        <v>55</v>
      </c>
      <c r="AJ57" t="s">
        <v>55</v>
      </c>
      <c r="AK57" t="s">
        <v>58</v>
      </c>
      <c r="AM57" t="s">
        <v>97</v>
      </c>
      <c r="AO57" t="s">
        <v>706</v>
      </c>
    </row>
    <row r="58" spans="1:41" x14ac:dyDescent="0.25">
      <c r="A58">
        <v>38</v>
      </c>
      <c r="B58" s="1">
        <v>45174.704282407409</v>
      </c>
      <c r="C58" s="1">
        <v>45174.707118055558</v>
      </c>
      <c r="D58" t="s">
        <v>47</v>
      </c>
      <c r="E58" t="s">
        <v>48</v>
      </c>
      <c r="F58" s="1"/>
      <c r="G58" s="2">
        <v>45174</v>
      </c>
      <c r="H58" t="s">
        <v>596</v>
      </c>
      <c r="I58" t="s">
        <v>50</v>
      </c>
      <c r="J58" t="s">
        <v>591</v>
      </c>
      <c r="K58" t="s">
        <v>558</v>
      </c>
      <c r="L58" t="s">
        <v>597</v>
      </c>
      <c r="M58" t="s">
        <v>54</v>
      </c>
      <c r="N58" t="s">
        <v>55</v>
      </c>
      <c r="P58" s="8" t="s">
        <v>819</v>
      </c>
      <c r="Q58" t="s">
        <v>55</v>
      </c>
      <c r="R58" t="s">
        <v>55</v>
      </c>
      <c r="T58" t="s">
        <v>55</v>
      </c>
      <c r="V58" t="s">
        <v>55</v>
      </c>
      <c r="W58" t="s">
        <v>57</v>
      </c>
      <c r="Z58" t="s">
        <v>57</v>
      </c>
      <c r="AC58" t="s">
        <v>55</v>
      </c>
      <c r="AE58" t="s">
        <v>55</v>
      </c>
      <c r="AF58" t="s">
        <v>57</v>
      </c>
      <c r="AI58" t="s">
        <v>55</v>
      </c>
      <c r="AJ58" t="s">
        <v>55</v>
      </c>
      <c r="AK58" t="s">
        <v>58</v>
      </c>
      <c r="AM58" t="s">
        <v>599</v>
      </c>
      <c r="AO58" t="s">
        <v>87</v>
      </c>
    </row>
    <row r="59" spans="1:41" x14ac:dyDescent="0.25">
      <c r="A59">
        <v>38</v>
      </c>
      <c r="B59" s="1">
        <v>45174.704282407409</v>
      </c>
      <c r="C59" s="1">
        <v>45174.707118055558</v>
      </c>
      <c r="D59" t="s">
        <v>47</v>
      </c>
      <c r="E59" t="s">
        <v>48</v>
      </c>
      <c r="F59" s="1"/>
      <c r="G59" s="2">
        <v>45174</v>
      </c>
      <c r="H59" t="s">
        <v>596</v>
      </c>
      <c r="I59" t="s">
        <v>50</v>
      </c>
      <c r="J59" t="s">
        <v>591</v>
      </c>
      <c r="K59" t="s">
        <v>558</v>
      </c>
      <c r="L59" t="s">
        <v>597</v>
      </c>
      <c r="M59" t="s">
        <v>54</v>
      </c>
      <c r="N59" t="s">
        <v>55</v>
      </c>
      <c r="P59" s="8" t="s">
        <v>820</v>
      </c>
    </row>
    <row r="60" spans="1:41" x14ac:dyDescent="0.25">
      <c r="A60">
        <v>38</v>
      </c>
      <c r="B60" s="1">
        <v>45174.704282407409</v>
      </c>
      <c r="C60" s="1">
        <v>45174.707118055558</v>
      </c>
      <c r="D60" t="s">
        <v>47</v>
      </c>
      <c r="E60" t="s">
        <v>48</v>
      </c>
      <c r="F60" s="1"/>
      <c r="G60" s="2">
        <v>45174</v>
      </c>
      <c r="H60" t="s">
        <v>596</v>
      </c>
      <c r="I60" t="s">
        <v>50</v>
      </c>
      <c r="J60" t="s">
        <v>591</v>
      </c>
      <c r="K60" t="s">
        <v>558</v>
      </c>
      <c r="L60" t="s">
        <v>597</v>
      </c>
      <c r="M60" t="s">
        <v>54</v>
      </c>
      <c r="N60" t="s">
        <v>55</v>
      </c>
      <c r="P60" s="8" t="s">
        <v>818</v>
      </c>
    </row>
    <row r="61" spans="1:41" x14ac:dyDescent="0.25">
      <c r="A61">
        <v>39</v>
      </c>
      <c r="B61" s="1">
        <v>45175.399733796294</v>
      </c>
      <c r="C61" s="1">
        <v>45175.402256944442</v>
      </c>
      <c r="D61" t="s">
        <v>624</v>
      </c>
      <c r="E61" t="s">
        <v>625</v>
      </c>
      <c r="F61" s="1"/>
      <c r="G61" s="2">
        <v>45175</v>
      </c>
      <c r="H61" t="s">
        <v>738</v>
      </c>
      <c r="I61" t="s">
        <v>194</v>
      </c>
      <c r="J61" t="s">
        <v>739</v>
      </c>
      <c r="K61" t="s">
        <v>57</v>
      </c>
      <c r="L61" t="s">
        <v>740</v>
      </c>
      <c r="M61" t="s">
        <v>581</v>
      </c>
      <c r="N61" t="s">
        <v>58</v>
      </c>
      <c r="P61" s="8"/>
      <c r="Q61" t="s">
        <v>58</v>
      </c>
      <c r="R61" t="s">
        <v>58</v>
      </c>
      <c r="T61" t="s">
        <v>55</v>
      </c>
      <c r="V61" t="s">
        <v>55</v>
      </c>
      <c r="W61" t="s">
        <v>55</v>
      </c>
      <c r="Y61" t="s">
        <v>55</v>
      </c>
      <c r="Z61" t="s">
        <v>55</v>
      </c>
      <c r="AB61" t="s">
        <v>55</v>
      </c>
      <c r="AC61" t="s">
        <v>55</v>
      </c>
      <c r="AE61" t="s">
        <v>55</v>
      </c>
      <c r="AF61" t="s">
        <v>55</v>
      </c>
      <c r="AH61" t="s">
        <v>55</v>
      </c>
      <c r="AI61" t="s">
        <v>55</v>
      </c>
      <c r="AJ61" t="s">
        <v>55</v>
      </c>
      <c r="AK61" t="s">
        <v>58</v>
      </c>
      <c r="AM61" t="s">
        <v>57</v>
      </c>
      <c r="AN61" t="s">
        <v>741</v>
      </c>
    </row>
    <row r="62" spans="1:41" x14ac:dyDescent="0.25">
      <c r="A62">
        <v>40</v>
      </c>
      <c r="B62" s="1">
        <v>45175.450648148151</v>
      </c>
      <c r="C62" s="1">
        <v>45175.457384259258</v>
      </c>
      <c r="D62" t="s">
        <v>438</v>
      </c>
      <c r="E62" t="s">
        <v>439</v>
      </c>
      <c r="F62" s="1"/>
      <c r="G62" s="2">
        <v>45175</v>
      </c>
      <c r="H62" t="s">
        <v>531</v>
      </c>
      <c r="I62" t="s">
        <v>64</v>
      </c>
      <c r="J62" t="s">
        <v>532</v>
      </c>
      <c r="K62" t="s">
        <v>531</v>
      </c>
      <c r="L62" t="s">
        <v>533</v>
      </c>
      <c r="M62" t="s">
        <v>112</v>
      </c>
      <c r="N62" t="s">
        <v>55</v>
      </c>
      <c r="P62" s="8" t="s">
        <v>402</v>
      </c>
      <c r="Q62" t="s">
        <v>58</v>
      </c>
      <c r="R62" t="s">
        <v>58</v>
      </c>
      <c r="T62" t="s">
        <v>55</v>
      </c>
      <c r="V62" t="s">
        <v>55</v>
      </c>
      <c r="W62" t="s">
        <v>55</v>
      </c>
      <c r="Y62" t="s">
        <v>55</v>
      </c>
      <c r="Z62" t="s">
        <v>55</v>
      </c>
      <c r="AB62" t="s">
        <v>55</v>
      </c>
      <c r="AC62" t="s">
        <v>55</v>
      </c>
      <c r="AE62" t="s">
        <v>55</v>
      </c>
      <c r="AF62" t="s">
        <v>57</v>
      </c>
      <c r="AI62" t="s">
        <v>55</v>
      </c>
      <c r="AJ62" t="s">
        <v>55</v>
      </c>
      <c r="AK62" t="s">
        <v>58</v>
      </c>
      <c r="AM62" t="s">
        <v>534</v>
      </c>
    </row>
    <row r="63" spans="1:41" x14ac:dyDescent="0.25">
      <c r="A63">
        <v>41</v>
      </c>
      <c r="B63" s="1">
        <v>45176.441863425927</v>
      </c>
      <c r="C63" s="1">
        <v>45176.448136574072</v>
      </c>
      <c r="D63" t="s">
        <v>624</v>
      </c>
      <c r="E63" t="s">
        <v>625</v>
      </c>
      <c r="F63" s="1"/>
      <c r="G63" s="2">
        <v>45175</v>
      </c>
      <c r="H63" t="s">
        <v>626</v>
      </c>
      <c r="I63" t="s">
        <v>194</v>
      </c>
      <c r="J63" t="s">
        <v>841</v>
      </c>
      <c r="K63" t="s">
        <v>628</v>
      </c>
      <c r="L63" t="s">
        <v>629</v>
      </c>
      <c r="M63" t="s">
        <v>460</v>
      </c>
      <c r="N63" t="s">
        <v>55</v>
      </c>
      <c r="P63" s="8" t="s">
        <v>817</v>
      </c>
      <c r="Q63" t="s">
        <v>58</v>
      </c>
      <c r="R63" t="s">
        <v>58</v>
      </c>
      <c r="T63" t="s">
        <v>55</v>
      </c>
      <c r="V63" t="s">
        <v>55</v>
      </c>
      <c r="W63" t="s">
        <v>55</v>
      </c>
      <c r="Y63" t="s">
        <v>55</v>
      </c>
      <c r="Z63" t="s">
        <v>57</v>
      </c>
      <c r="AC63" t="s">
        <v>55</v>
      </c>
      <c r="AE63" t="s">
        <v>55</v>
      </c>
      <c r="AF63" t="s">
        <v>55</v>
      </c>
      <c r="AH63" t="s">
        <v>55</v>
      </c>
      <c r="AI63" t="s">
        <v>55</v>
      </c>
      <c r="AJ63" t="s">
        <v>55</v>
      </c>
      <c r="AK63" t="s">
        <v>58</v>
      </c>
      <c r="AM63" t="s">
        <v>57</v>
      </c>
      <c r="AN63" t="s">
        <v>631</v>
      </c>
    </row>
    <row r="64" spans="1:41" x14ac:dyDescent="0.25">
      <c r="A64">
        <v>41</v>
      </c>
      <c r="B64" s="1">
        <v>45176.441863425927</v>
      </c>
      <c r="C64" s="1">
        <v>45176.448136574072</v>
      </c>
      <c r="D64" t="s">
        <v>624</v>
      </c>
      <c r="E64" t="s">
        <v>625</v>
      </c>
      <c r="F64" s="1"/>
      <c r="G64" s="2">
        <v>45175</v>
      </c>
      <c r="H64" t="s">
        <v>626</v>
      </c>
      <c r="I64" t="s">
        <v>194</v>
      </c>
      <c r="J64" t="s">
        <v>841</v>
      </c>
      <c r="K64" t="s">
        <v>628</v>
      </c>
      <c r="L64" t="s">
        <v>629</v>
      </c>
      <c r="M64" t="s">
        <v>460</v>
      </c>
      <c r="N64" t="s">
        <v>55</v>
      </c>
      <c r="P64" s="8" t="s">
        <v>842</v>
      </c>
    </row>
    <row r="65" spans="1:42" x14ac:dyDescent="0.25">
      <c r="A65">
        <v>41</v>
      </c>
      <c r="B65" s="1">
        <v>45176.441863425927</v>
      </c>
      <c r="C65" s="1">
        <v>45176.448136574072</v>
      </c>
      <c r="D65" t="s">
        <v>624</v>
      </c>
      <c r="E65" t="s">
        <v>625</v>
      </c>
      <c r="F65" s="1"/>
      <c r="G65" s="2">
        <v>45175</v>
      </c>
      <c r="H65" t="s">
        <v>626</v>
      </c>
      <c r="I65" t="s">
        <v>194</v>
      </c>
      <c r="J65" t="s">
        <v>841</v>
      </c>
      <c r="K65" t="s">
        <v>628</v>
      </c>
      <c r="L65" t="s">
        <v>629</v>
      </c>
      <c r="M65" t="s">
        <v>460</v>
      </c>
      <c r="N65" t="s">
        <v>55</v>
      </c>
      <c r="P65" s="8" t="s">
        <v>843</v>
      </c>
    </row>
    <row r="66" spans="1:42" x14ac:dyDescent="0.25">
      <c r="A66">
        <v>41</v>
      </c>
      <c r="B66" s="1">
        <v>45176.441863425927</v>
      </c>
      <c r="C66" s="1">
        <v>45176.448136574072</v>
      </c>
      <c r="D66" t="s">
        <v>624</v>
      </c>
      <c r="E66" t="s">
        <v>625</v>
      </c>
      <c r="F66" s="1"/>
      <c r="G66" s="2">
        <v>45175</v>
      </c>
      <c r="H66" t="s">
        <v>626</v>
      </c>
      <c r="I66" t="s">
        <v>194</v>
      </c>
      <c r="J66" t="s">
        <v>841</v>
      </c>
      <c r="K66" t="s">
        <v>628</v>
      </c>
      <c r="L66" t="s">
        <v>629</v>
      </c>
      <c r="M66" t="s">
        <v>460</v>
      </c>
      <c r="N66" t="s">
        <v>55</v>
      </c>
      <c r="P66" s="8" t="s">
        <v>844</v>
      </c>
    </row>
    <row r="67" spans="1:42" x14ac:dyDescent="0.25">
      <c r="A67">
        <v>41</v>
      </c>
      <c r="B67" s="1">
        <v>45176.441863425927</v>
      </c>
      <c r="C67" s="1">
        <v>45176.448136574072</v>
      </c>
      <c r="D67" t="s">
        <v>624</v>
      </c>
      <c r="E67" t="s">
        <v>625</v>
      </c>
      <c r="F67" s="1"/>
      <c r="G67" s="2">
        <v>45175</v>
      </c>
      <c r="H67" t="s">
        <v>626</v>
      </c>
      <c r="I67" t="s">
        <v>194</v>
      </c>
      <c r="J67" t="s">
        <v>841</v>
      </c>
      <c r="K67" t="s">
        <v>628</v>
      </c>
      <c r="L67" t="s">
        <v>629</v>
      </c>
      <c r="M67" t="s">
        <v>460</v>
      </c>
      <c r="N67" t="s">
        <v>55</v>
      </c>
      <c r="P67" s="8" t="s">
        <v>845</v>
      </c>
    </row>
    <row r="68" spans="1:42" x14ac:dyDescent="0.25">
      <c r="A68">
        <v>42</v>
      </c>
      <c r="B68" s="1">
        <v>45176.552986111114</v>
      </c>
      <c r="C68" s="1">
        <v>45176.559976851851</v>
      </c>
      <c r="D68" t="s">
        <v>61</v>
      </c>
      <c r="E68" t="s">
        <v>62</v>
      </c>
      <c r="F68" s="1"/>
      <c r="G68" s="2">
        <v>45175</v>
      </c>
      <c r="H68" t="s">
        <v>193</v>
      </c>
      <c r="I68" t="s">
        <v>64</v>
      </c>
      <c r="J68" t="s">
        <v>516</v>
      </c>
      <c r="K68" t="s">
        <v>354</v>
      </c>
      <c r="L68" t="s">
        <v>517</v>
      </c>
      <c r="M68" t="s">
        <v>112</v>
      </c>
      <c r="N68" t="s">
        <v>55</v>
      </c>
      <c r="P68" s="8"/>
      <c r="Q68" t="s">
        <v>58</v>
      </c>
      <c r="R68" t="s">
        <v>58</v>
      </c>
      <c r="T68" t="s">
        <v>58</v>
      </c>
      <c r="U68" t="s">
        <v>518</v>
      </c>
      <c r="V68" t="s">
        <v>55</v>
      </c>
      <c r="W68" t="s">
        <v>55</v>
      </c>
      <c r="Y68" t="s">
        <v>55</v>
      </c>
      <c r="Z68" t="s">
        <v>57</v>
      </c>
      <c r="AC68" t="s">
        <v>57</v>
      </c>
      <c r="AF68" t="s">
        <v>57</v>
      </c>
      <c r="AI68" t="s">
        <v>55</v>
      </c>
      <c r="AJ68" t="s">
        <v>55</v>
      </c>
      <c r="AK68" t="s">
        <v>58</v>
      </c>
      <c r="AM68" t="s">
        <v>519</v>
      </c>
    </row>
    <row r="69" spans="1:42" x14ac:dyDescent="0.25">
      <c r="A69">
        <v>43</v>
      </c>
      <c r="B69" s="1">
        <v>45176.611064814817</v>
      </c>
      <c r="C69" s="1">
        <v>45176.631331018521</v>
      </c>
      <c r="D69" t="s">
        <v>624</v>
      </c>
      <c r="E69" t="s">
        <v>625</v>
      </c>
      <c r="F69" s="1"/>
      <c r="G69" s="2">
        <v>45176</v>
      </c>
      <c r="H69" t="s">
        <v>632</v>
      </c>
      <c r="I69" t="s">
        <v>194</v>
      </c>
      <c r="J69" t="s">
        <v>841</v>
      </c>
      <c r="K69" t="s">
        <v>633</v>
      </c>
      <c r="L69" t="s">
        <v>634</v>
      </c>
      <c r="M69" t="s">
        <v>460</v>
      </c>
      <c r="N69" t="s">
        <v>55</v>
      </c>
      <c r="P69" s="8" t="s">
        <v>817</v>
      </c>
      <c r="Q69" t="s">
        <v>58</v>
      </c>
      <c r="R69" t="s">
        <v>55</v>
      </c>
      <c r="T69" t="s">
        <v>58</v>
      </c>
      <c r="U69" t="s">
        <v>635</v>
      </c>
      <c r="V69" t="s">
        <v>636</v>
      </c>
      <c r="W69" t="s">
        <v>55</v>
      </c>
      <c r="Y69" t="s">
        <v>55</v>
      </c>
      <c r="Z69" t="s">
        <v>57</v>
      </c>
      <c r="AC69" t="s">
        <v>58</v>
      </c>
      <c r="AD69" t="s">
        <v>637</v>
      </c>
      <c r="AE69" t="s">
        <v>638</v>
      </c>
      <c r="AF69" t="s">
        <v>57</v>
      </c>
      <c r="AI69" t="s">
        <v>57</v>
      </c>
      <c r="AK69" t="s">
        <v>55</v>
      </c>
      <c r="AM69" t="s">
        <v>639</v>
      </c>
      <c r="AN69" t="s">
        <v>640</v>
      </c>
      <c r="AO69" t="s">
        <v>641</v>
      </c>
    </row>
    <row r="70" spans="1:42" x14ac:dyDescent="0.25">
      <c r="A70">
        <v>43</v>
      </c>
      <c r="B70" s="1">
        <v>45176.611064814817</v>
      </c>
      <c r="C70" s="1">
        <v>45176.631331018521</v>
      </c>
      <c r="D70" t="s">
        <v>624</v>
      </c>
      <c r="E70" t="s">
        <v>625</v>
      </c>
      <c r="F70" s="1"/>
      <c r="G70" s="2">
        <v>45176</v>
      </c>
      <c r="H70" t="s">
        <v>632</v>
      </c>
      <c r="I70" t="s">
        <v>194</v>
      </c>
      <c r="J70" t="s">
        <v>841</v>
      </c>
      <c r="K70" t="s">
        <v>633</v>
      </c>
      <c r="L70" t="s">
        <v>634</v>
      </c>
      <c r="M70" t="s">
        <v>460</v>
      </c>
      <c r="N70" t="s">
        <v>55</v>
      </c>
      <c r="P70" s="8" t="s">
        <v>842</v>
      </c>
    </row>
    <row r="71" spans="1:42" x14ac:dyDescent="0.25">
      <c r="A71">
        <v>43</v>
      </c>
      <c r="B71" s="1">
        <v>45176.611064814817</v>
      </c>
      <c r="C71" s="1">
        <v>45176.631331018521</v>
      </c>
      <c r="D71" t="s">
        <v>624</v>
      </c>
      <c r="E71" t="s">
        <v>625</v>
      </c>
      <c r="F71" s="1"/>
      <c r="G71" s="2">
        <v>45176</v>
      </c>
      <c r="H71" t="s">
        <v>632</v>
      </c>
      <c r="I71" t="s">
        <v>194</v>
      </c>
      <c r="J71" t="s">
        <v>841</v>
      </c>
      <c r="K71" t="s">
        <v>633</v>
      </c>
      <c r="L71" t="s">
        <v>634</v>
      </c>
      <c r="M71" t="s">
        <v>460</v>
      </c>
      <c r="N71" t="s">
        <v>55</v>
      </c>
      <c r="P71" s="8" t="s">
        <v>843</v>
      </c>
    </row>
    <row r="72" spans="1:42" x14ac:dyDescent="0.25">
      <c r="A72">
        <v>43</v>
      </c>
      <c r="B72" s="1">
        <v>45176.611064814817</v>
      </c>
      <c r="C72" s="1">
        <v>45176.631331018521</v>
      </c>
      <c r="D72" t="s">
        <v>624</v>
      </c>
      <c r="E72" t="s">
        <v>625</v>
      </c>
      <c r="F72" s="1"/>
      <c r="G72" s="2">
        <v>45176</v>
      </c>
      <c r="H72" t="s">
        <v>632</v>
      </c>
      <c r="I72" t="s">
        <v>194</v>
      </c>
      <c r="J72" t="s">
        <v>841</v>
      </c>
      <c r="K72" t="s">
        <v>633</v>
      </c>
      <c r="L72" t="s">
        <v>634</v>
      </c>
      <c r="M72" t="s">
        <v>460</v>
      </c>
      <c r="N72" t="s">
        <v>55</v>
      </c>
      <c r="P72" s="8" t="s">
        <v>844</v>
      </c>
    </row>
    <row r="73" spans="1:42" x14ac:dyDescent="0.25">
      <c r="A73">
        <v>43</v>
      </c>
      <c r="B73" s="1">
        <v>45176.611064814817</v>
      </c>
      <c r="C73" s="1">
        <v>45176.631331018521</v>
      </c>
      <c r="D73" t="s">
        <v>624</v>
      </c>
      <c r="E73" t="s">
        <v>625</v>
      </c>
      <c r="F73" s="1"/>
      <c r="G73" s="2">
        <v>45176</v>
      </c>
      <c r="H73" t="s">
        <v>632</v>
      </c>
      <c r="I73" t="s">
        <v>194</v>
      </c>
      <c r="J73" t="s">
        <v>841</v>
      </c>
      <c r="K73" t="s">
        <v>633</v>
      </c>
      <c r="L73" t="s">
        <v>634</v>
      </c>
      <c r="M73" t="s">
        <v>460</v>
      </c>
      <c r="N73" t="s">
        <v>55</v>
      </c>
      <c r="P73" s="8" t="s">
        <v>845</v>
      </c>
    </row>
    <row r="74" spans="1:42" x14ac:dyDescent="0.25">
      <c r="A74">
        <v>44</v>
      </c>
      <c r="B74" s="1">
        <v>45176.683506944442</v>
      </c>
      <c r="C74" s="1">
        <v>45176.684166666666</v>
      </c>
      <c r="D74" t="s">
        <v>324</v>
      </c>
      <c r="E74" t="s">
        <v>325</v>
      </c>
      <c r="F74" s="1"/>
      <c r="G74" s="2">
        <v>45176</v>
      </c>
      <c r="H74" t="s">
        <v>563</v>
      </c>
      <c r="I74" t="s">
        <v>50</v>
      </c>
      <c r="J74" t="s">
        <v>557</v>
      </c>
      <c r="K74" t="s">
        <v>568</v>
      </c>
      <c r="L74" t="s">
        <v>572</v>
      </c>
      <c r="M74" t="s">
        <v>364</v>
      </c>
      <c r="N74" t="s">
        <v>55</v>
      </c>
      <c r="P74" s="8" t="s">
        <v>846</v>
      </c>
      <c r="Q74" t="s">
        <v>55</v>
      </c>
      <c r="R74" t="s">
        <v>55</v>
      </c>
      <c r="T74" t="s">
        <v>55</v>
      </c>
      <c r="V74" t="s">
        <v>55</v>
      </c>
      <c r="W74" t="s">
        <v>55</v>
      </c>
      <c r="Y74" t="s">
        <v>55</v>
      </c>
      <c r="Z74" t="s">
        <v>57</v>
      </c>
      <c r="AC74" t="s">
        <v>57</v>
      </c>
      <c r="AF74" t="s">
        <v>57</v>
      </c>
      <c r="AI74" t="s">
        <v>58</v>
      </c>
      <c r="AJ74" t="s">
        <v>55</v>
      </c>
      <c r="AK74" t="s">
        <v>58</v>
      </c>
      <c r="AM74" t="s">
        <v>574</v>
      </c>
      <c r="AO74" t="s">
        <v>575</v>
      </c>
      <c r="AP74" t="s">
        <v>170</v>
      </c>
    </row>
    <row r="75" spans="1:42" x14ac:dyDescent="0.25">
      <c r="A75">
        <v>45</v>
      </c>
      <c r="B75" s="1">
        <v>45176.868391203701</v>
      </c>
      <c r="C75" s="1">
        <v>45176.871921296297</v>
      </c>
      <c r="D75" t="s">
        <v>535</v>
      </c>
      <c r="E75" t="s">
        <v>536</v>
      </c>
      <c r="F75" s="1"/>
      <c r="G75" s="2">
        <v>45176</v>
      </c>
      <c r="H75" t="s">
        <v>139</v>
      </c>
      <c r="I75" t="s">
        <v>64</v>
      </c>
      <c r="J75" t="s">
        <v>532</v>
      </c>
      <c r="K75" t="s">
        <v>139</v>
      </c>
      <c r="L75" t="s">
        <v>272</v>
      </c>
      <c r="M75" t="s">
        <v>112</v>
      </c>
      <c r="N75" t="s">
        <v>55</v>
      </c>
      <c r="P75" s="8"/>
      <c r="Q75" t="s">
        <v>55</v>
      </c>
      <c r="R75" t="s">
        <v>55</v>
      </c>
      <c r="T75" t="s">
        <v>55</v>
      </c>
      <c r="V75" t="s">
        <v>55</v>
      </c>
      <c r="W75" t="s">
        <v>55</v>
      </c>
      <c r="Y75" t="s">
        <v>55</v>
      </c>
      <c r="Z75" t="s">
        <v>55</v>
      </c>
      <c r="AB75" t="s">
        <v>55</v>
      </c>
      <c r="AC75" t="s">
        <v>55</v>
      </c>
      <c r="AE75" t="s">
        <v>55</v>
      </c>
      <c r="AF75" t="s">
        <v>55</v>
      </c>
      <c r="AH75" t="s">
        <v>55</v>
      </c>
      <c r="AI75" t="s">
        <v>55</v>
      </c>
      <c r="AJ75" t="s">
        <v>55</v>
      </c>
      <c r="AK75" t="s">
        <v>58</v>
      </c>
      <c r="AM75" t="s">
        <v>57</v>
      </c>
    </row>
    <row r="76" spans="1:42" x14ac:dyDescent="0.25">
      <c r="A76">
        <v>46</v>
      </c>
      <c r="B76" s="1">
        <v>45177.337256944447</v>
      </c>
      <c r="C76" s="1">
        <v>45177.344212962962</v>
      </c>
      <c r="D76" t="s">
        <v>576</v>
      </c>
      <c r="E76" t="s">
        <v>577</v>
      </c>
      <c r="F76" s="1"/>
      <c r="G76" s="2">
        <v>45176</v>
      </c>
      <c r="H76" t="s">
        <v>578</v>
      </c>
      <c r="I76" t="s">
        <v>50</v>
      </c>
      <c r="J76" t="s">
        <v>557</v>
      </c>
      <c r="K76" t="s">
        <v>579</v>
      </c>
      <c r="L76" t="s">
        <v>580</v>
      </c>
      <c r="M76" t="s">
        <v>581</v>
      </c>
      <c r="N76" t="s">
        <v>55</v>
      </c>
      <c r="P76" s="8" t="s">
        <v>847</v>
      </c>
      <c r="Q76" t="s">
        <v>55</v>
      </c>
      <c r="R76" t="s">
        <v>55</v>
      </c>
      <c r="T76" t="s">
        <v>55</v>
      </c>
      <c r="V76" t="s">
        <v>55</v>
      </c>
      <c r="W76" t="s">
        <v>55</v>
      </c>
      <c r="Y76" t="s">
        <v>55</v>
      </c>
      <c r="Z76" t="s">
        <v>55</v>
      </c>
      <c r="AB76" t="s">
        <v>55</v>
      </c>
      <c r="AC76" t="s">
        <v>55</v>
      </c>
      <c r="AE76" t="s">
        <v>55</v>
      </c>
      <c r="AF76" t="s">
        <v>55</v>
      </c>
      <c r="AH76" t="s">
        <v>55</v>
      </c>
      <c r="AI76" t="s">
        <v>55</v>
      </c>
      <c r="AJ76" t="s">
        <v>55</v>
      </c>
      <c r="AK76" t="s">
        <v>58</v>
      </c>
      <c r="AM76" t="s">
        <v>583</v>
      </c>
    </row>
    <row r="77" spans="1:42" x14ac:dyDescent="0.25">
      <c r="A77">
        <v>46</v>
      </c>
      <c r="B77" s="1">
        <v>45177.337256944447</v>
      </c>
      <c r="C77" s="1">
        <v>45177.344212962962</v>
      </c>
      <c r="D77" t="s">
        <v>576</v>
      </c>
      <c r="E77" t="s">
        <v>577</v>
      </c>
      <c r="F77" s="1"/>
      <c r="G77" s="2">
        <v>45176</v>
      </c>
      <c r="H77" t="s">
        <v>578</v>
      </c>
      <c r="I77" t="s">
        <v>50</v>
      </c>
      <c r="J77" t="s">
        <v>557</v>
      </c>
      <c r="K77" t="s">
        <v>579</v>
      </c>
      <c r="L77" t="s">
        <v>580</v>
      </c>
      <c r="M77" t="s">
        <v>581</v>
      </c>
      <c r="P77" s="8" t="s">
        <v>577</v>
      </c>
    </row>
    <row r="78" spans="1:42" x14ac:dyDescent="0.25">
      <c r="A78">
        <v>47</v>
      </c>
      <c r="B78" s="1">
        <v>45177.396979166668</v>
      </c>
      <c r="C78" s="1">
        <v>45177.436550925922</v>
      </c>
      <c r="D78" t="s">
        <v>401</v>
      </c>
      <c r="E78" t="s">
        <v>402</v>
      </c>
      <c r="F78" s="1"/>
      <c r="G78" s="2">
        <v>45177</v>
      </c>
      <c r="H78" t="s">
        <v>403</v>
      </c>
      <c r="I78" t="s">
        <v>64</v>
      </c>
      <c r="J78" t="s">
        <v>404</v>
      </c>
      <c r="K78" t="s">
        <v>403</v>
      </c>
      <c r="L78" t="s">
        <v>405</v>
      </c>
      <c r="M78" t="s">
        <v>142</v>
      </c>
      <c r="N78" t="s">
        <v>55</v>
      </c>
      <c r="P78" s="8" t="s">
        <v>439</v>
      </c>
      <c r="Q78" t="s">
        <v>58</v>
      </c>
      <c r="R78" t="s">
        <v>58</v>
      </c>
      <c r="T78" t="s">
        <v>55</v>
      </c>
      <c r="V78" t="s">
        <v>55</v>
      </c>
      <c r="W78" t="s">
        <v>55</v>
      </c>
      <c r="Y78" t="s">
        <v>55</v>
      </c>
      <c r="Z78" t="s">
        <v>57</v>
      </c>
      <c r="AC78" t="s">
        <v>57</v>
      </c>
      <c r="AF78" t="s">
        <v>57</v>
      </c>
      <c r="AI78" t="s">
        <v>55</v>
      </c>
      <c r="AJ78" t="s">
        <v>55</v>
      </c>
      <c r="AK78" t="s">
        <v>58</v>
      </c>
      <c r="AM78" t="s">
        <v>407</v>
      </c>
      <c r="AO78" t="s">
        <v>408</v>
      </c>
    </row>
    <row r="79" spans="1:42" x14ac:dyDescent="0.25">
      <c r="A79">
        <v>48</v>
      </c>
      <c r="B79" s="1">
        <v>45178.242210648146</v>
      </c>
      <c r="C79" s="1">
        <v>45178.254513888889</v>
      </c>
      <c r="D79" t="s">
        <v>274</v>
      </c>
      <c r="E79" t="s">
        <v>275</v>
      </c>
      <c r="F79" s="1"/>
      <c r="G79" s="2">
        <v>45178</v>
      </c>
      <c r="H79" t="s">
        <v>294</v>
      </c>
      <c r="I79" t="s">
        <v>194</v>
      </c>
      <c r="J79" t="s">
        <v>295</v>
      </c>
      <c r="K79" t="s">
        <v>278</v>
      </c>
      <c r="L79" t="s">
        <v>296</v>
      </c>
      <c r="M79" t="s">
        <v>86</v>
      </c>
      <c r="N79" t="s">
        <v>55</v>
      </c>
      <c r="P79" s="8" t="s">
        <v>280</v>
      </c>
      <c r="Q79" t="s">
        <v>55</v>
      </c>
      <c r="R79" t="s">
        <v>55</v>
      </c>
      <c r="T79" t="s">
        <v>55</v>
      </c>
      <c r="V79" t="s">
        <v>55</v>
      </c>
      <c r="W79" t="s">
        <v>55</v>
      </c>
      <c r="Y79" t="s">
        <v>55</v>
      </c>
      <c r="Z79" t="s">
        <v>57</v>
      </c>
      <c r="AC79" t="s">
        <v>55</v>
      </c>
      <c r="AE79" t="s">
        <v>55</v>
      </c>
      <c r="AF79" t="s">
        <v>55</v>
      </c>
      <c r="AH79" t="s">
        <v>55</v>
      </c>
      <c r="AI79" t="s">
        <v>57</v>
      </c>
      <c r="AK79" t="s">
        <v>58</v>
      </c>
      <c r="AM79" t="s">
        <v>97</v>
      </c>
      <c r="AO79" t="s">
        <v>297</v>
      </c>
    </row>
    <row r="80" spans="1:42" x14ac:dyDescent="0.25">
      <c r="A80">
        <v>49</v>
      </c>
      <c r="B80" s="1">
        <v>45178.391145833331</v>
      </c>
      <c r="C80" s="1">
        <v>45178.404039351852</v>
      </c>
      <c r="D80" t="s">
        <v>576</v>
      </c>
      <c r="E80" t="s">
        <v>577</v>
      </c>
      <c r="F80" s="1"/>
      <c r="G80" s="2">
        <v>45177</v>
      </c>
      <c r="H80" t="s">
        <v>584</v>
      </c>
      <c r="I80" t="s">
        <v>50</v>
      </c>
      <c r="J80" t="s">
        <v>557</v>
      </c>
      <c r="K80" t="s">
        <v>579</v>
      </c>
      <c r="L80" t="s">
        <v>585</v>
      </c>
      <c r="M80" t="s">
        <v>54</v>
      </c>
      <c r="N80" t="s">
        <v>55</v>
      </c>
      <c r="P80" s="8" t="s">
        <v>848</v>
      </c>
      <c r="Q80" t="s">
        <v>55</v>
      </c>
      <c r="R80" t="s">
        <v>55</v>
      </c>
      <c r="T80" t="s">
        <v>55</v>
      </c>
      <c r="V80" t="s">
        <v>55</v>
      </c>
      <c r="W80" t="s">
        <v>55</v>
      </c>
      <c r="Y80" t="s">
        <v>55</v>
      </c>
      <c r="Z80" t="s">
        <v>55</v>
      </c>
      <c r="AB80" t="s">
        <v>55</v>
      </c>
      <c r="AC80" t="s">
        <v>55</v>
      </c>
      <c r="AE80" t="s">
        <v>55</v>
      </c>
      <c r="AF80" t="s">
        <v>55</v>
      </c>
      <c r="AH80" t="s">
        <v>55</v>
      </c>
      <c r="AI80" t="s">
        <v>55</v>
      </c>
      <c r="AJ80" t="s">
        <v>55</v>
      </c>
      <c r="AK80" t="s">
        <v>55</v>
      </c>
      <c r="AM80" t="s">
        <v>587</v>
      </c>
      <c r="AN80" t="s">
        <v>588</v>
      </c>
      <c r="AO80" t="s">
        <v>589</v>
      </c>
    </row>
    <row r="81" spans="1:41" x14ac:dyDescent="0.25">
      <c r="A81">
        <v>49</v>
      </c>
      <c r="B81" s="1">
        <v>45178.391145833331</v>
      </c>
      <c r="C81" s="1">
        <v>45178.404039351852</v>
      </c>
      <c r="D81" t="s">
        <v>576</v>
      </c>
      <c r="E81" t="s">
        <v>577</v>
      </c>
      <c r="F81" s="1"/>
      <c r="G81" s="2">
        <v>45177</v>
      </c>
      <c r="H81" t="s">
        <v>584</v>
      </c>
      <c r="I81" t="s">
        <v>50</v>
      </c>
      <c r="J81" t="s">
        <v>557</v>
      </c>
      <c r="K81" t="s">
        <v>579</v>
      </c>
      <c r="L81" t="s">
        <v>585</v>
      </c>
      <c r="M81" t="s">
        <v>54</v>
      </c>
      <c r="P81" s="8" t="s">
        <v>818</v>
      </c>
    </row>
    <row r="82" spans="1:41" x14ac:dyDescent="0.25">
      <c r="A82">
        <v>49</v>
      </c>
      <c r="B82" s="1">
        <v>45178.391145833331</v>
      </c>
      <c r="C82" s="1">
        <v>45178.404039351852</v>
      </c>
      <c r="D82" t="s">
        <v>576</v>
      </c>
      <c r="E82" t="s">
        <v>577</v>
      </c>
      <c r="F82" s="1"/>
      <c r="G82" s="2">
        <v>45177</v>
      </c>
      <c r="H82" t="s">
        <v>584</v>
      </c>
      <c r="I82" t="s">
        <v>50</v>
      </c>
      <c r="J82" t="s">
        <v>557</v>
      </c>
      <c r="K82" t="s">
        <v>579</v>
      </c>
      <c r="L82" t="s">
        <v>585</v>
      </c>
      <c r="M82" t="s">
        <v>54</v>
      </c>
      <c r="P82" s="8" t="s">
        <v>577</v>
      </c>
    </row>
    <row r="83" spans="1:41" x14ac:dyDescent="0.25">
      <c r="A83">
        <v>50</v>
      </c>
      <c r="B83" s="1">
        <v>45180.541307870371</v>
      </c>
      <c r="C83" s="1">
        <v>45180.544814814813</v>
      </c>
      <c r="D83" t="s">
        <v>334</v>
      </c>
      <c r="E83" t="s">
        <v>335</v>
      </c>
      <c r="F83" s="1"/>
      <c r="G83" s="2">
        <v>45180</v>
      </c>
      <c r="H83" t="s">
        <v>336</v>
      </c>
      <c r="I83" t="s">
        <v>50</v>
      </c>
      <c r="J83" t="s">
        <v>337</v>
      </c>
      <c r="K83" t="s">
        <v>338</v>
      </c>
      <c r="L83" t="s">
        <v>339</v>
      </c>
      <c r="M83" t="s">
        <v>86</v>
      </c>
      <c r="N83" t="s">
        <v>55</v>
      </c>
      <c r="P83" s="8" t="s">
        <v>340</v>
      </c>
      <c r="Q83" t="s">
        <v>55</v>
      </c>
      <c r="R83" t="s">
        <v>55</v>
      </c>
      <c r="T83" t="s">
        <v>55</v>
      </c>
      <c r="V83" t="s">
        <v>55</v>
      </c>
      <c r="W83" t="s">
        <v>55</v>
      </c>
      <c r="Y83" t="s">
        <v>55</v>
      </c>
      <c r="Z83" t="s">
        <v>55</v>
      </c>
      <c r="AB83" t="s">
        <v>55</v>
      </c>
      <c r="AC83" t="s">
        <v>55</v>
      </c>
      <c r="AE83" t="s">
        <v>55</v>
      </c>
      <c r="AF83" t="s">
        <v>55</v>
      </c>
      <c r="AH83" t="s">
        <v>55</v>
      </c>
      <c r="AI83" t="s">
        <v>55</v>
      </c>
      <c r="AJ83" t="s">
        <v>55</v>
      </c>
      <c r="AK83" t="s">
        <v>58</v>
      </c>
      <c r="AM83" t="s">
        <v>87</v>
      </c>
      <c r="AO83" t="s">
        <v>341</v>
      </c>
    </row>
    <row r="84" spans="1:41" x14ac:dyDescent="0.25">
      <c r="A84">
        <v>51</v>
      </c>
      <c r="B84" s="1">
        <v>45180.773946759262</v>
      </c>
      <c r="C84" s="1">
        <v>45180.774664351855</v>
      </c>
      <c r="D84" t="s">
        <v>252</v>
      </c>
      <c r="E84" t="s">
        <v>253</v>
      </c>
      <c r="F84" s="1"/>
      <c r="G84" s="2">
        <v>45180</v>
      </c>
      <c r="H84" t="s">
        <v>259</v>
      </c>
      <c r="I84" t="s">
        <v>64</v>
      </c>
      <c r="J84" t="s">
        <v>760</v>
      </c>
      <c r="K84" t="s">
        <v>57</v>
      </c>
      <c r="L84" t="s">
        <v>260</v>
      </c>
      <c r="M84" t="s">
        <v>112</v>
      </c>
      <c r="N84" t="s">
        <v>55</v>
      </c>
      <c r="P84" s="8" t="s">
        <v>849</v>
      </c>
      <c r="Q84" t="s">
        <v>55</v>
      </c>
      <c r="R84" t="s">
        <v>55</v>
      </c>
      <c r="T84" t="s">
        <v>55</v>
      </c>
      <c r="V84" t="s">
        <v>55</v>
      </c>
      <c r="W84" t="s">
        <v>55</v>
      </c>
      <c r="Y84" t="s">
        <v>55</v>
      </c>
      <c r="Z84" t="s">
        <v>55</v>
      </c>
      <c r="AB84" t="s">
        <v>55</v>
      </c>
      <c r="AC84" t="s">
        <v>55</v>
      </c>
      <c r="AE84" t="s">
        <v>55</v>
      </c>
      <c r="AF84" t="s">
        <v>55</v>
      </c>
      <c r="AH84" t="s">
        <v>55</v>
      </c>
      <c r="AI84" t="s">
        <v>55</v>
      </c>
      <c r="AJ84" t="s">
        <v>55</v>
      </c>
      <c r="AK84" t="s">
        <v>58</v>
      </c>
      <c r="AM84" t="s">
        <v>57</v>
      </c>
      <c r="AO84" t="s">
        <v>262</v>
      </c>
    </row>
    <row r="85" spans="1:41" x14ac:dyDescent="0.25">
      <c r="A85">
        <v>51</v>
      </c>
      <c r="B85" s="1">
        <v>45180.773946759262</v>
      </c>
      <c r="C85" s="1">
        <v>45180.774664351855</v>
      </c>
      <c r="D85" t="s">
        <v>252</v>
      </c>
      <c r="E85" t="s">
        <v>253</v>
      </c>
      <c r="F85" s="1"/>
      <c r="G85" s="2">
        <v>45180</v>
      </c>
      <c r="H85" t="s">
        <v>259</v>
      </c>
      <c r="I85" t="s">
        <v>64</v>
      </c>
      <c r="J85" t="s">
        <v>760</v>
      </c>
      <c r="K85" t="s">
        <v>57</v>
      </c>
      <c r="L85" t="s">
        <v>260</v>
      </c>
      <c r="M85" t="s">
        <v>112</v>
      </c>
      <c r="P85" s="8" t="s">
        <v>723</v>
      </c>
    </row>
    <row r="86" spans="1:41" x14ac:dyDescent="0.25">
      <c r="A86">
        <v>51</v>
      </c>
      <c r="B86" s="1">
        <v>45180.773946759262</v>
      </c>
      <c r="C86" s="1">
        <v>45180.774664351855</v>
      </c>
      <c r="D86" t="s">
        <v>252</v>
      </c>
      <c r="E86" t="s">
        <v>253</v>
      </c>
      <c r="F86" s="1"/>
      <c r="G86" s="2">
        <v>45180</v>
      </c>
      <c r="H86" t="s">
        <v>259</v>
      </c>
      <c r="I86" t="s">
        <v>64</v>
      </c>
      <c r="J86" t="s">
        <v>760</v>
      </c>
      <c r="K86" t="s">
        <v>57</v>
      </c>
      <c r="L86" t="s">
        <v>260</v>
      </c>
      <c r="M86" t="s">
        <v>112</v>
      </c>
      <c r="P86" s="8" t="s">
        <v>253</v>
      </c>
    </row>
    <row r="87" spans="1:41" x14ac:dyDescent="0.25">
      <c r="A87">
        <v>52</v>
      </c>
      <c r="B87" s="1">
        <v>45181.303877314815</v>
      </c>
      <c r="C87" s="1">
        <v>45181.319282407407</v>
      </c>
      <c r="D87" t="s">
        <v>241</v>
      </c>
      <c r="E87" t="s">
        <v>242</v>
      </c>
      <c r="F87" s="1"/>
      <c r="G87" s="2">
        <v>45174</v>
      </c>
      <c r="H87" t="s">
        <v>243</v>
      </c>
      <c r="I87" t="s">
        <v>64</v>
      </c>
      <c r="J87" t="s">
        <v>244</v>
      </c>
      <c r="K87" t="s">
        <v>245</v>
      </c>
      <c r="L87" t="s">
        <v>246</v>
      </c>
      <c r="M87" t="s">
        <v>247</v>
      </c>
      <c r="N87" t="s">
        <v>55</v>
      </c>
      <c r="P87" s="8" t="s">
        <v>850</v>
      </c>
      <c r="Q87" t="s">
        <v>58</v>
      </c>
      <c r="R87" t="s">
        <v>58</v>
      </c>
      <c r="T87" t="s">
        <v>55</v>
      </c>
      <c r="V87" t="s">
        <v>55</v>
      </c>
      <c r="W87" t="s">
        <v>55</v>
      </c>
      <c r="Y87" t="s">
        <v>55</v>
      </c>
      <c r="Z87" t="s">
        <v>55</v>
      </c>
      <c r="AB87" t="s">
        <v>55</v>
      </c>
      <c r="AC87" t="s">
        <v>55</v>
      </c>
      <c r="AE87" t="s">
        <v>55</v>
      </c>
      <c r="AF87" t="s">
        <v>55</v>
      </c>
      <c r="AH87" t="s">
        <v>55</v>
      </c>
      <c r="AI87" t="s">
        <v>55</v>
      </c>
      <c r="AJ87" t="s">
        <v>55</v>
      </c>
      <c r="AK87" t="s">
        <v>58</v>
      </c>
      <c r="AM87" t="s">
        <v>249</v>
      </c>
      <c r="AN87" t="s">
        <v>250</v>
      </c>
      <c r="AO87" t="s">
        <v>251</v>
      </c>
    </row>
    <row r="88" spans="1:41" x14ac:dyDescent="0.25">
      <c r="A88">
        <v>53</v>
      </c>
      <c r="B88" s="1">
        <v>45181.303877314815</v>
      </c>
      <c r="C88" s="1">
        <v>45181.319282407407</v>
      </c>
      <c r="D88" t="s">
        <v>241</v>
      </c>
      <c r="E88" t="s">
        <v>242</v>
      </c>
      <c r="F88" s="1"/>
      <c r="G88" s="2">
        <v>45175</v>
      </c>
      <c r="H88" t="s">
        <v>243</v>
      </c>
      <c r="I88" t="s">
        <v>64</v>
      </c>
      <c r="J88" t="s">
        <v>244</v>
      </c>
      <c r="K88" t="s">
        <v>245</v>
      </c>
      <c r="L88" t="s">
        <v>246</v>
      </c>
      <c r="M88" t="s">
        <v>247</v>
      </c>
      <c r="N88" t="s">
        <v>55</v>
      </c>
      <c r="P88" s="8" t="s">
        <v>851</v>
      </c>
    </row>
    <row r="89" spans="1:41" x14ac:dyDescent="0.25">
      <c r="A89">
        <v>53</v>
      </c>
      <c r="B89" s="1">
        <v>45181.371631944443</v>
      </c>
      <c r="C89" s="1">
        <v>45181.377268518518</v>
      </c>
      <c r="D89" t="s">
        <v>688</v>
      </c>
      <c r="E89" t="s">
        <v>689</v>
      </c>
      <c r="F89" s="1"/>
      <c r="G89" s="2">
        <v>45181</v>
      </c>
      <c r="H89" t="s">
        <v>690</v>
      </c>
      <c r="I89" t="s">
        <v>194</v>
      </c>
      <c r="J89" t="s">
        <v>852</v>
      </c>
      <c r="K89" t="s">
        <v>691</v>
      </c>
      <c r="L89" t="s">
        <v>434</v>
      </c>
      <c r="M89" t="s">
        <v>460</v>
      </c>
      <c r="N89" t="s">
        <v>55</v>
      </c>
      <c r="P89" s="8"/>
      <c r="Q89" t="s">
        <v>58</v>
      </c>
      <c r="R89" t="s">
        <v>58</v>
      </c>
      <c r="T89" t="s">
        <v>55</v>
      </c>
      <c r="V89" t="s">
        <v>55</v>
      </c>
      <c r="W89" t="s">
        <v>55</v>
      </c>
      <c r="Y89" t="s">
        <v>55</v>
      </c>
      <c r="Z89" t="s">
        <v>57</v>
      </c>
      <c r="AC89" t="s">
        <v>57</v>
      </c>
      <c r="AF89" t="s">
        <v>55</v>
      </c>
      <c r="AH89" t="s">
        <v>55</v>
      </c>
      <c r="AI89" t="s">
        <v>55</v>
      </c>
      <c r="AJ89" t="s">
        <v>55</v>
      </c>
      <c r="AK89" t="s">
        <v>58</v>
      </c>
      <c r="AM89" t="s">
        <v>692</v>
      </c>
    </row>
    <row r="90" spans="1:41" x14ac:dyDescent="0.25">
      <c r="A90">
        <v>54</v>
      </c>
      <c r="B90" s="1">
        <v>45181.303877314815</v>
      </c>
      <c r="C90" s="1">
        <v>45181.319282407407</v>
      </c>
      <c r="D90" t="s">
        <v>241</v>
      </c>
      <c r="E90" t="s">
        <v>242</v>
      </c>
      <c r="F90" s="1"/>
      <c r="G90" s="2">
        <v>45176</v>
      </c>
      <c r="H90" t="s">
        <v>243</v>
      </c>
      <c r="I90" t="s">
        <v>64</v>
      </c>
      <c r="J90" t="s">
        <v>244</v>
      </c>
      <c r="K90" t="s">
        <v>245</v>
      </c>
      <c r="L90" t="s">
        <v>246</v>
      </c>
      <c r="M90" t="s">
        <v>247</v>
      </c>
      <c r="N90" t="s">
        <v>55</v>
      </c>
      <c r="P90" s="8" t="s">
        <v>853</v>
      </c>
    </row>
    <row r="91" spans="1:41" x14ac:dyDescent="0.25">
      <c r="A91">
        <v>54</v>
      </c>
      <c r="B91" s="1">
        <v>45181.405069444445</v>
      </c>
      <c r="C91" s="1">
        <v>45181.409583333334</v>
      </c>
      <c r="D91" t="s">
        <v>642</v>
      </c>
      <c r="E91" t="s">
        <v>643</v>
      </c>
      <c r="F91" s="1"/>
      <c r="G91" s="2">
        <v>45181</v>
      </c>
      <c r="H91" t="s">
        <v>644</v>
      </c>
      <c r="I91" t="s">
        <v>50</v>
      </c>
      <c r="J91" t="s">
        <v>841</v>
      </c>
      <c r="K91" t="s">
        <v>278</v>
      </c>
      <c r="L91" t="s">
        <v>645</v>
      </c>
      <c r="M91" t="s">
        <v>86</v>
      </c>
      <c r="N91" t="s">
        <v>55</v>
      </c>
      <c r="P91" s="8" t="s">
        <v>854</v>
      </c>
      <c r="Q91" t="s">
        <v>55</v>
      </c>
      <c r="R91" t="s">
        <v>55</v>
      </c>
      <c r="T91" t="s">
        <v>55</v>
      </c>
      <c r="V91" t="s">
        <v>55</v>
      </c>
      <c r="W91" t="s">
        <v>55</v>
      </c>
      <c r="Y91" t="s">
        <v>55</v>
      </c>
      <c r="Z91" t="s">
        <v>55</v>
      </c>
      <c r="AB91" t="s">
        <v>55</v>
      </c>
      <c r="AC91" t="s">
        <v>55</v>
      </c>
      <c r="AE91" t="s">
        <v>55</v>
      </c>
      <c r="AF91" t="s">
        <v>55</v>
      </c>
      <c r="AH91" t="s">
        <v>55</v>
      </c>
      <c r="AI91" t="s">
        <v>55</v>
      </c>
      <c r="AJ91" t="s">
        <v>55</v>
      </c>
      <c r="AK91" t="s">
        <v>58</v>
      </c>
      <c r="AM91" t="s">
        <v>647</v>
      </c>
      <c r="AO91" t="s">
        <v>648</v>
      </c>
    </row>
    <row r="92" spans="1:41" x14ac:dyDescent="0.25">
      <c r="A92">
        <v>55</v>
      </c>
      <c r="B92" s="1">
        <v>45181.303877314815</v>
      </c>
      <c r="C92" s="1">
        <v>45181.319282407407</v>
      </c>
      <c r="D92" t="s">
        <v>241</v>
      </c>
      <c r="E92" t="s">
        <v>242</v>
      </c>
      <c r="F92" s="1"/>
      <c r="G92" s="2">
        <v>45177</v>
      </c>
      <c r="H92" t="s">
        <v>243</v>
      </c>
      <c r="I92" t="s">
        <v>64</v>
      </c>
      <c r="J92" t="s">
        <v>244</v>
      </c>
      <c r="K92" t="s">
        <v>245</v>
      </c>
      <c r="L92" t="s">
        <v>246</v>
      </c>
      <c r="M92" t="s">
        <v>247</v>
      </c>
      <c r="N92" t="s">
        <v>55</v>
      </c>
      <c r="P92" s="8" t="s">
        <v>855</v>
      </c>
    </row>
    <row r="93" spans="1:41" x14ac:dyDescent="0.25">
      <c r="A93">
        <v>55</v>
      </c>
      <c r="B93" s="1">
        <v>45182.177060185182</v>
      </c>
      <c r="C93" s="1">
        <v>45182.179143518515</v>
      </c>
      <c r="D93" t="s">
        <v>649</v>
      </c>
      <c r="E93" t="s">
        <v>650</v>
      </c>
      <c r="F93" s="1"/>
      <c r="G93" s="2">
        <v>45181</v>
      </c>
      <c r="H93" t="s">
        <v>651</v>
      </c>
      <c r="I93" t="s">
        <v>194</v>
      </c>
      <c r="J93" t="s">
        <v>841</v>
      </c>
      <c r="K93" t="s">
        <v>652</v>
      </c>
      <c r="L93" t="s">
        <v>653</v>
      </c>
      <c r="M93" t="s">
        <v>86</v>
      </c>
      <c r="N93" t="s">
        <v>55</v>
      </c>
      <c r="P93" s="8" t="s">
        <v>654</v>
      </c>
      <c r="Q93" t="s">
        <v>55</v>
      </c>
      <c r="R93" t="s">
        <v>55</v>
      </c>
      <c r="T93" t="s">
        <v>55</v>
      </c>
      <c r="V93" t="s">
        <v>55</v>
      </c>
      <c r="W93" t="s">
        <v>55</v>
      </c>
      <c r="Y93" t="s">
        <v>55</v>
      </c>
      <c r="Z93" t="s">
        <v>55</v>
      </c>
      <c r="AB93" t="s">
        <v>55</v>
      </c>
      <c r="AC93" t="s">
        <v>55</v>
      </c>
      <c r="AE93" t="s">
        <v>55</v>
      </c>
      <c r="AF93" t="s">
        <v>55</v>
      </c>
      <c r="AH93" t="s">
        <v>55</v>
      </c>
      <c r="AI93" t="s">
        <v>57</v>
      </c>
      <c r="AK93" t="s">
        <v>58</v>
      </c>
      <c r="AM93" t="s">
        <v>57</v>
      </c>
      <c r="AO93" t="s">
        <v>655</v>
      </c>
    </row>
    <row r="94" spans="1:41" x14ac:dyDescent="0.25">
      <c r="A94">
        <v>56</v>
      </c>
      <c r="B94" s="1">
        <v>45182.412627314814</v>
      </c>
      <c r="C94" s="1">
        <v>45182.451053240744</v>
      </c>
      <c r="D94" t="s">
        <v>423</v>
      </c>
      <c r="E94" t="s">
        <v>424</v>
      </c>
      <c r="F94" s="1"/>
      <c r="G94" s="2">
        <v>45182</v>
      </c>
      <c r="H94" t="s">
        <v>425</v>
      </c>
      <c r="I94" t="s">
        <v>64</v>
      </c>
      <c r="J94" t="s">
        <v>856</v>
      </c>
      <c r="K94" t="s">
        <v>426</v>
      </c>
      <c r="L94" t="s">
        <v>427</v>
      </c>
      <c r="M94" t="s">
        <v>112</v>
      </c>
      <c r="N94" t="s">
        <v>55</v>
      </c>
      <c r="P94" s="8" t="s">
        <v>857</v>
      </c>
      <c r="Q94" t="s">
        <v>55</v>
      </c>
      <c r="R94" t="s">
        <v>55</v>
      </c>
      <c r="T94" t="s">
        <v>55</v>
      </c>
      <c r="V94" t="s">
        <v>55</v>
      </c>
      <c r="W94" t="s">
        <v>55</v>
      </c>
      <c r="Y94" t="s">
        <v>55</v>
      </c>
      <c r="Z94" t="s">
        <v>55</v>
      </c>
      <c r="AB94" t="s">
        <v>55</v>
      </c>
      <c r="AC94" t="s">
        <v>55</v>
      </c>
      <c r="AE94" t="s">
        <v>55</v>
      </c>
      <c r="AF94" t="s">
        <v>55</v>
      </c>
      <c r="AH94" t="s">
        <v>55</v>
      </c>
      <c r="AI94" t="s">
        <v>55</v>
      </c>
      <c r="AJ94" t="s">
        <v>55</v>
      </c>
      <c r="AK94" t="s">
        <v>55</v>
      </c>
      <c r="AM94" t="s">
        <v>429</v>
      </c>
      <c r="AO94" t="s">
        <v>430</v>
      </c>
    </row>
    <row r="95" spans="1:41" x14ac:dyDescent="0.25">
      <c r="A95">
        <v>56</v>
      </c>
      <c r="B95" s="1">
        <v>45182.412627314814</v>
      </c>
      <c r="C95" s="1">
        <v>45182.451053240744</v>
      </c>
      <c r="D95" t="s">
        <v>423</v>
      </c>
      <c r="E95" t="s">
        <v>424</v>
      </c>
      <c r="F95" s="1"/>
      <c r="G95" s="2">
        <v>45182</v>
      </c>
      <c r="H95" t="s">
        <v>425</v>
      </c>
      <c r="I95" t="s">
        <v>64</v>
      </c>
      <c r="J95" t="s">
        <v>856</v>
      </c>
      <c r="K95" t="s">
        <v>426</v>
      </c>
      <c r="L95" t="s">
        <v>427</v>
      </c>
      <c r="M95" t="s">
        <v>112</v>
      </c>
      <c r="P95" s="8" t="s">
        <v>439</v>
      </c>
    </row>
    <row r="96" spans="1:41" x14ac:dyDescent="0.25">
      <c r="A96">
        <v>56</v>
      </c>
      <c r="B96" s="1">
        <v>45182.412627314814</v>
      </c>
      <c r="C96" s="1">
        <v>45182.451053240744</v>
      </c>
      <c r="D96" t="s">
        <v>423</v>
      </c>
      <c r="E96" t="s">
        <v>424</v>
      </c>
      <c r="F96" s="1"/>
      <c r="G96" s="2">
        <v>45182</v>
      </c>
      <c r="H96" t="s">
        <v>425</v>
      </c>
      <c r="I96" t="s">
        <v>64</v>
      </c>
      <c r="J96" t="s">
        <v>856</v>
      </c>
      <c r="K96" t="s">
        <v>426</v>
      </c>
      <c r="L96" t="s">
        <v>427</v>
      </c>
      <c r="M96" t="s">
        <v>112</v>
      </c>
      <c r="N96" t="s">
        <v>55</v>
      </c>
      <c r="P96" s="8" t="s">
        <v>858</v>
      </c>
      <c r="Q96" t="s">
        <v>55</v>
      </c>
      <c r="R96" t="s">
        <v>55</v>
      </c>
      <c r="T96" t="s">
        <v>55</v>
      </c>
      <c r="V96" t="s">
        <v>55</v>
      </c>
      <c r="W96" t="s">
        <v>55</v>
      </c>
      <c r="Y96" t="s">
        <v>55</v>
      </c>
      <c r="Z96" t="s">
        <v>55</v>
      </c>
      <c r="AB96" t="s">
        <v>55</v>
      </c>
      <c r="AC96" t="s">
        <v>55</v>
      </c>
      <c r="AE96" t="s">
        <v>55</v>
      </c>
      <c r="AF96" t="s">
        <v>55</v>
      </c>
      <c r="AH96" t="s">
        <v>55</v>
      </c>
      <c r="AI96" t="s">
        <v>55</v>
      </c>
      <c r="AJ96" t="s">
        <v>55</v>
      </c>
      <c r="AK96" t="s">
        <v>55</v>
      </c>
      <c r="AM96" t="s">
        <v>429</v>
      </c>
      <c r="AO96" t="s">
        <v>430</v>
      </c>
    </row>
    <row r="97" spans="1:41" x14ac:dyDescent="0.25">
      <c r="A97">
        <v>57</v>
      </c>
      <c r="B97" s="1">
        <v>45182.542766203704</v>
      </c>
      <c r="C97" s="1">
        <v>45182.546875</v>
      </c>
      <c r="D97" t="s">
        <v>526</v>
      </c>
      <c r="E97" t="s">
        <v>527</v>
      </c>
      <c r="F97" s="1"/>
      <c r="G97" s="2">
        <v>45182</v>
      </c>
      <c r="H97" t="s">
        <v>528</v>
      </c>
      <c r="I97" t="s">
        <v>64</v>
      </c>
      <c r="J97" t="s">
        <v>527</v>
      </c>
      <c r="K97" t="s">
        <v>528</v>
      </c>
      <c r="L97" t="s">
        <v>529</v>
      </c>
      <c r="M97" t="s">
        <v>142</v>
      </c>
      <c r="N97" t="s">
        <v>55</v>
      </c>
      <c r="P97" s="8" t="s">
        <v>219</v>
      </c>
      <c r="Q97" t="s">
        <v>58</v>
      </c>
      <c r="R97" t="s">
        <v>58</v>
      </c>
      <c r="T97" t="s">
        <v>55</v>
      </c>
      <c r="V97" t="s">
        <v>55</v>
      </c>
      <c r="W97" t="s">
        <v>55</v>
      </c>
      <c r="Y97" t="s">
        <v>55</v>
      </c>
      <c r="Z97" t="s">
        <v>55</v>
      </c>
      <c r="AB97" t="s">
        <v>55</v>
      </c>
      <c r="AC97" t="s">
        <v>55</v>
      </c>
      <c r="AE97" t="s">
        <v>55</v>
      </c>
      <c r="AF97" t="s">
        <v>55</v>
      </c>
      <c r="AH97" t="s">
        <v>55</v>
      </c>
      <c r="AI97" t="s">
        <v>55</v>
      </c>
      <c r="AJ97" t="s">
        <v>55</v>
      </c>
      <c r="AK97" t="s">
        <v>58</v>
      </c>
      <c r="AM97" t="s">
        <v>57</v>
      </c>
    </row>
    <row r="98" spans="1:41" x14ac:dyDescent="0.25">
      <c r="A98">
        <v>57</v>
      </c>
      <c r="B98" s="1">
        <v>45182.542766203704</v>
      </c>
      <c r="C98" s="1">
        <v>45182.546875</v>
      </c>
      <c r="D98" t="s">
        <v>526</v>
      </c>
      <c r="E98" t="s">
        <v>527</v>
      </c>
      <c r="F98" s="1"/>
      <c r="G98" s="2">
        <v>45182</v>
      </c>
      <c r="H98" t="s">
        <v>528</v>
      </c>
      <c r="I98" t="s">
        <v>64</v>
      </c>
      <c r="J98" t="s">
        <v>527</v>
      </c>
      <c r="K98" t="s">
        <v>528</v>
      </c>
      <c r="L98" t="s">
        <v>529</v>
      </c>
      <c r="M98" t="s">
        <v>142</v>
      </c>
      <c r="N98" t="s">
        <v>55</v>
      </c>
      <c r="P98" s="8" t="s">
        <v>859</v>
      </c>
    </row>
    <row r="99" spans="1:41" x14ac:dyDescent="0.25">
      <c r="A99">
        <v>58</v>
      </c>
      <c r="B99" s="1">
        <v>45183.142314814817</v>
      </c>
      <c r="C99" s="1">
        <v>45183.145856481482</v>
      </c>
      <c r="D99" t="s">
        <v>274</v>
      </c>
      <c r="E99" t="s">
        <v>275</v>
      </c>
      <c r="F99" s="1"/>
      <c r="G99" s="2">
        <v>45182</v>
      </c>
      <c r="H99" t="s">
        <v>677</v>
      </c>
      <c r="I99" t="s">
        <v>194</v>
      </c>
      <c r="J99" t="s">
        <v>780</v>
      </c>
      <c r="K99" t="s">
        <v>278</v>
      </c>
      <c r="L99" t="s">
        <v>678</v>
      </c>
      <c r="M99" t="s">
        <v>475</v>
      </c>
      <c r="N99" t="s">
        <v>55</v>
      </c>
      <c r="P99" s="8" t="s">
        <v>280</v>
      </c>
      <c r="Q99" t="s">
        <v>55</v>
      </c>
      <c r="R99" t="s">
        <v>55</v>
      </c>
      <c r="T99" t="s">
        <v>55</v>
      </c>
      <c r="V99" t="s">
        <v>55</v>
      </c>
      <c r="W99" t="s">
        <v>55</v>
      </c>
      <c r="Y99" t="s">
        <v>55</v>
      </c>
      <c r="Z99" t="s">
        <v>57</v>
      </c>
      <c r="AC99" t="s">
        <v>55</v>
      </c>
      <c r="AE99" t="s">
        <v>55</v>
      </c>
      <c r="AF99" t="s">
        <v>55</v>
      </c>
      <c r="AH99" t="s">
        <v>55</v>
      </c>
      <c r="AI99" t="s">
        <v>55</v>
      </c>
      <c r="AJ99" t="s">
        <v>55</v>
      </c>
      <c r="AK99" t="s">
        <v>58</v>
      </c>
      <c r="AM99" t="s">
        <v>97</v>
      </c>
    </row>
    <row r="100" spans="1:41" x14ac:dyDescent="0.25">
      <c r="A100">
        <v>59</v>
      </c>
      <c r="B100" s="1">
        <v>45183.309328703705</v>
      </c>
      <c r="C100" s="1">
        <v>45183.309733796297</v>
      </c>
      <c r="D100" t="s">
        <v>537</v>
      </c>
      <c r="E100" t="s">
        <v>538</v>
      </c>
      <c r="F100" s="1"/>
      <c r="G100" s="2">
        <v>45181</v>
      </c>
      <c r="H100" t="s">
        <v>539</v>
      </c>
      <c r="I100" t="s">
        <v>64</v>
      </c>
      <c r="J100" t="s">
        <v>532</v>
      </c>
      <c r="K100" t="s">
        <v>103</v>
      </c>
      <c r="L100" t="s">
        <v>540</v>
      </c>
      <c r="M100" t="s">
        <v>112</v>
      </c>
      <c r="N100" t="s">
        <v>55</v>
      </c>
      <c r="P100" s="8"/>
      <c r="Q100" t="s">
        <v>55</v>
      </c>
      <c r="R100" t="s">
        <v>55</v>
      </c>
      <c r="T100" t="s">
        <v>55</v>
      </c>
      <c r="V100" t="s">
        <v>55</v>
      </c>
      <c r="W100" t="s">
        <v>55</v>
      </c>
      <c r="Y100" t="s">
        <v>55</v>
      </c>
      <c r="Z100" t="s">
        <v>55</v>
      </c>
      <c r="AB100" t="s">
        <v>55</v>
      </c>
      <c r="AC100" t="s">
        <v>55</v>
      </c>
      <c r="AE100" t="s">
        <v>55</v>
      </c>
      <c r="AF100" t="s">
        <v>55</v>
      </c>
      <c r="AH100" t="s">
        <v>55</v>
      </c>
      <c r="AI100" t="s">
        <v>55</v>
      </c>
      <c r="AJ100" t="s">
        <v>55</v>
      </c>
      <c r="AK100" t="s">
        <v>58</v>
      </c>
      <c r="AM100" t="s">
        <v>541</v>
      </c>
      <c r="AN100" t="s">
        <v>542</v>
      </c>
    </row>
    <row r="101" spans="1:41" x14ac:dyDescent="0.25">
      <c r="A101">
        <v>60</v>
      </c>
      <c r="B101" s="1">
        <v>45183.311053240737</v>
      </c>
      <c r="C101" s="1">
        <v>45183.327465277776</v>
      </c>
      <c r="D101" t="s">
        <v>342</v>
      </c>
      <c r="E101" t="s">
        <v>343</v>
      </c>
      <c r="F101" s="1"/>
      <c r="G101" s="2">
        <v>45180</v>
      </c>
      <c r="H101" t="s">
        <v>344</v>
      </c>
      <c r="I101" t="s">
        <v>50</v>
      </c>
      <c r="J101" t="s">
        <v>345</v>
      </c>
      <c r="K101" t="s">
        <v>140</v>
      </c>
      <c r="L101" t="s">
        <v>346</v>
      </c>
      <c r="M101" t="s">
        <v>347</v>
      </c>
      <c r="N101" t="s">
        <v>58</v>
      </c>
      <c r="P101" s="8" t="s">
        <v>348</v>
      </c>
      <c r="Q101" t="s">
        <v>55</v>
      </c>
      <c r="R101" t="s">
        <v>55</v>
      </c>
      <c r="T101" t="s">
        <v>58</v>
      </c>
      <c r="U101" t="s">
        <v>349</v>
      </c>
      <c r="V101" t="s">
        <v>350</v>
      </c>
      <c r="W101" t="s">
        <v>57</v>
      </c>
      <c r="Z101" t="s">
        <v>57</v>
      </c>
      <c r="AC101" t="s">
        <v>57</v>
      </c>
      <c r="AF101" t="s">
        <v>57</v>
      </c>
      <c r="AI101" t="s">
        <v>57</v>
      </c>
      <c r="AK101" t="s">
        <v>55</v>
      </c>
      <c r="AM101" t="s">
        <v>351</v>
      </c>
      <c r="AO101" t="s">
        <v>352</v>
      </c>
    </row>
    <row r="102" spans="1:41" x14ac:dyDescent="0.25">
      <c r="A102">
        <v>61</v>
      </c>
      <c r="B102" s="1">
        <v>45183.381296296298</v>
      </c>
      <c r="C102" s="1">
        <v>45183.387789351851</v>
      </c>
      <c r="D102" t="s">
        <v>359</v>
      </c>
      <c r="E102" t="s">
        <v>360</v>
      </c>
      <c r="F102" s="1"/>
      <c r="G102" s="2">
        <v>45183</v>
      </c>
      <c r="H102" t="s">
        <v>361</v>
      </c>
      <c r="I102" t="s">
        <v>64</v>
      </c>
      <c r="J102" t="s">
        <v>353</v>
      </c>
      <c r="K102" t="s">
        <v>362</v>
      </c>
      <c r="L102" t="s">
        <v>363</v>
      </c>
      <c r="M102" t="s">
        <v>364</v>
      </c>
      <c r="N102" t="s">
        <v>55</v>
      </c>
      <c r="P102" s="8" t="s">
        <v>860</v>
      </c>
      <c r="Q102" t="s">
        <v>55</v>
      </c>
      <c r="R102" t="s">
        <v>55</v>
      </c>
      <c r="T102" t="s">
        <v>55</v>
      </c>
      <c r="V102" t="s">
        <v>55</v>
      </c>
      <c r="W102" t="s">
        <v>55</v>
      </c>
      <c r="Y102" t="s">
        <v>55</v>
      </c>
      <c r="Z102" t="s">
        <v>57</v>
      </c>
      <c r="AC102" t="s">
        <v>57</v>
      </c>
      <c r="AF102" t="s">
        <v>57</v>
      </c>
      <c r="AI102" t="s">
        <v>55</v>
      </c>
      <c r="AJ102" t="s">
        <v>55</v>
      </c>
      <c r="AK102" t="s">
        <v>58</v>
      </c>
      <c r="AM102" t="s">
        <v>366</v>
      </c>
      <c r="AN102" t="s">
        <v>367</v>
      </c>
      <c r="AO102" t="s">
        <v>57</v>
      </c>
    </row>
    <row r="103" spans="1:41" x14ac:dyDescent="0.25">
      <c r="A103">
        <v>61</v>
      </c>
      <c r="B103" s="1">
        <v>45183.381296296298</v>
      </c>
      <c r="C103" s="1">
        <v>45183.387789351851</v>
      </c>
      <c r="D103" t="s">
        <v>359</v>
      </c>
      <c r="E103" t="s">
        <v>360</v>
      </c>
      <c r="F103" s="1"/>
      <c r="G103" s="2">
        <v>45183</v>
      </c>
      <c r="H103" t="s">
        <v>361</v>
      </c>
      <c r="I103" t="s">
        <v>64</v>
      </c>
      <c r="J103" t="s">
        <v>353</v>
      </c>
      <c r="K103" t="s">
        <v>362</v>
      </c>
      <c r="L103" t="s">
        <v>363</v>
      </c>
      <c r="M103" t="s">
        <v>364</v>
      </c>
      <c r="N103" t="s">
        <v>55</v>
      </c>
      <c r="P103" s="8" t="s">
        <v>861</v>
      </c>
    </row>
    <row r="104" spans="1:41" x14ac:dyDescent="0.25">
      <c r="A104">
        <v>62</v>
      </c>
      <c r="B104" s="1">
        <v>45183.432280092595</v>
      </c>
      <c r="C104" s="1">
        <v>45183.435486111113</v>
      </c>
      <c r="D104" t="s">
        <v>438</v>
      </c>
      <c r="E104" t="s">
        <v>439</v>
      </c>
      <c r="F104" s="1"/>
      <c r="G104" s="2">
        <v>45182</v>
      </c>
      <c r="H104" t="s">
        <v>440</v>
      </c>
      <c r="I104" t="s">
        <v>64</v>
      </c>
      <c r="J104" t="s">
        <v>862</v>
      </c>
      <c r="K104" t="s">
        <v>441</v>
      </c>
      <c r="L104" t="s">
        <v>442</v>
      </c>
      <c r="M104" t="s">
        <v>112</v>
      </c>
      <c r="N104" t="s">
        <v>55</v>
      </c>
      <c r="P104" s="8" t="s">
        <v>402</v>
      </c>
      <c r="Q104" t="s">
        <v>58</v>
      </c>
      <c r="R104" t="s">
        <v>58</v>
      </c>
      <c r="T104" t="s">
        <v>57</v>
      </c>
      <c r="W104" t="s">
        <v>57</v>
      </c>
      <c r="Z104" t="s">
        <v>57</v>
      </c>
      <c r="AC104" t="s">
        <v>55</v>
      </c>
      <c r="AE104" t="s">
        <v>55</v>
      </c>
      <c r="AF104" t="s">
        <v>55</v>
      </c>
      <c r="AH104" t="s">
        <v>55</v>
      </c>
      <c r="AI104" t="s">
        <v>57</v>
      </c>
      <c r="AK104" t="s">
        <v>58</v>
      </c>
      <c r="AM104" t="s">
        <v>443</v>
      </c>
      <c r="AO104" t="s">
        <v>444</v>
      </c>
    </row>
    <row r="105" spans="1:41" x14ac:dyDescent="0.25">
      <c r="A105">
        <v>63</v>
      </c>
      <c r="B105" s="1">
        <v>45183.438043981485</v>
      </c>
      <c r="C105" s="1">
        <v>45183.444386574076</v>
      </c>
      <c r="D105" t="s">
        <v>47</v>
      </c>
      <c r="E105" t="s">
        <v>48</v>
      </c>
      <c r="F105" s="1"/>
      <c r="G105" s="2">
        <v>45183</v>
      </c>
      <c r="H105" t="s">
        <v>49</v>
      </c>
      <c r="I105" t="s">
        <v>50</v>
      </c>
      <c r="J105" t="s">
        <v>51</v>
      </c>
      <c r="K105" t="s">
        <v>52</v>
      </c>
      <c r="L105" t="s">
        <v>53</v>
      </c>
      <c r="M105" t="s">
        <v>54</v>
      </c>
      <c r="N105" t="s">
        <v>55</v>
      </c>
      <c r="P105" s="8" t="s">
        <v>56</v>
      </c>
      <c r="Q105" t="s">
        <v>55</v>
      </c>
      <c r="R105" t="s">
        <v>55</v>
      </c>
      <c r="T105" t="s">
        <v>55</v>
      </c>
      <c r="V105" t="s">
        <v>55</v>
      </c>
      <c r="W105" t="s">
        <v>55</v>
      </c>
      <c r="Y105" t="s">
        <v>55</v>
      </c>
      <c r="Z105" t="s">
        <v>55</v>
      </c>
      <c r="AB105" t="s">
        <v>55</v>
      </c>
      <c r="AC105" t="s">
        <v>57</v>
      </c>
      <c r="AF105" t="s">
        <v>57</v>
      </c>
      <c r="AI105" t="s">
        <v>55</v>
      </c>
      <c r="AJ105" t="s">
        <v>55</v>
      </c>
      <c r="AK105" t="s">
        <v>58</v>
      </c>
      <c r="AM105" t="s">
        <v>59</v>
      </c>
      <c r="AO105" t="s">
        <v>60</v>
      </c>
    </row>
    <row r="106" spans="1:41" x14ac:dyDescent="0.25">
      <c r="A106">
        <v>64</v>
      </c>
      <c r="B106" s="1">
        <v>45183.467812499999</v>
      </c>
      <c r="C106" s="1">
        <v>45183.473391203705</v>
      </c>
      <c r="D106" t="s">
        <v>712</v>
      </c>
      <c r="E106" t="s">
        <v>713</v>
      </c>
      <c r="F106" s="1"/>
      <c r="G106" s="2">
        <v>45183</v>
      </c>
      <c r="H106" t="s">
        <v>714</v>
      </c>
      <c r="I106" t="s">
        <v>64</v>
      </c>
      <c r="J106" t="s">
        <v>715</v>
      </c>
      <c r="K106" t="s">
        <v>716</v>
      </c>
      <c r="L106" t="s">
        <v>717</v>
      </c>
      <c r="M106" t="s">
        <v>142</v>
      </c>
      <c r="N106" t="s">
        <v>55</v>
      </c>
      <c r="P106" s="8" t="s">
        <v>713</v>
      </c>
    </row>
    <row r="107" spans="1:41" x14ac:dyDescent="0.25">
      <c r="A107">
        <v>64</v>
      </c>
      <c r="B107" s="1">
        <v>45183.467812499999</v>
      </c>
      <c r="C107" s="1">
        <v>45183.473391203705</v>
      </c>
      <c r="D107" t="s">
        <v>712</v>
      </c>
      <c r="E107" t="s">
        <v>713</v>
      </c>
      <c r="F107" s="1"/>
      <c r="G107" s="2">
        <v>45183</v>
      </c>
      <c r="H107" t="s">
        <v>714</v>
      </c>
      <c r="I107" t="s">
        <v>64</v>
      </c>
      <c r="J107" t="s">
        <v>715</v>
      </c>
      <c r="K107" t="s">
        <v>716</v>
      </c>
      <c r="L107" t="s">
        <v>717</v>
      </c>
      <c r="M107" t="s">
        <v>142</v>
      </c>
      <c r="N107" t="s">
        <v>55</v>
      </c>
      <c r="P107" s="8" t="s">
        <v>723</v>
      </c>
      <c r="Q107" t="s">
        <v>55</v>
      </c>
      <c r="R107" t="s">
        <v>55</v>
      </c>
      <c r="T107" t="s">
        <v>55</v>
      </c>
      <c r="V107" t="s">
        <v>55</v>
      </c>
      <c r="W107" t="s">
        <v>55</v>
      </c>
      <c r="Y107" t="s">
        <v>55</v>
      </c>
      <c r="Z107" t="s">
        <v>55</v>
      </c>
      <c r="AB107" t="s">
        <v>55</v>
      </c>
      <c r="AC107" t="s">
        <v>55</v>
      </c>
      <c r="AE107" t="s">
        <v>55</v>
      </c>
      <c r="AF107" t="s">
        <v>55</v>
      </c>
      <c r="AH107" t="s">
        <v>55</v>
      </c>
      <c r="AI107" t="s">
        <v>55</v>
      </c>
      <c r="AJ107" t="s">
        <v>55</v>
      </c>
      <c r="AK107" t="s">
        <v>58</v>
      </c>
      <c r="AM107" t="s">
        <v>719</v>
      </c>
      <c r="AO107" t="s">
        <v>97</v>
      </c>
    </row>
    <row r="108" spans="1:41" x14ac:dyDescent="0.25">
      <c r="A108">
        <v>65</v>
      </c>
      <c r="B108" s="1">
        <v>45185.448657407411</v>
      </c>
      <c r="C108" s="1">
        <v>45185.448854166665</v>
      </c>
      <c r="D108" t="s">
        <v>712</v>
      </c>
      <c r="E108" t="s">
        <v>713</v>
      </c>
      <c r="F108" s="1"/>
      <c r="G108" s="2">
        <v>45184</v>
      </c>
      <c r="H108" t="s">
        <v>720</v>
      </c>
      <c r="I108" t="s">
        <v>64</v>
      </c>
      <c r="J108" t="s">
        <v>715</v>
      </c>
      <c r="K108" t="s">
        <v>721</v>
      </c>
      <c r="L108" t="s">
        <v>722</v>
      </c>
      <c r="M108" t="s">
        <v>112</v>
      </c>
      <c r="N108" t="s">
        <v>55</v>
      </c>
      <c r="P108" s="8" t="s">
        <v>723</v>
      </c>
      <c r="Q108" t="s">
        <v>58</v>
      </c>
      <c r="R108" t="s">
        <v>55</v>
      </c>
      <c r="T108" t="s">
        <v>55</v>
      </c>
      <c r="V108" t="s">
        <v>55</v>
      </c>
      <c r="W108" t="s">
        <v>55</v>
      </c>
      <c r="Y108" t="s">
        <v>55</v>
      </c>
      <c r="Z108" t="s">
        <v>55</v>
      </c>
      <c r="AB108" t="s">
        <v>55</v>
      </c>
      <c r="AC108" t="s">
        <v>55</v>
      </c>
      <c r="AE108" t="s">
        <v>55</v>
      </c>
      <c r="AF108" t="s">
        <v>55</v>
      </c>
      <c r="AH108" t="s">
        <v>55</v>
      </c>
      <c r="AI108" t="s">
        <v>55</v>
      </c>
      <c r="AJ108" t="s">
        <v>55</v>
      </c>
      <c r="AK108" t="s">
        <v>58</v>
      </c>
      <c r="AM108" t="s">
        <v>724</v>
      </c>
      <c r="AO108" t="s">
        <v>725</v>
      </c>
    </row>
    <row r="109" spans="1:41" x14ac:dyDescent="0.25">
      <c r="A109">
        <v>66</v>
      </c>
      <c r="B109" s="1">
        <v>45185.65152777778</v>
      </c>
      <c r="C109" s="1">
        <v>45185.653541666667</v>
      </c>
      <c r="D109" t="s">
        <v>401</v>
      </c>
      <c r="E109" t="s">
        <v>402</v>
      </c>
      <c r="F109" s="1"/>
      <c r="G109" s="2">
        <v>45185</v>
      </c>
      <c r="H109" t="s">
        <v>403</v>
      </c>
      <c r="I109" t="s">
        <v>64</v>
      </c>
      <c r="J109" t="s">
        <v>404</v>
      </c>
      <c r="K109" t="s">
        <v>403</v>
      </c>
      <c r="L109" t="s">
        <v>409</v>
      </c>
      <c r="M109" t="s">
        <v>112</v>
      </c>
      <c r="N109" t="s">
        <v>58</v>
      </c>
      <c r="P109" s="8" t="s">
        <v>439</v>
      </c>
      <c r="Q109" t="s">
        <v>55</v>
      </c>
      <c r="R109" t="s">
        <v>55</v>
      </c>
      <c r="T109" t="s">
        <v>55</v>
      </c>
      <c r="V109" t="s">
        <v>55</v>
      </c>
      <c r="W109" t="s">
        <v>55</v>
      </c>
      <c r="Y109" t="s">
        <v>55</v>
      </c>
      <c r="Z109" t="s">
        <v>55</v>
      </c>
      <c r="AB109" t="s">
        <v>55</v>
      </c>
      <c r="AC109" t="s">
        <v>55</v>
      </c>
      <c r="AE109" t="s">
        <v>55</v>
      </c>
      <c r="AF109" t="s">
        <v>55</v>
      </c>
      <c r="AH109" t="s">
        <v>55</v>
      </c>
      <c r="AI109" t="s">
        <v>55</v>
      </c>
      <c r="AJ109" t="s">
        <v>55</v>
      </c>
      <c r="AK109" t="s">
        <v>58</v>
      </c>
      <c r="AM109" t="s">
        <v>57</v>
      </c>
      <c r="AO109" t="s">
        <v>410</v>
      </c>
    </row>
    <row r="110" spans="1:41" x14ac:dyDescent="0.25">
      <c r="A110">
        <v>67</v>
      </c>
      <c r="B110" s="1">
        <v>45185.659594907411</v>
      </c>
      <c r="C110" s="1">
        <v>45185.662604166668</v>
      </c>
      <c r="D110" t="s">
        <v>378</v>
      </c>
      <c r="E110" t="s">
        <v>379</v>
      </c>
      <c r="F110" s="1"/>
      <c r="G110" s="2">
        <v>45185</v>
      </c>
      <c r="H110" t="s">
        <v>386</v>
      </c>
      <c r="I110" t="s">
        <v>64</v>
      </c>
      <c r="J110" t="s">
        <v>381</v>
      </c>
      <c r="K110" t="s">
        <v>382</v>
      </c>
      <c r="L110" t="s">
        <v>387</v>
      </c>
      <c r="M110" t="s">
        <v>112</v>
      </c>
      <c r="N110" t="s">
        <v>55</v>
      </c>
      <c r="P110" s="8" t="s">
        <v>388</v>
      </c>
      <c r="Q110" t="s">
        <v>55</v>
      </c>
      <c r="R110" t="s">
        <v>55</v>
      </c>
      <c r="T110" t="s">
        <v>55</v>
      </c>
      <c r="V110" t="s">
        <v>55</v>
      </c>
      <c r="W110" t="s">
        <v>55</v>
      </c>
      <c r="Y110" t="s">
        <v>55</v>
      </c>
      <c r="Z110" t="s">
        <v>55</v>
      </c>
      <c r="AB110" t="s">
        <v>55</v>
      </c>
      <c r="AC110" t="s">
        <v>55</v>
      </c>
      <c r="AE110" t="s">
        <v>55</v>
      </c>
      <c r="AF110" t="s">
        <v>55</v>
      </c>
      <c r="AH110" t="s">
        <v>55</v>
      </c>
      <c r="AI110" t="s">
        <v>55</v>
      </c>
      <c r="AJ110" t="s">
        <v>55</v>
      </c>
      <c r="AK110" t="s">
        <v>58</v>
      </c>
      <c r="AM110" t="s">
        <v>389</v>
      </c>
      <c r="AO110" t="s">
        <v>390</v>
      </c>
    </row>
    <row r="111" spans="1:41" x14ac:dyDescent="0.25">
      <c r="A111">
        <v>68</v>
      </c>
      <c r="B111" s="1">
        <v>45186.334930555553</v>
      </c>
      <c r="C111" s="1">
        <v>45186.364062499997</v>
      </c>
      <c r="D111" t="s">
        <v>712</v>
      </c>
      <c r="E111" t="s">
        <v>713</v>
      </c>
      <c r="F111" s="1"/>
      <c r="G111" s="2">
        <v>45186</v>
      </c>
      <c r="H111" t="s">
        <v>726</v>
      </c>
      <c r="I111" t="s">
        <v>64</v>
      </c>
      <c r="J111" t="s">
        <v>715</v>
      </c>
      <c r="K111" t="s">
        <v>727</v>
      </c>
      <c r="L111" t="s">
        <v>728</v>
      </c>
      <c r="M111" t="s">
        <v>112</v>
      </c>
      <c r="N111" t="s">
        <v>55</v>
      </c>
      <c r="P111" s="8" t="s">
        <v>863</v>
      </c>
      <c r="Q111" t="s">
        <v>55</v>
      </c>
      <c r="R111" t="s">
        <v>55</v>
      </c>
      <c r="T111" t="s">
        <v>55</v>
      </c>
      <c r="V111" t="s">
        <v>55</v>
      </c>
      <c r="W111" t="s">
        <v>55</v>
      </c>
      <c r="Y111" t="s">
        <v>55</v>
      </c>
      <c r="Z111" t="s">
        <v>55</v>
      </c>
      <c r="AB111" t="s">
        <v>55</v>
      </c>
      <c r="AC111" t="s">
        <v>55</v>
      </c>
      <c r="AE111" t="s">
        <v>55</v>
      </c>
      <c r="AF111" t="s">
        <v>55</v>
      </c>
      <c r="AH111" t="s">
        <v>55</v>
      </c>
      <c r="AI111" t="s">
        <v>55</v>
      </c>
      <c r="AJ111" t="s">
        <v>55</v>
      </c>
      <c r="AK111" t="s">
        <v>58</v>
      </c>
      <c r="AM111" t="s">
        <v>730</v>
      </c>
    </row>
    <row r="112" spans="1:41" x14ac:dyDescent="0.25">
      <c r="A112">
        <v>69</v>
      </c>
      <c r="B112" s="1">
        <v>45187.36310185185</v>
      </c>
      <c r="C112" s="1">
        <v>45187.365810185183</v>
      </c>
      <c r="D112" t="s">
        <v>520</v>
      </c>
      <c r="E112" t="s">
        <v>521</v>
      </c>
      <c r="F112" s="1"/>
      <c r="G112" s="2">
        <v>45184</v>
      </c>
      <c r="H112" t="s">
        <v>522</v>
      </c>
      <c r="I112" t="s">
        <v>64</v>
      </c>
      <c r="J112" t="s">
        <v>523</v>
      </c>
      <c r="K112" t="s">
        <v>222</v>
      </c>
      <c r="L112" t="s">
        <v>524</v>
      </c>
      <c r="M112" t="s">
        <v>142</v>
      </c>
      <c r="N112" t="s">
        <v>58</v>
      </c>
      <c r="P112" s="8"/>
      <c r="Q112" t="s">
        <v>55</v>
      </c>
      <c r="R112" t="s">
        <v>55</v>
      </c>
      <c r="T112" t="s">
        <v>55</v>
      </c>
      <c r="V112" t="s">
        <v>55</v>
      </c>
      <c r="W112" t="s">
        <v>55</v>
      </c>
      <c r="Y112" t="s">
        <v>55</v>
      </c>
      <c r="Z112" t="s">
        <v>57</v>
      </c>
      <c r="AC112" t="s">
        <v>55</v>
      </c>
      <c r="AE112" t="s">
        <v>55</v>
      </c>
      <c r="AF112" t="s">
        <v>55</v>
      </c>
      <c r="AH112" t="s">
        <v>55</v>
      </c>
      <c r="AI112" t="s">
        <v>55</v>
      </c>
      <c r="AJ112" t="s">
        <v>55</v>
      </c>
      <c r="AK112" t="s">
        <v>58</v>
      </c>
      <c r="AM112" t="s">
        <v>97</v>
      </c>
      <c r="AO112" t="s">
        <v>525</v>
      </c>
    </row>
    <row r="113" spans="1:41" x14ac:dyDescent="0.25">
      <c r="A113">
        <v>70</v>
      </c>
      <c r="B113" s="1">
        <v>45187.397337962961</v>
      </c>
      <c r="C113" s="1">
        <v>45187.397997685184</v>
      </c>
      <c r="D113" t="s">
        <v>359</v>
      </c>
      <c r="E113" t="s">
        <v>360</v>
      </c>
      <c r="F113" s="1"/>
      <c r="G113" s="2">
        <v>45187</v>
      </c>
      <c r="H113" t="s">
        <v>361</v>
      </c>
      <c r="I113" t="s">
        <v>64</v>
      </c>
      <c r="J113" t="s">
        <v>353</v>
      </c>
      <c r="K113" t="s">
        <v>368</v>
      </c>
      <c r="L113" t="s">
        <v>369</v>
      </c>
      <c r="M113" t="s">
        <v>86</v>
      </c>
      <c r="N113" t="s">
        <v>55</v>
      </c>
      <c r="P113" s="8" t="s">
        <v>614</v>
      </c>
      <c r="Q113" t="s">
        <v>55</v>
      </c>
      <c r="R113" t="s">
        <v>55</v>
      </c>
      <c r="T113" t="s">
        <v>55</v>
      </c>
      <c r="V113" t="s">
        <v>55</v>
      </c>
      <c r="W113" t="s">
        <v>55</v>
      </c>
      <c r="Y113" t="s">
        <v>55</v>
      </c>
      <c r="Z113" t="s">
        <v>57</v>
      </c>
      <c r="AC113" t="s">
        <v>57</v>
      </c>
      <c r="AF113" t="s">
        <v>55</v>
      </c>
      <c r="AH113" t="s">
        <v>55</v>
      </c>
      <c r="AI113" t="s">
        <v>55</v>
      </c>
      <c r="AJ113" t="s">
        <v>55</v>
      </c>
      <c r="AK113" t="s">
        <v>58</v>
      </c>
      <c r="AM113" t="s">
        <v>371</v>
      </c>
      <c r="AN113" t="s">
        <v>372</v>
      </c>
      <c r="AO113" t="s">
        <v>57</v>
      </c>
    </row>
    <row r="114" spans="1:41" x14ac:dyDescent="0.25">
      <c r="A114">
        <v>71</v>
      </c>
      <c r="B114" s="1">
        <v>45188.551585648151</v>
      </c>
      <c r="C114" s="1">
        <v>45188.558171296296</v>
      </c>
      <c r="D114" t="s">
        <v>431</v>
      </c>
      <c r="E114" t="s">
        <v>432</v>
      </c>
      <c r="F114" s="1"/>
      <c r="G114" s="2">
        <v>45188</v>
      </c>
      <c r="H114" t="s">
        <v>679</v>
      </c>
      <c r="I114" t="s">
        <v>194</v>
      </c>
      <c r="J114" t="s">
        <v>780</v>
      </c>
      <c r="K114" t="s">
        <v>652</v>
      </c>
      <c r="L114" t="s">
        <v>680</v>
      </c>
      <c r="M114" t="s">
        <v>207</v>
      </c>
      <c r="N114" t="s">
        <v>58</v>
      </c>
      <c r="P114" s="8" t="s">
        <v>681</v>
      </c>
      <c r="Q114" t="s">
        <v>58</v>
      </c>
      <c r="R114" t="s">
        <v>58</v>
      </c>
      <c r="T114" t="s">
        <v>55</v>
      </c>
      <c r="V114" t="s">
        <v>55</v>
      </c>
      <c r="W114" t="s">
        <v>55</v>
      </c>
      <c r="Y114" t="s">
        <v>55</v>
      </c>
      <c r="Z114" t="s">
        <v>55</v>
      </c>
      <c r="AB114" t="s">
        <v>55</v>
      </c>
      <c r="AC114" t="s">
        <v>55</v>
      </c>
      <c r="AE114" t="s">
        <v>55</v>
      </c>
      <c r="AF114" t="s">
        <v>57</v>
      </c>
      <c r="AI114" t="s">
        <v>55</v>
      </c>
      <c r="AJ114" t="s">
        <v>55</v>
      </c>
      <c r="AK114" t="s">
        <v>58</v>
      </c>
      <c r="AM114" t="s">
        <v>97</v>
      </c>
      <c r="AO114" t="s">
        <v>87</v>
      </c>
    </row>
    <row r="115" spans="1:41" x14ac:dyDescent="0.25">
      <c r="A115">
        <v>71</v>
      </c>
      <c r="B115" s="1">
        <v>45188.690509259257</v>
      </c>
      <c r="C115" s="1">
        <v>45188.695324074077</v>
      </c>
      <c r="D115" t="s">
        <v>99</v>
      </c>
      <c r="E115" t="s">
        <v>100</v>
      </c>
      <c r="F115" s="1"/>
      <c r="G115" s="2">
        <v>45187</v>
      </c>
      <c r="H115" t="s">
        <v>101</v>
      </c>
      <c r="I115" t="s">
        <v>64</v>
      </c>
      <c r="J115" t="s">
        <v>381</v>
      </c>
      <c r="K115" t="s">
        <v>103</v>
      </c>
      <c r="L115" t="s">
        <v>391</v>
      </c>
      <c r="M115" t="s">
        <v>67</v>
      </c>
      <c r="N115" t="s">
        <v>55</v>
      </c>
      <c r="P115" s="8" t="s">
        <v>864</v>
      </c>
    </row>
    <row r="116" spans="1:41" x14ac:dyDescent="0.25">
      <c r="A116">
        <v>72</v>
      </c>
      <c r="B116" s="1">
        <v>45188.690509259257</v>
      </c>
      <c r="C116" s="1">
        <v>45188.695324074077</v>
      </c>
      <c r="D116" t="s">
        <v>99</v>
      </c>
      <c r="E116" t="s">
        <v>100</v>
      </c>
      <c r="F116" s="1"/>
      <c r="G116" s="2">
        <v>45188</v>
      </c>
      <c r="H116" t="s">
        <v>101</v>
      </c>
      <c r="I116" t="s">
        <v>64</v>
      </c>
      <c r="J116" t="s">
        <v>381</v>
      </c>
      <c r="K116" t="s">
        <v>103</v>
      </c>
      <c r="L116" t="s">
        <v>391</v>
      </c>
      <c r="M116" t="s">
        <v>67</v>
      </c>
      <c r="N116" t="s">
        <v>55</v>
      </c>
      <c r="P116" s="8" t="s">
        <v>865</v>
      </c>
      <c r="Q116" t="s">
        <v>55</v>
      </c>
      <c r="R116" t="s">
        <v>55</v>
      </c>
      <c r="T116" t="s">
        <v>55</v>
      </c>
      <c r="V116" t="s">
        <v>55</v>
      </c>
      <c r="W116" t="s">
        <v>55</v>
      </c>
      <c r="Y116" t="s">
        <v>55</v>
      </c>
      <c r="Z116" t="s">
        <v>57</v>
      </c>
      <c r="AC116" t="s">
        <v>57</v>
      </c>
      <c r="AF116" t="s">
        <v>57</v>
      </c>
      <c r="AI116" t="s">
        <v>55</v>
      </c>
      <c r="AJ116" t="s">
        <v>55</v>
      </c>
      <c r="AK116" t="s">
        <v>58</v>
      </c>
      <c r="AM116" t="s">
        <v>57</v>
      </c>
      <c r="AO116" t="s">
        <v>393</v>
      </c>
    </row>
    <row r="117" spans="1:41" x14ac:dyDescent="0.25">
      <c r="A117">
        <v>73</v>
      </c>
      <c r="B117" s="1">
        <v>45189.625497685185</v>
      </c>
      <c r="C117" s="1">
        <v>45189.665497685186</v>
      </c>
      <c r="D117" t="s">
        <v>605</v>
      </c>
      <c r="E117" t="s">
        <v>606</v>
      </c>
      <c r="F117" s="1"/>
      <c r="G117" s="2">
        <v>45189</v>
      </c>
      <c r="H117" t="s">
        <v>607</v>
      </c>
      <c r="I117" t="s">
        <v>64</v>
      </c>
      <c r="J117" t="s">
        <v>602</v>
      </c>
      <c r="K117" t="s">
        <v>245</v>
      </c>
      <c r="L117" t="s">
        <v>608</v>
      </c>
      <c r="M117" t="s">
        <v>142</v>
      </c>
      <c r="N117" t="s">
        <v>55</v>
      </c>
      <c r="P117" s="8" t="s">
        <v>609</v>
      </c>
      <c r="Q117" t="s">
        <v>55</v>
      </c>
      <c r="R117" t="s">
        <v>55</v>
      </c>
      <c r="T117" t="s">
        <v>55</v>
      </c>
      <c r="V117" t="s">
        <v>55</v>
      </c>
      <c r="W117" t="s">
        <v>55</v>
      </c>
      <c r="Y117" t="s">
        <v>55</v>
      </c>
      <c r="Z117" t="s">
        <v>57</v>
      </c>
      <c r="AC117" t="s">
        <v>55</v>
      </c>
      <c r="AE117" t="s">
        <v>55</v>
      </c>
      <c r="AF117" t="s">
        <v>55</v>
      </c>
      <c r="AH117" t="s">
        <v>55</v>
      </c>
      <c r="AI117" t="s">
        <v>55</v>
      </c>
      <c r="AJ117" t="s">
        <v>55</v>
      </c>
      <c r="AK117" t="s">
        <v>58</v>
      </c>
      <c r="AM117" t="s">
        <v>57</v>
      </c>
    </row>
    <row r="118" spans="1:41" x14ac:dyDescent="0.25">
      <c r="A118">
        <v>74</v>
      </c>
      <c r="B118" s="1">
        <v>45189.682673611111</v>
      </c>
      <c r="C118" s="1">
        <v>45189.684988425928</v>
      </c>
      <c r="D118" t="s">
        <v>600</v>
      </c>
      <c r="E118" t="s">
        <v>143</v>
      </c>
      <c r="F118" s="1"/>
      <c r="G118" s="2">
        <v>45189</v>
      </c>
      <c r="H118" t="s">
        <v>610</v>
      </c>
      <c r="I118" t="s">
        <v>64</v>
      </c>
      <c r="J118" t="s">
        <v>866</v>
      </c>
      <c r="K118" t="s">
        <v>623</v>
      </c>
      <c r="L118" t="s">
        <v>272</v>
      </c>
      <c r="M118" t="s">
        <v>86</v>
      </c>
      <c r="N118" t="s">
        <v>55</v>
      </c>
      <c r="P118" s="8" t="s">
        <v>536</v>
      </c>
      <c r="Q118" t="s">
        <v>58</v>
      </c>
      <c r="R118" t="s">
        <v>58</v>
      </c>
      <c r="T118" t="s">
        <v>55</v>
      </c>
      <c r="V118" t="s">
        <v>55</v>
      </c>
      <c r="W118" t="s">
        <v>55</v>
      </c>
      <c r="Y118" t="s">
        <v>55</v>
      </c>
      <c r="Z118" t="s">
        <v>57</v>
      </c>
      <c r="AC118" t="s">
        <v>55</v>
      </c>
      <c r="AE118" t="s">
        <v>55</v>
      </c>
      <c r="AF118" t="s">
        <v>55</v>
      </c>
      <c r="AH118" t="s">
        <v>55</v>
      </c>
      <c r="AI118" t="s">
        <v>55</v>
      </c>
      <c r="AJ118" t="s">
        <v>55</v>
      </c>
      <c r="AK118" t="s">
        <v>58</v>
      </c>
      <c r="AM118" t="s">
        <v>57</v>
      </c>
    </row>
    <row r="119" spans="1:41" x14ac:dyDescent="0.25">
      <c r="A119">
        <v>75</v>
      </c>
      <c r="B119" s="1">
        <v>45190.177685185183</v>
      </c>
      <c r="C119" s="1">
        <v>45190.18141203704</v>
      </c>
      <c r="D119" t="s">
        <v>274</v>
      </c>
      <c r="E119" t="s">
        <v>275</v>
      </c>
      <c r="F119" s="1"/>
      <c r="G119" s="2">
        <v>45190</v>
      </c>
      <c r="H119" t="s">
        <v>276</v>
      </c>
      <c r="I119" t="s">
        <v>50</v>
      </c>
      <c r="J119" t="s">
        <v>277</v>
      </c>
      <c r="K119" t="s">
        <v>278</v>
      </c>
      <c r="L119" t="s">
        <v>279</v>
      </c>
      <c r="M119" t="s">
        <v>54</v>
      </c>
      <c r="N119" t="s">
        <v>55</v>
      </c>
      <c r="P119" s="8" t="s">
        <v>280</v>
      </c>
      <c r="Q119" t="s">
        <v>55</v>
      </c>
      <c r="R119" t="s">
        <v>55</v>
      </c>
      <c r="T119" t="s">
        <v>55</v>
      </c>
      <c r="V119" t="s">
        <v>55</v>
      </c>
      <c r="W119" t="s">
        <v>55</v>
      </c>
      <c r="Y119" t="s">
        <v>55</v>
      </c>
      <c r="Z119" t="s">
        <v>55</v>
      </c>
      <c r="AB119" t="s">
        <v>55</v>
      </c>
      <c r="AC119" t="s">
        <v>55</v>
      </c>
      <c r="AE119" t="s">
        <v>55</v>
      </c>
      <c r="AF119" t="s">
        <v>55</v>
      </c>
      <c r="AH119" t="s">
        <v>55</v>
      </c>
      <c r="AI119" t="s">
        <v>57</v>
      </c>
      <c r="AK119" t="s">
        <v>58</v>
      </c>
      <c r="AM119" t="s">
        <v>97</v>
      </c>
    </row>
    <row r="120" spans="1:41" x14ac:dyDescent="0.25">
      <c r="A120">
        <v>76</v>
      </c>
      <c r="B120" s="1">
        <v>45190.662604166668</v>
      </c>
      <c r="C120" s="1">
        <v>45190.677442129629</v>
      </c>
      <c r="D120" t="s">
        <v>482</v>
      </c>
      <c r="E120" t="s">
        <v>483</v>
      </c>
      <c r="F120" s="1"/>
      <c r="G120" s="2">
        <v>45190</v>
      </c>
      <c r="H120" t="s">
        <v>484</v>
      </c>
      <c r="I120" t="s">
        <v>194</v>
      </c>
      <c r="J120" t="s">
        <v>457</v>
      </c>
      <c r="K120" t="s">
        <v>473</v>
      </c>
      <c r="L120" t="s">
        <v>485</v>
      </c>
      <c r="M120" t="s">
        <v>475</v>
      </c>
      <c r="N120" t="s">
        <v>55</v>
      </c>
      <c r="P120" s="8" t="s">
        <v>512</v>
      </c>
      <c r="Q120" t="s">
        <v>58</v>
      </c>
      <c r="R120" t="s">
        <v>58</v>
      </c>
      <c r="T120" t="s">
        <v>55</v>
      </c>
      <c r="V120" t="s">
        <v>55</v>
      </c>
      <c r="W120" t="s">
        <v>55</v>
      </c>
      <c r="Y120" t="s">
        <v>55</v>
      </c>
      <c r="Z120" t="s">
        <v>55</v>
      </c>
      <c r="AB120" t="s">
        <v>55</v>
      </c>
      <c r="AC120" t="s">
        <v>55</v>
      </c>
      <c r="AE120" t="s">
        <v>55</v>
      </c>
      <c r="AF120" t="s">
        <v>55</v>
      </c>
      <c r="AH120" t="s">
        <v>55</v>
      </c>
      <c r="AI120" t="s">
        <v>55</v>
      </c>
      <c r="AJ120" t="s">
        <v>487</v>
      </c>
      <c r="AK120" t="s">
        <v>55</v>
      </c>
      <c r="AM120" t="s">
        <v>488</v>
      </c>
      <c r="AN120" t="s">
        <v>489</v>
      </c>
    </row>
    <row r="121" spans="1:41" x14ac:dyDescent="0.25">
      <c r="A121">
        <v>76</v>
      </c>
      <c r="B121" s="1">
        <v>45190.662604166668</v>
      </c>
      <c r="C121" s="1">
        <v>45190.677442129629</v>
      </c>
      <c r="D121" t="s">
        <v>482</v>
      </c>
      <c r="E121" t="s">
        <v>483</v>
      </c>
      <c r="F121" s="1"/>
      <c r="G121" s="2">
        <v>45190</v>
      </c>
      <c r="H121" t="s">
        <v>484</v>
      </c>
      <c r="I121" t="s">
        <v>194</v>
      </c>
      <c r="J121" t="s">
        <v>457</v>
      </c>
      <c r="K121" t="s">
        <v>473</v>
      </c>
      <c r="L121" t="s">
        <v>485</v>
      </c>
      <c r="M121" t="s">
        <v>475</v>
      </c>
      <c r="P121" s="8" t="s">
        <v>483</v>
      </c>
    </row>
    <row r="122" spans="1:41" x14ac:dyDescent="0.25">
      <c r="A122">
        <v>77</v>
      </c>
      <c r="B122" s="1">
        <v>45190.797800925924</v>
      </c>
      <c r="C122" s="1">
        <v>45190.797997685186</v>
      </c>
      <c r="D122" t="s">
        <v>712</v>
      </c>
      <c r="E122" t="s">
        <v>713</v>
      </c>
      <c r="F122" s="1"/>
      <c r="G122" s="2">
        <v>45190</v>
      </c>
      <c r="H122" t="s">
        <v>731</v>
      </c>
      <c r="I122" t="s">
        <v>64</v>
      </c>
      <c r="J122" t="s">
        <v>715</v>
      </c>
      <c r="K122" t="s">
        <v>732</v>
      </c>
      <c r="L122" t="s">
        <v>733</v>
      </c>
      <c r="M122" t="s">
        <v>142</v>
      </c>
      <c r="N122" t="s">
        <v>55</v>
      </c>
      <c r="P122" s="8" t="s">
        <v>723</v>
      </c>
      <c r="Q122" t="s">
        <v>55</v>
      </c>
      <c r="R122" t="s">
        <v>55</v>
      </c>
      <c r="T122" t="s">
        <v>55</v>
      </c>
      <c r="V122" t="s">
        <v>55</v>
      </c>
      <c r="W122" t="s">
        <v>55</v>
      </c>
      <c r="Y122" t="s">
        <v>55</v>
      </c>
      <c r="Z122" t="s">
        <v>55</v>
      </c>
      <c r="AB122" t="s">
        <v>55</v>
      </c>
      <c r="AC122" t="s">
        <v>55</v>
      </c>
      <c r="AE122" t="s">
        <v>55</v>
      </c>
      <c r="AF122" t="s">
        <v>55</v>
      </c>
      <c r="AH122" t="s">
        <v>55</v>
      </c>
      <c r="AI122" t="s">
        <v>55</v>
      </c>
      <c r="AJ122" t="s">
        <v>55</v>
      </c>
      <c r="AK122" t="s">
        <v>58</v>
      </c>
      <c r="AM122" t="s">
        <v>97</v>
      </c>
      <c r="AO122" t="s">
        <v>734</v>
      </c>
    </row>
    <row r="123" spans="1:41" x14ac:dyDescent="0.25">
      <c r="A123">
        <v>78</v>
      </c>
      <c r="B123" s="1">
        <v>45191.57984953704</v>
      </c>
      <c r="C123" s="1">
        <v>45191.583391203705</v>
      </c>
      <c r="D123" t="s">
        <v>82</v>
      </c>
      <c r="E123" t="s">
        <v>83</v>
      </c>
      <c r="F123" s="1"/>
      <c r="G123" s="2">
        <v>45191</v>
      </c>
      <c r="H123" t="s">
        <v>84</v>
      </c>
      <c r="I123" t="s">
        <v>50</v>
      </c>
      <c r="J123" t="s">
        <v>867</v>
      </c>
      <c r="K123" t="s">
        <v>84</v>
      </c>
      <c r="L123" t="s">
        <v>85</v>
      </c>
      <c r="M123" t="s">
        <v>86</v>
      </c>
      <c r="N123" t="s">
        <v>58</v>
      </c>
      <c r="P123" s="8"/>
      <c r="Q123" t="s">
        <v>55</v>
      </c>
      <c r="R123" t="s">
        <v>55</v>
      </c>
      <c r="T123" t="s">
        <v>55</v>
      </c>
      <c r="V123" t="s">
        <v>55</v>
      </c>
      <c r="W123" t="s">
        <v>55</v>
      </c>
      <c r="Y123" t="s">
        <v>55</v>
      </c>
      <c r="Z123" t="s">
        <v>57</v>
      </c>
      <c r="AC123" t="s">
        <v>57</v>
      </c>
      <c r="AF123" t="s">
        <v>55</v>
      </c>
      <c r="AH123" t="s">
        <v>55</v>
      </c>
      <c r="AI123" t="s">
        <v>55</v>
      </c>
      <c r="AJ123" t="s">
        <v>55</v>
      </c>
      <c r="AK123" t="s">
        <v>58</v>
      </c>
      <c r="AM123" t="s">
        <v>88</v>
      </c>
      <c r="AN123" t="s">
        <v>89</v>
      </c>
      <c r="AO123" t="s">
        <v>90</v>
      </c>
    </row>
    <row r="124" spans="1:41" x14ac:dyDescent="0.25">
      <c r="A124">
        <v>79</v>
      </c>
      <c r="B124" s="1">
        <v>45191.597893518519</v>
      </c>
      <c r="C124" s="1">
        <v>45191.607812499999</v>
      </c>
      <c r="D124" t="s">
        <v>712</v>
      </c>
      <c r="E124" t="s">
        <v>713</v>
      </c>
      <c r="F124" s="1"/>
      <c r="G124" s="2">
        <v>45191</v>
      </c>
      <c r="H124" t="s">
        <v>714</v>
      </c>
      <c r="I124" t="s">
        <v>64</v>
      </c>
      <c r="J124" t="s">
        <v>715</v>
      </c>
      <c r="K124" t="s">
        <v>735</v>
      </c>
      <c r="L124" t="s">
        <v>736</v>
      </c>
      <c r="M124" t="s">
        <v>112</v>
      </c>
      <c r="N124" t="s">
        <v>55</v>
      </c>
      <c r="P124" s="8" t="s">
        <v>723</v>
      </c>
      <c r="Q124" t="s">
        <v>55</v>
      </c>
      <c r="R124" t="s">
        <v>55</v>
      </c>
      <c r="T124" t="s">
        <v>55</v>
      </c>
      <c r="V124" t="s">
        <v>55</v>
      </c>
      <c r="W124" t="s">
        <v>55</v>
      </c>
      <c r="Y124" t="s">
        <v>55</v>
      </c>
      <c r="Z124" t="s">
        <v>55</v>
      </c>
      <c r="AB124" t="s">
        <v>55</v>
      </c>
      <c r="AC124" t="s">
        <v>55</v>
      </c>
      <c r="AE124" t="s">
        <v>55</v>
      </c>
      <c r="AF124" t="s">
        <v>55</v>
      </c>
      <c r="AH124" t="s">
        <v>55</v>
      </c>
      <c r="AI124" t="s">
        <v>55</v>
      </c>
      <c r="AJ124" t="s">
        <v>55</v>
      </c>
      <c r="AK124" t="s">
        <v>58</v>
      </c>
      <c r="AM124" t="s">
        <v>57</v>
      </c>
      <c r="AO124" t="s">
        <v>737</v>
      </c>
    </row>
    <row r="125" spans="1:41" x14ac:dyDescent="0.25">
      <c r="A125">
        <v>80</v>
      </c>
      <c r="B125" s="1">
        <v>45193.412858796299</v>
      </c>
      <c r="C125" s="1">
        <v>45193.416527777779</v>
      </c>
      <c r="D125" t="s">
        <v>174</v>
      </c>
      <c r="E125" t="s">
        <v>175</v>
      </c>
      <c r="F125" s="1"/>
      <c r="G125" s="2">
        <v>45193</v>
      </c>
      <c r="H125" t="s">
        <v>188</v>
      </c>
      <c r="I125" t="s">
        <v>64</v>
      </c>
      <c r="J125" t="s">
        <v>811</v>
      </c>
      <c r="K125" t="s">
        <v>57</v>
      </c>
      <c r="L125" t="s">
        <v>189</v>
      </c>
      <c r="M125" t="s">
        <v>67</v>
      </c>
      <c r="N125" t="s">
        <v>55</v>
      </c>
      <c r="P125" s="8" t="s">
        <v>868</v>
      </c>
      <c r="Q125" t="s">
        <v>58</v>
      </c>
      <c r="R125" t="s">
        <v>58</v>
      </c>
      <c r="T125" t="s">
        <v>55</v>
      </c>
      <c r="V125" t="s">
        <v>55</v>
      </c>
      <c r="W125" t="s">
        <v>57</v>
      </c>
      <c r="Z125" t="s">
        <v>57</v>
      </c>
      <c r="AC125" t="s">
        <v>55</v>
      </c>
      <c r="AE125" t="s">
        <v>55</v>
      </c>
      <c r="AF125" t="s">
        <v>55</v>
      </c>
      <c r="AH125" t="s">
        <v>55</v>
      </c>
      <c r="AI125" t="s">
        <v>55</v>
      </c>
      <c r="AJ125" t="s">
        <v>55</v>
      </c>
      <c r="AK125" t="s">
        <v>58</v>
      </c>
      <c r="AM125" t="s">
        <v>191</v>
      </c>
      <c r="AO125" t="s">
        <v>192</v>
      </c>
    </row>
    <row r="126" spans="1:41" x14ac:dyDescent="0.25">
      <c r="A126">
        <v>80</v>
      </c>
      <c r="B126" s="1">
        <v>45193.412858796299</v>
      </c>
      <c r="C126" s="1">
        <v>45193.416527777779</v>
      </c>
      <c r="D126" t="s">
        <v>174</v>
      </c>
      <c r="E126" t="s">
        <v>175</v>
      </c>
      <c r="F126" s="1"/>
      <c r="G126" s="2">
        <v>45193</v>
      </c>
      <c r="H126" t="s">
        <v>188</v>
      </c>
      <c r="I126" t="s">
        <v>64</v>
      </c>
      <c r="J126" t="s">
        <v>811</v>
      </c>
      <c r="K126" t="s">
        <v>57</v>
      </c>
      <c r="L126" t="s">
        <v>189</v>
      </c>
      <c r="M126" t="s">
        <v>67</v>
      </c>
      <c r="P126" s="8" t="s">
        <v>869</v>
      </c>
    </row>
    <row r="127" spans="1:41" x14ac:dyDescent="0.25">
      <c r="A127">
        <v>81</v>
      </c>
      <c r="B127" s="1">
        <v>45194.935185185182</v>
      </c>
      <c r="C127" s="1">
        <v>45194.937905092593</v>
      </c>
      <c r="D127" t="s">
        <v>649</v>
      </c>
      <c r="E127" t="s">
        <v>650</v>
      </c>
      <c r="F127" s="1"/>
      <c r="G127" s="2">
        <v>45194</v>
      </c>
      <c r="H127" t="s">
        <v>651</v>
      </c>
      <c r="I127" t="s">
        <v>194</v>
      </c>
      <c r="J127" t="s">
        <v>780</v>
      </c>
      <c r="K127" t="s">
        <v>651</v>
      </c>
      <c r="L127" t="s">
        <v>682</v>
      </c>
      <c r="M127" t="s">
        <v>86</v>
      </c>
      <c r="N127" t="s">
        <v>55</v>
      </c>
      <c r="P127" s="8" t="s">
        <v>683</v>
      </c>
      <c r="Q127" t="s">
        <v>55</v>
      </c>
      <c r="R127" t="s">
        <v>55</v>
      </c>
      <c r="T127" t="s">
        <v>55</v>
      </c>
      <c r="V127" t="s">
        <v>55</v>
      </c>
      <c r="W127" t="s">
        <v>55</v>
      </c>
      <c r="Y127" t="s">
        <v>55</v>
      </c>
      <c r="Z127" t="s">
        <v>57</v>
      </c>
      <c r="AC127" t="s">
        <v>57</v>
      </c>
      <c r="AF127" t="s">
        <v>57</v>
      </c>
      <c r="AI127" t="s">
        <v>55</v>
      </c>
      <c r="AJ127" t="s">
        <v>55</v>
      </c>
      <c r="AK127" t="s">
        <v>58</v>
      </c>
      <c r="AM127" t="s">
        <v>57</v>
      </c>
      <c r="AO127" t="s">
        <v>684</v>
      </c>
    </row>
    <row r="128" spans="1:41" x14ac:dyDescent="0.25">
      <c r="A128">
        <v>82</v>
      </c>
      <c r="B128" s="1">
        <v>45195.483506944445</v>
      </c>
      <c r="C128" s="1">
        <v>45195.488125000003</v>
      </c>
      <c r="D128" t="s">
        <v>129</v>
      </c>
      <c r="E128" t="s">
        <v>130</v>
      </c>
      <c r="F128" s="1"/>
      <c r="G128" s="2">
        <v>45195</v>
      </c>
      <c r="H128" t="s">
        <v>209</v>
      </c>
      <c r="I128" t="s">
        <v>64</v>
      </c>
      <c r="J128" t="s">
        <v>205</v>
      </c>
      <c r="K128" t="s">
        <v>210</v>
      </c>
      <c r="L128" t="s">
        <v>211</v>
      </c>
      <c r="M128" t="s">
        <v>86</v>
      </c>
      <c r="N128" t="s">
        <v>55</v>
      </c>
      <c r="P128" s="8" t="s">
        <v>138</v>
      </c>
      <c r="Q128" t="s">
        <v>55</v>
      </c>
      <c r="R128" t="s">
        <v>55</v>
      </c>
      <c r="T128" t="s">
        <v>55</v>
      </c>
      <c r="V128" t="s">
        <v>55</v>
      </c>
      <c r="W128" t="s">
        <v>55</v>
      </c>
      <c r="Y128" t="s">
        <v>55</v>
      </c>
      <c r="Z128" t="s">
        <v>57</v>
      </c>
      <c r="AC128" t="s">
        <v>55</v>
      </c>
      <c r="AE128" t="s">
        <v>55</v>
      </c>
      <c r="AF128" t="s">
        <v>55</v>
      </c>
      <c r="AH128" t="s">
        <v>55</v>
      </c>
      <c r="AI128" t="s">
        <v>55</v>
      </c>
      <c r="AJ128" t="s">
        <v>55</v>
      </c>
      <c r="AK128" t="s">
        <v>58</v>
      </c>
      <c r="AM128" t="s">
        <v>57</v>
      </c>
    </row>
    <row r="129" spans="1:41" x14ac:dyDescent="0.25">
      <c r="A129">
        <v>83</v>
      </c>
      <c r="B129" s="1">
        <v>45195.721574074072</v>
      </c>
      <c r="C129" s="1">
        <v>45195.72587962963</v>
      </c>
      <c r="D129" t="s">
        <v>281</v>
      </c>
      <c r="E129" t="s">
        <v>282</v>
      </c>
      <c r="F129" s="1"/>
      <c r="G129" s="2">
        <v>45195</v>
      </c>
      <c r="H129" t="s">
        <v>283</v>
      </c>
      <c r="I129" t="s">
        <v>64</v>
      </c>
      <c r="J129" t="s">
        <v>277</v>
      </c>
      <c r="K129" t="s">
        <v>284</v>
      </c>
      <c r="L129" t="s">
        <v>285</v>
      </c>
      <c r="M129" t="s">
        <v>112</v>
      </c>
      <c r="N129" t="s">
        <v>58</v>
      </c>
      <c r="P129" s="8" t="s">
        <v>804</v>
      </c>
      <c r="Q129" t="s">
        <v>55</v>
      </c>
      <c r="R129" t="s">
        <v>55</v>
      </c>
      <c r="T129" t="s">
        <v>55</v>
      </c>
      <c r="V129" t="s">
        <v>55</v>
      </c>
      <c r="W129" t="s">
        <v>55</v>
      </c>
      <c r="Y129" t="s">
        <v>55</v>
      </c>
      <c r="Z129" t="s">
        <v>57</v>
      </c>
      <c r="AC129" t="s">
        <v>55</v>
      </c>
      <c r="AE129" t="s">
        <v>55</v>
      </c>
      <c r="AF129" t="s">
        <v>55</v>
      </c>
      <c r="AH129" t="s">
        <v>55</v>
      </c>
      <c r="AI129" t="s">
        <v>55</v>
      </c>
      <c r="AJ129" t="s">
        <v>55</v>
      </c>
      <c r="AK129" t="s">
        <v>58</v>
      </c>
      <c r="AM129" t="s">
        <v>287</v>
      </c>
    </row>
    <row r="130" spans="1:41" x14ac:dyDescent="0.25">
      <c r="A130">
        <v>83</v>
      </c>
      <c r="B130" s="1">
        <v>45195.721574074072</v>
      </c>
      <c r="C130" s="1">
        <v>45195.72587962963</v>
      </c>
      <c r="D130" t="s">
        <v>281</v>
      </c>
      <c r="E130" t="s">
        <v>282</v>
      </c>
      <c r="F130" s="1"/>
      <c r="G130" s="2">
        <v>45195</v>
      </c>
      <c r="H130" t="s">
        <v>283</v>
      </c>
      <c r="I130" t="s">
        <v>64</v>
      </c>
      <c r="J130" t="s">
        <v>277</v>
      </c>
      <c r="K130" t="s">
        <v>284</v>
      </c>
      <c r="L130" t="s">
        <v>285</v>
      </c>
      <c r="M130" t="s">
        <v>112</v>
      </c>
      <c r="P130" s="8" t="s">
        <v>100</v>
      </c>
    </row>
    <row r="131" spans="1:41" x14ac:dyDescent="0.25">
      <c r="A131">
        <v>84</v>
      </c>
      <c r="B131" s="1">
        <v>45195.72084490741</v>
      </c>
      <c r="C131" s="1">
        <v>45195.727349537039</v>
      </c>
      <c r="D131" t="s">
        <v>99</v>
      </c>
      <c r="E131" t="s">
        <v>100</v>
      </c>
      <c r="F131" s="1"/>
      <c r="G131" s="2">
        <v>45195</v>
      </c>
      <c r="H131" t="s">
        <v>394</v>
      </c>
      <c r="I131" t="s">
        <v>64</v>
      </c>
      <c r="J131" t="s">
        <v>381</v>
      </c>
      <c r="K131" t="s">
        <v>103</v>
      </c>
      <c r="L131" t="s">
        <v>395</v>
      </c>
      <c r="M131" t="s">
        <v>142</v>
      </c>
      <c r="N131" t="s">
        <v>58</v>
      </c>
      <c r="P131" s="8" t="s">
        <v>282</v>
      </c>
      <c r="Q131" t="s">
        <v>55</v>
      </c>
      <c r="R131" t="s">
        <v>55</v>
      </c>
      <c r="T131" t="s">
        <v>55</v>
      </c>
      <c r="V131" t="s">
        <v>55</v>
      </c>
      <c r="W131" t="s">
        <v>55</v>
      </c>
      <c r="Y131" t="s">
        <v>55</v>
      </c>
      <c r="Z131" t="s">
        <v>57</v>
      </c>
      <c r="AC131" t="s">
        <v>57</v>
      </c>
      <c r="AF131" t="s">
        <v>55</v>
      </c>
      <c r="AH131" t="s">
        <v>55</v>
      </c>
      <c r="AI131" t="s">
        <v>55</v>
      </c>
      <c r="AJ131" t="s">
        <v>55</v>
      </c>
      <c r="AK131" t="s">
        <v>58</v>
      </c>
      <c r="AM131" t="s">
        <v>57</v>
      </c>
      <c r="AO131" t="s">
        <v>397</v>
      </c>
    </row>
    <row r="132" spans="1:41" x14ac:dyDescent="0.25">
      <c r="A132">
        <v>84</v>
      </c>
      <c r="B132" s="1">
        <v>45195.72084490741</v>
      </c>
      <c r="C132" s="1">
        <v>45195.727349537039</v>
      </c>
      <c r="D132" t="s">
        <v>99</v>
      </c>
      <c r="E132" t="s">
        <v>100</v>
      </c>
      <c r="F132" s="1"/>
      <c r="G132" s="2">
        <v>45195</v>
      </c>
      <c r="H132" t="s">
        <v>394</v>
      </c>
      <c r="I132" t="s">
        <v>64</v>
      </c>
      <c r="J132" t="s">
        <v>381</v>
      </c>
      <c r="K132" t="s">
        <v>103</v>
      </c>
      <c r="L132" t="s">
        <v>395</v>
      </c>
      <c r="M132" t="s">
        <v>142</v>
      </c>
      <c r="P132" s="8" t="s">
        <v>804</v>
      </c>
    </row>
    <row r="133" spans="1:41" x14ac:dyDescent="0.25">
      <c r="A133">
        <v>85</v>
      </c>
      <c r="B133" s="1">
        <v>45195.824756944443</v>
      </c>
      <c r="C133" s="1">
        <v>45195.825821759259</v>
      </c>
      <c r="D133" t="s">
        <v>411</v>
      </c>
      <c r="E133" t="s">
        <v>412</v>
      </c>
      <c r="F133" s="1"/>
      <c r="G133" s="2">
        <v>45195</v>
      </c>
      <c r="H133" t="s">
        <v>413</v>
      </c>
      <c r="I133" t="s">
        <v>64</v>
      </c>
      <c r="J133" t="s">
        <v>755</v>
      </c>
      <c r="K133" t="s">
        <v>414</v>
      </c>
      <c r="L133" t="s">
        <v>415</v>
      </c>
      <c r="M133" t="s">
        <v>67</v>
      </c>
      <c r="N133" t="s">
        <v>55</v>
      </c>
      <c r="P133" s="8" t="s">
        <v>416</v>
      </c>
      <c r="Q133" t="s">
        <v>55</v>
      </c>
      <c r="R133" t="s">
        <v>55</v>
      </c>
      <c r="T133" t="s">
        <v>55</v>
      </c>
      <c r="V133" t="s">
        <v>55</v>
      </c>
      <c r="W133" t="s">
        <v>55</v>
      </c>
      <c r="Y133" t="s">
        <v>55</v>
      </c>
      <c r="Z133" t="s">
        <v>58</v>
      </c>
      <c r="AA133" t="s">
        <v>417</v>
      </c>
      <c r="AB133" t="s">
        <v>55</v>
      </c>
      <c r="AC133" t="s">
        <v>55</v>
      </c>
      <c r="AE133" t="s">
        <v>55</v>
      </c>
      <c r="AF133" t="s">
        <v>55</v>
      </c>
      <c r="AH133" t="s">
        <v>55</v>
      </c>
      <c r="AI133" t="s">
        <v>55</v>
      </c>
      <c r="AJ133" t="s">
        <v>55</v>
      </c>
      <c r="AK133" t="s">
        <v>58</v>
      </c>
      <c r="AM133" t="s">
        <v>97</v>
      </c>
    </row>
    <row r="134" spans="1:41" x14ac:dyDescent="0.25">
      <c r="A134">
        <v>86</v>
      </c>
      <c r="B134" s="1">
        <v>45196.266875000001</v>
      </c>
      <c r="C134" s="1">
        <v>45196.27747685185</v>
      </c>
      <c r="D134" t="s">
        <v>600</v>
      </c>
      <c r="E134" t="s">
        <v>143</v>
      </c>
      <c r="F134" s="1"/>
      <c r="G134" s="2">
        <v>45196</v>
      </c>
      <c r="H134" t="s">
        <v>601</v>
      </c>
      <c r="I134" t="s">
        <v>64</v>
      </c>
      <c r="J134" t="s">
        <v>602</v>
      </c>
      <c r="K134" t="s">
        <v>610</v>
      </c>
      <c r="L134" t="s">
        <v>611</v>
      </c>
      <c r="M134" t="s">
        <v>86</v>
      </c>
      <c r="N134" t="s">
        <v>58</v>
      </c>
      <c r="P134" s="8"/>
      <c r="Q134" t="s">
        <v>55</v>
      </c>
      <c r="R134" t="s">
        <v>55</v>
      </c>
      <c r="T134" t="s">
        <v>55</v>
      </c>
      <c r="V134" t="s">
        <v>55</v>
      </c>
      <c r="W134" t="s">
        <v>55</v>
      </c>
      <c r="Y134" t="s">
        <v>55</v>
      </c>
      <c r="Z134" t="s">
        <v>55</v>
      </c>
      <c r="AB134" t="s">
        <v>55</v>
      </c>
      <c r="AC134" t="s">
        <v>55</v>
      </c>
      <c r="AE134" t="s">
        <v>55</v>
      </c>
      <c r="AF134" t="s">
        <v>55</v>
      </c>
      <c r="AH134" t="s">
        <v>55</v>
      </c>
      <c r="AI134" t="s">
        <v>55</v>
      </c>
      <c r="AJ134" t="s">
        <v>55</v>
      </c>
      <c r="AK134" t="s">
        <v>58</v>
      </c>
      <c r="AM134" t="s">
        <v>57</v>
      </c>
    </row>
    <row r="135" spans="1:41" x14ac:dyDescent="0.25">
      <c r="A135">
        <v>87</v>
      </c>
      <c r="B135" s="1">
        <v>45196.282094907408</v>
      </c>
      <c r="C135" s="1">
        <v>45196.290995370371</v>
      </c>
      <c r="D135" t="s">
        <v>304</v>
      </c>
      <c r="E135" t="s">
        <v>305</v>
      </c>
      <c r="F135" s="1"/>
      <c r="G135" s="2">
        <v>45195</v>
      </c>
      <c r="H135" t="s">
        <v>318</v>
      </c>
      <c r="I135" t="s">
        <v>64</v>
      </c>
      <c r="J135" t="s">
        <v>870</v>
      </c>
      <c r="K135" t="s">
        <v>245</v>
      </c>
      <c r="L135" t="s">
        <v>319</v>
      </c>
      <c r="M135" t="s">
        <v>112</v>
      </c>
      <c r="N135" t="s">
        <v>55</v>
      </c>
      <c r="P135" s="8" t="s">
        <v>305</v>
      </c>
      <c r="Q135" t="s">
        <v>58</v>
      </c>
      <c r="R135" t="s">
        <v>58</v>
      </c>
      <c r="T135" t="s">
        <v>55</v>
      </c>
      <c r="V135" t="s">
        <v>55</v>
      </c>
      <c r="W135" t="s">
        <v>55</v>
      </c>
      <c r="Y135" t="s">
        <v>55</v>
      </c>
      <c r="Z135" t="s">
        <v>55</v>
      </c>
      <c r="AB135" t="s">
        <v>55</v>
      </c>
      <c r="AC135" t="s">
        <v>55</v>
      </c>
      <c r="AE135" t="s">
        <v>55</v>
      </c>
      <c r="AF135" t="s">
        <v>55</v>
      </c>
      <c r="AH135" t="s">
        <v>55</v>
      </c>
      <c r="AI135" t="s">
        <v>55</v>
      </c>
      <c r="AJ135" t="s">
        <v>55</v>
      </c>
      <c r="AK135" t="s">
        <v>58</v>
      </c>
      <c r="AM135" t="s">
        <v>321</v>
      </c>
      <c r="AN135" t="s">
        <v>322</v>
      </c>
      <c r="AO135" t="s">
        <v>323</v>
      </c>
    </row>
    <row r="136" spans="1:41" x14ac:dyDescent="0.25">
      <c r="A136">
        <v>87</v>
      </c>
      <c r="B136" s="1">
        <v>45196.282094907408</v>
      </c>
      <c r="C136" s="1">
        <v>45196.290995370371</v>
      </c>
      <c r="D136" t="s">
        <v>304</v>
      </c>
      <c r="E136" t="s">
        <v>305</v>
      </c>
      <c r="F136" s="1"/>
      <c r="G136" s="2">
        <v>45195</v>
      </c>
      <c r="H136" t="s">
        <v>318</v>
      </c>
      <c r="I136" t="s">
        <v>64</v>
      </c>
      <c r="J136" t="s">
        <v>870</v>
      </c>
      <c r="K136" t="s">
        <v>245</v>
      </c>
      <c r="L136" t="s">
        <v>319</v>
      </c>
      <c r="M136" t="s">
        <v>112</v>
      </c>
      <c r="P136" s="8" t="s">
        <v>871</v>
      </c>
    </row>
    <row r="137" spans="1:41" x14ac:dyDescent="0.25">
      <c r="A137">
        <v>87</v>
      </c>
      <c r="B137" s="1">
        <v>45196.282094907408</v>
      </c>
      <c r="C137" s="1">
        <v>45196.290995370371</v>
      </c>
      <c r="D137" t="s">
        <v>304</v>
      </c>
      <c r="E137" t="s">
        <v>305</v>
      </c>
      <c r="F137" s="1"/>
      <c r="G137" s="2">
        <v>45195</v>
      </c>
      <c r="H137" t="s">
        <v>318</v>
      </c>
      <c r="I137" t="s">
        <v>64</v>
      </c>
      <c r="J137" t="s">
        <v>870</v>
      </c>
      <c r="K137" t="s">
        <v>245</v>
      </c>
      <c r="L137" t="s">
        <v>319</v>
      </c>
      <c r="M137" t="s">
        <v>112</v>
      </c>
      <c r="P137" s="8" t="s">
        <v>872</v>
      </c>
    </row>
    <row r="138" spans="1:41" x14ac:dyDescent="0.25">
      <c r="A138">
        <v>88</v>
      </c>
      <c r="B138" s="1">
        <v>45196.324155092596</v>
      </c>
      <c r="C138" s="1">
        <v>45196.328217592592</v>
      </c>
      <c r="D138" t="s">
        <v>129</v>
      </c>
      <c r="E138" t="s">
        <v>130</v>
      </c>
      <c r="F138" s="1"/>
      <c r="G138" s="2">
        <v>45195</v>
      </c>
      <c r="H138" t="s">
        <v>209</v>
      </c>
      <c r="I138" t="s">
        <v>64</v>
      </c>
      <c r="J138" t="s">
        <v>298</v>
      </c>
      <c r="K138" t="s">
        <v>210</v>
      </c>
      <c r="L138" t="s">
        <v>299</v>
      </c>
      <c r="M138" t="s">
        <v>67</v>
      </c>
      <c r="N138" t="s">
        <v>58</v>
      </c>
      <c r="P138" s="8"/>
      <c r="Q138" t="s">
        <v>55</v>
      </c>
      <c r="R138" t="s">
        <v>55</v>
      </c>
      <c r="T138" t="s">
        <v>55</v>
      </c>
      <c r="V138" t="s">
        <v>55</v>
      </c>
      <c r="W138" t="s">
        <v>55</v>
      </c>
      <c r="Y138" t="s">
        <v>55</v>
      </c>
      <c r="Z138" t="s">
        <v>55</v>
      </c>
      <c r="AB138" t="s">
        <v>55</v>
      </c>
      <c r="AC138" t="s">
        <v>55</v>
      </c>
      <c r="AE138" t="s">
        <v>55</v>
      </c>
      <c r="AF138" t="s">
        <v>55</v>
      </c>
      <c r="AH138" t="s">
        <v>55</v>
      </c>
      <c r="AI138" t="s">
        <v>55</v>
      </c>
      <c r="AJ138" t="s">
        <v>55</v>
      </c>
      <c r="AK138" t="s">
        <v>58</v>
      </c>
      <c r="AM138" t="s">
        <v>300</v>
      </c>
    </row>
    <row r="139" spans="1:41" x14ac:dyDescent="0.25">
      <c r="A139">
        <v>89</v>
      </c>
      <c r="B139" s="1">
        <v>45196.336273148147</v>
      </c>
      <c r="C139" s="1">
        <v>45196.343935185185</v>
      </c>
      <c r="D139" t="s">
        <v>61</v>
      </c>
      <c r="E139" t="s">
        <v>62</v>
      </c>
      <c r="F139" s="1"/>
      <c r="G139" s="2">
        <v>45196</v>
      </c>
      <c r="H139" t="s">
        <v>63</v>
      </c>
      <c r="I139" t="s">
        <v>64</v>
      </c>
      <c r="J139" t="s">
        <v>51</v>
      </c>
      <c r="K139" t="s">
        <v>65</v>
      </c>
      <c r="L139" t="s">
        <v>66</v>
      </c>
      <c r="M139" t="s">
        <v>67</v>
      </c>
      <c r="N139" t="s">
        <v>55</v>
      </c>
      <c r="P139" s="8" t="s">
        <v>68</v>
      </c>
      <c r="Q139" t="s">
        <v>58</v>
      </c>
      <c r="R139" t="s">
        <v>55</v>
      </c>
      <c r="T139" t="s">
        <v>55</v>
      </c>
      <c r="V139" t="s">
        <v>55</v>
      </c>
      <c r="W139" t="s">
        <v>55</v>
      </c>
      <c r="Y139" t="s">
        <v>55</v>
      </c>
      <c r="Z139" t="s">
        <v>57</v>
      </c>
      <c r="AC139" t="s">
        <v>57</v>
      </c>
      <c r="AF139" t="s">
        <v>57</v>
      </c>
      <c r="AI139" t="s">
        <v>55</v>
      </c>
      <c r="AJ139" t="s">
        <v>55</v>
      </c>
      <c r="AK139" t="s">
        <v>58</v>
      </c>
      <c r="AM139" t="s">
        <v>69</v>
      </c>
      <c r="AO139" t="s">
        <v>70</v>
      </c>
    </row>
    <row r="140" spans="1:41" x14ac:dyDescent="0.25">
      <c r="A140">
        <v>90</v>
      </c>
      <c r="B140" s="1">
        <v>45196.532754629632</v>
      </c>
      <c r="C140" s="1">
        <v>45196.536990740744</v>
      </c>
      <c r="D140" t="s">
        <v>535</v>
      </c>
      <c r="E140" t="s">
        <v>536</v>
      </c>
      <c r="F140" s="1"/>
      <c r="G140" s="2">
        <v>45195</v>
      </c>
      <c r="H140" t="s">
        <v>403</v>
      </c>
      <c r="I140" t="s">
        <v>64</v>
      </c>
      <c r="J140" t="s">
        <v>532</v>
      </c>
      <c r="K140" t="s">
        <v>403</v>
      </c>
      <c r="L140" t="s">
        <v>272</v>
      </c>
      <c r="M140" t="s">
        <v>112</v>
      </c>
      <c r="N140" t="s">
        <v>55</v>
      </c>
      <c r="P140" s="8" t="s">
        <v>143</v>
      </c>
      <c r="Q140" t="s">
        <v>55</v>
      </c>
      <c r="R140" t="s">
        <v>55</v>
      </c>
      <c r="T140" t="s">
        <v>55</v>
      </c>
      <c r="V140" t="s">
        <v>55</v>
      </c>
      <c r="W140" t="s">
        <v>55</v>
      </c>
      <c r="Y140" t="s">
        <v>55</v>
      </c>
      <c r="Z140" t="s">
        <v>55</v>
      </c>
      <c r="AB140" t="s">
        <v>55</v>
      </c>
      <c r="AC140" t="s">
        <v>55</v>
      </c>
      <c r="AE140" t="s">
        <v>55</v>
      </c>
      <c r="AF140" t="s">
        <v>55</v>
      </c>
      <c r="AH140" t="s">
        <v>55</v>
      </c>
      <c r="AI140" t="s">
        <v>55</v>
      </c>
      <c r="AJ140" t="s">
        <v>55</v>
      </c>
      <c r="AK140" t="s">
        <v>58</v>
      </c>
      <c r="AM140" t="s">
        <v>57</v>
      </c>
      <c r="AO140" t="s">
        <v>57</v>
      </c>
    </row>
    <row r="141" spans="1:41" x14ac:dyDescent="0.25">
      <c r="A141">
        <v>91</v>
      </c>
      <c r="B141" s="1">
        <v>45196.538831018515</v>
      </c>
      <c r="C141" s="1">
        <v>45196.542118055557</v>
      </c>
      <c r="D141" t="s">
        <v>688</v>
      </c>
      <c r="E141" t="s">
        <v>689</v>
      </c>
      <c r="F141" s="1"/>
      <c r="G141" s="2">
        <v>45196</v>
      </c>
      <c r="H141" t="s">
        <v>693</v>
      </c>
      <c r="I141" t="s">
        <v>194</v>
      </c>
      <c r="J141" t="s">
        <v>852</v>
      </c>
      <c r="K141" t="s">
        <v>694</v>
      </c>
      <c r="L141" t="s">
        <v>695</v>
      </c>
      <c r="M141" t="s">
        <v>475</v>
      </c>
      <c r="N141" t="s">
        <v>55</v>
      </c>
      <c r="P141" s="8"/>
      <c r="Q141" t="s">
        <v>58</v>
      </c>
      <c r="R141" t="s">
        <v>58</v>
      </c>
      <c r="T141" t="s">
        <v>55</v>
      </c>
      <c r="V141" t="s">
        <v>55</v>
      </c>
      <c r="W141" t="s">
        <v>55</v>
      </c>
      <c r="Y141" t="s">
        <v>55</v>
      </c>
      <c r="Z141" t="s">
        <v>57</v>
      </c>
      <c r="AC141" t="s">
        <v>57</v>
      </c>
      <c r="AF141" t="s">
        <v>55</v>
      </c>
      <c r="AH141" t="s">
        <v>55</v>
      </c>
      <c r="AI141" t="s">
        <v>55</v>
      </c>
      <c r="AJ141" t="s">
        <v>55</v>
      </c>
      <c r="AK141" t="s">
        <v>58</v>
      </c>
      <c r="AM141" t="s">
        <v>696</v>
      </c>
      <c r="AO141" t="s">
        <v>697</v>
      </c>
    </row>
    <row r="142" spans="1:41" x14ac:dyDescent="0.25">
      <c r="A142">
        <v>92</v>
      </c>
      <c r="B142" s="1">
        <v>45196.565266203703</v>
      </c>
      <c r="C142" s="1">
        <v>45196.567789351851</v>
      </c>
      <c r="D142" t="s">
        <v>174</v>
      </c>
      <c r="E142" t="s">
        <v>175</v>
      </c>
      <c r="F142" s="1"/>
      <c r="G142" s="2">
        <v>45196</v>
      </c>
      <c r="H142" t="s">
        <v>188</v>
      </c>
      <c r="I142" t="s">
        <v>64</v>
      </c>
      <c r="J142" t="s">
        <v>873</v>
      </c>
      <c r="K142" t="s">
        <v>57</v>
      </c>
      <c r="L142" t="s">
        <v>199</v>
      </c>
      <c r="M142" t="s">
        <v>112</v>
      </c>
      <c r="N142" t="s">
        <v>55</v>
      </c>
      <c r="P142" s="8" t="s">
        <v>874</v>
      </c>
      <c r="Q142" t="s">
        <v>58</v>
      </c>
      <c r="R142" t="s">
        <v>58</v>
      </c>
      <c r="T142" t="s">
        <v>55</v>
      </c>
      <c r="V142" t="s">
        <v>55</v>
      </c>
      <c r="W142" t="s">
        <v>55</v>
      </c>
      <c r="Y142" t="s">
        <v>55</v>
      </c>
      <c r="Z142" t="s">
        <v>55</v>
      </c>
      <c r="AB142" t="s">
        <v>55</v>
      </c>
      <c r="AC142" t="s">
        <v>55</v>
      </c>
      <c r="AE142" t="s">
        <v>55</v>
      </c>
      <c r="AF142" t="s">
        <v>55</v>
      </c>
      <c r="AH142" t="s">
        <v>55</v>
      </c>
      <c r="AI142" t="s">
        <v>55</v>
      </c>
      <c r="AJ142" t="s">
        <v>55</v>
      </c>
      <c r="AK142" t="s">
        <v>58</v>
      </c>
      <c r="AM142" t="s">
        <v>57</v>
      </c>
      <c r="AO142" t="s">
        <v>201</v>
      </c>
    </row>
    <row r="143" spans="1:41" x14ac:dyDescent="0.25">
      <c r="A143">
        <v>92</v>
      </c>
      <c r="B143" s="1">
        <v>45196.565266203703</v>
      </c>
      <c r="C143" s="1">
        <v>45196.567789351851</v>
      </c>
      <c r="D143" t="s">
        <v>174</v>
      </c>
      <c r="E143" t="s">
        <v>175</v>
      </c>
      <c r="F143" s="1"/>
      <c r="G143" s="2">
        <v>45196</v>
      </c>
      <c r="H143" t="s">
        <v>188</v>
      </c>
      <c r="I143" t="s">
        <v>64</v>
      </c>
      <c r="J143" t="s">
        <v>873</v>
      </c>
      <c r="K143" t="s">
        <v>57</v>
      </c>
      <c r="L143" t="s">
        <v>199</v>
      </c>
      <c r="M143" t="s">
        <v>112</v>
      </c>
      <c r="P143" s="8" t="s">
        <v>875</v>
      </c>
    </row>
    <row r="144" spans="1:41" x14ac:dyDescent="0.25">
      <c r="A144">
        <v>93</v>
      </c>
      <c r="B144" s="1">
        <v>45196.566979166666</v>
      </c>
      <c r="C144" s="1">
        <v>45196.569837962961</v>
      </c>
      <c r="D144" t="s">
        <v>115</v>
      </c>
      <c r="E144" t="s">
        <v>116</v>
      </c>
      <c r="F144" s="1"/>
      <c r="G144" s="2">
        <v>45196</v>
      </c>
      <c r="H144" t="s">
        <v>117</v>
      </c>
      <c r="I144" t="s">
        <v>64</v>
      </c>
      <c r="J144" t="s">
        <v>830</v>
      </c>
      <c r="K144" t="s">
        <v>151</v>
      </c>
      <c r="L144" t="s">
        <v>152</v>
      </c>
      <c r="M144" t="s">
        <v>112</v>
      </c>
      <c r="N144" t="s">
        <v>55</v>
      </c>
      <c r="P144" s="8" t="s">
        <v>876</v>
      </c>
      <c r="Q144" t="s">
        <v>58</v>
      </c>
      <c r="R144" t="s">
        <v>58</v>
      </c>
      <c r="T144" t="s">
        <v>55</v>
      </c>
      <c r="V144" t="s">
        <v>55</v>
      </c>
      <c r="W144" t="s">
        <v>55</v>
      </c>
      <c r="Y144" t="s">
        <v>55</v>
      </c>
      <c r="Z144" t="s">
        <v>55</v>
      </c>
      <c r="AB144" t="s">
        <v>55</v>
      </c>
      <c r="AC144" t="s">
        <v>55</v>
      </c>
      <c r="AE144" t="s">
        <v>55</v>
      </c>
      <c r="AF144" t="s">
        <v>55</v>
      </c>
      <c r="AH144" t="s">
        <v>55</v>
      </c>
      <c r="AI144" t="s">
        <v>55</v>
      </c>
      <c r="AJ144" t="s">
        <v>55</v>
      </c>
      <c r="AK144" t="s">
        <v>58</v>
      </c>
      <c r="AM144" t="s">
        <v>154</v>
      </c>
      <c r="AN144" t="s">
        <v>155</v>
      </c>
    </row>
    <row r="145" spans="1:41" x14ac:dyDescent="0.25">
      <c r="A145">
        <v>94</v>
      </c>
      <c r="B145" s="1">
        <v>45196.544699074075</v>
      </c>
      <c r="C145" s="1">
        <v>45196.574849537035</v>
      </c>
      <c r="D145" t="s">
        <v>252</v>
      </c>
      <c r="E145" t="s">
        <v>253</v>
      </c>
      <c r="F145" s="1"/>
      <c r="G145" s="2">
        <v>45196</v>
      </c>
      <c r="H145" t="s">
        <v>263</v>
      </c>
      <c r="I145" t="s">
        <v>64</v>
      </c>
      <c r="J145" t="s">
        <v>834</v>
      </c>
      <c r="K145" t="s">
        <v>57</v>
      </c>
      <c r="L145" t="s">
        <v>264</v>
      </c>
      <c r="M145" t="s">
        <v>112</v>
      </c>
      <c r="N145" t="s">
        <v>55</v>
      </c>
      <c r="P145" s="8" t="s">
        <v>877</v>
      </c>
      <c r="Q145" t="s">
        <v>58</v>
      </c>
      <c r="R145" t="s">
        <v>58</v>
      </c>
      <c r="T145" t="s">
        <v>55</v>
      </c>
      <c r="V145" t="s">
        <v>55</v>
      </c>
      <c r="W145" t="s">
        <v>55</v>
      </c>
      <c r="Y145" t="s">
        <v>55</v>
      </c>
      <c r="Z145" t="s">
        <v>57</v>
      </c>
      <c r="AC145" t="s">
        <v>57</v>
      </c>
      <c r="AF145" t="s">
        <v>55</v>
      </c>
      <c r="AH145" t="s">
        <v>55</v>
      </c>
      <c r="AI145" t="s">
        <v>55</v>
      </c>
      <c r="AJ145" t="s">
        <v>55</v>
      </c>
      <c r="AK145" t="s">
        <v>58</v>
      </c>
      <c r="AM145" t="s">
        <v>57</v>
      </c>
    </row>
    <row r="146" spans="1:41" x14ac:dyDescent="0.25">
      <c r="A146">
        <v>94</v>
      </c>
      <c r="B146" s="1">
        <v>45196.544699074075</v>
      </c>
      <c r="C146" s="1">
        <v>45196.574849537035</v>
      </c>
      <c r="D146" t="s">
        <v>252</v>
      </c>
      <c r="E146" t="s">
        <v>253</v>
      </c>
      <c r="F146" s="1"/>
      <c r="G146" s="2">
        <v>45196</v>
      </c>
      <c r="H146" t="s">
        <v>263</v>
      </c>
      <c r="I146" t="s">
        <v>64</v>
      </c>
      <c r="J146" t="s">
        <v>834</v>
      </c>
      <c r="K146" t="s">
        <v>57</v>
      </c>
      <c r="L146" t="s">
        <v>264</v>
      </c>
      <c r="M146" t="s">
        <v>112</v>
      </c>
      <c r="P146" s="8" t="s">
        <v>878</v>
      </c>
    </row>
    <row r="147" spans="1:41" x14ac:dyDescent="0.25">
      <c r="A147">
        <v>95</v>
      </c>
      <c r="B147" s="1">
        <v>45196.624189814815</v>
      </c>
      <c r="C147" s="1">
        <v>45196.626331018517</v>
      </c>
      <c r="D147" t="s">
        <v>605</v>
      </c>
      <c r="E147" t="s">
        <v>606</v>
      </c>
      <c r="F147" s="1"/>
      <c r="G147" s="2">
        <v>45196</v>
      </c>
      <c r="H147" t="s">
        <v>612</v>
      </c>
      <c r="I147" t="s">
        <v>64</v>
      </c>
      <c r="J147" t="s">
        <v>602</v>
      </c>
      <c r="K147" t="s">
        <v>612</v>
      </c>
      <c r="L147" t="s">
        <v>613</v>
      </c>
      <c r="M147" t="s">
        <v>142</v>
      </c>
      <c r="N147" t="s">
        <v>55</v>
      </c>
      <c r="P147" s="8" t="s">
        <v>614</v>
      </c>
      <c r="Q147" t="s">
        <v>55</v>
      </c>
      <c r="R147" t="s">
        <v>55</v>
      </c>
      <c r="T147" t="s">
        <v>55</v>
      </c>
      <c r="V147" t="s">
        <v>55</v>
      </c>
      <c r="W147" t="s">
        <v>55</v>
      </c>
      <c r="Y147" t="s">
        <v>55</v>
      </c>
      <c r="Z147" t="s">
        <v>57</v>
      </c>
      <c r="AC147" t="s">
        <v>55</v>
      </c>
      <c r="AE147" t="s">
        <v>55</v>
      </c>
      <c r="AF147" t="s">
        <v>55</v>
      </c>
      <c r="AH147" t="s">
        <v>55</v>
      </c>
      <c r="AI147" t="s">
        <v>55</v>
      </c>
      <c r="AJ147" t="s">
        <v>55</v>
      </c>
      <c r="AK147" t="s">
        <v>55</v>
      </c>
      <c r="AM147" t="s">
        <v>615</v>
      </c>
      <c r="AN147" t="s">
        <v>616</v>
      </c>
      <c r="AO147" t="s">
        <v>617</v>
      </c>
    </row>
    <row r="148" spans="1:41" x14ac:dyDescent="0.25">
      <c r="A148">
        <v>96</v>
      </c>
      <c r="B148" s="1">
        <v>45196.655613425923</v>
      </c>
      <c r="C148" s="1">
        <v>45196.661886574075</v>
      </c>
      <c r="D148" t="s">
        <v>61</v>
      </c>
      <c r="E148" t="s">
        <v>62</v>
      </c>
      <c r="F148" s="1"/>
      <c r="G148" s="2">
        <v>45196</v>
      </c>
      <c r="H148" t="s">
        <v>193</v>
      </c>
      <c r="I148" t="s">
        <v>64</v>
      </c>
      <c r="J148" t="s">
        <v>812</v>
      </c>
      <c r="K148" t="s">
        <v>65</v>
      </c>
      <c r="L148" t="s">
        <v>452</v>
      </c>
      <c r="M148" t="s">
        <v>142</v>
      </c>
      <c r="N148" t="s">
        <v>55</v>
      </c>
      <c r="P148" s="8" t="s">
        <v>453</v>
      </c>
      <c r="Q148" t="s">
        <v>55</v>
      </c>
      <c r="R148" t="s">
        <v>55</v>
      </c>
      <c r="T148" t="s">
        <v>55</v>
      </c>
      <c r="V148" t="s">
        <v>55</v>
      </c>
      <c r="W148" t="s">
        <v>55</v>
      </c>
      <c r="Y148" t="s">
        <v>55</v>
      </c>
      <c r="Z148" t="s">
        <v>57</v>
      </c>
      <c r="AC148" t="s">
        <v>55</v>
      </c>
      <c r="AE148" t="s">
        <v>55</v>
      </c>
      <c r="AF148" t="s">
        <v>57</v>
      </c>
      <c r="AI148" t="s">
        <v>55</v>
      </c>
      <c r="AJ148" t="s">
        <v>55</v>
      </c>
      <c r="AK148" t="s">
        <v>58</v>
      </c>
      <c r="AM148" t="s">
        <v>454</v>
      </c>
      <c r="AO148" t="s">
        <v>455</v>
      </c>
    </row>
    <row r="149" spans="1:41" x14ac:dyDescent="0.25">
      <c r="A149">
        <v>97</v>
      </c>
      <c r="B149" s="1">
        <v>45196.72929398148</v>
      </c>
      <c r="C149" s="1">
        <v>45196.751331018517</v>
      </c>
      <c r="D149" t="s">
        <v>91</v>
      </c>
      <c r="E149" t="s">
        <v>92</v>
      </c>
      <c r="F149" s="1"/>
      <c r="G149" s="2">
        <v>45196</v>
      </c>
      <c r="H149" t="s">
        <v>373</v>
      </c>
      <c r="I149" t="s">
        <v>50</v>
      </c>
      <c r="J149" t="s">
        <v>374</v>
      </c>
      <c r="K149" t="s">
        <v>245</v>
      </c>
      <c r="L149" t="s">
        <v>375</v>
      </c>
      <c r="M149" t="s">
        <v>54</v>
      </c>
      <c r="N149" t="s">
        <v>55</v>
      </c>
      <c r="P149" s="8" t="s">
        <v>879</v>
      </c>
      <c r="Q149" t="s">
        <v>55</v>
      </c>
      <c r="R149" t="s">
        <v>55</v>
      </c>
      <c r="T149" t="s">
        <v>55</v>
      </c>
      <c r="V149" t="s">
        <v>55</v>
      </c>
      <c r="W149" t="s">
        <v>55</v>
      </c>
      <c r="Y149" t="s">
        <v>55</v>
      </c>
      <c r="Z149" t="s">
        <v>57</v>
      </c>
      <c r="AC149" t="s">
        <v>55</v>
      </c>
      <c r="AE149" t="s">
        <v>55</v>
      </c>
      <c r="AF149" t="s">
        <v>55</v>
      </c>
      <c r="AH149" t="s">
        <v>55</v>
      </c>
      <c r="AI149" t="s">
        <v>55</v>
      </c>
      <c r="AJ149" t="s">
        <v>55</v>
      </c>
      <c r="AK149" t="s">
        <v>58</v>
      </c>
      <c r="AM149" t="s">
        <v>97</v>
      </c>
      <c r="AN149" t="s">
        <v>377</v>
      </c>
    </row>
    <row r="150" spans="1:41" x14ac:dyDescent="0.25">
      <c r="A150">
        <v>97</v>
      </c>
      <c r="B150" s="1">
        <v>45196.72929398148</v>
      </c>
      <c r="C150" s="1">
        <v>45196.751331018517</v>
      </c>
      <c r="D150" t="s">
        <v>91</v>
      </c>
      <c r="E150" t="s">
        <v>92</v>
      </c>
      <c r="F150" s="1"/>
      <c r="G150" s="2">
        <v>45196</v>
      </c>
      <c r="H150" t="s">
        <v>373</v>
      </c>
      <c r="I150" t="s">
        <v>50</v>
      </c>
      <c r="J150" t="s">
        <v>374</v>
      </c>
      <c r="K150" t="s">
        <v>245</v>
      </c>
      <c r="L150" t="s">
        <v>375</v>
      </c>
      <c r="M150" t="s">
        <v>54</v>
      </c>
      <c r="P150" s="8" t="s">
        <v>837</v>
      </c>
    </row>
    <row r="151" spans="1:41" x14ac:dyDescent="0.25">
      <c r="A151">
        <v>98</v>
      </c>
      <c r="B151" s="1">
        <v>45196.77175925926</v>
      </c>
      <c r="C151" s="1">
        <v>45196.774293981478</v>
      </c>
      <c r="D151" t="s">
        <v>543</v>
      </c>
      <c r="E151" t="s">
        <v>544</v>
      </c>
      <c r="F151" s="1"/>
      <c r="G151" s="2">
        <v>45196</v>
      </c>
      <c r="H151" t="s">
        <v>124</v>
      </c>
      <c r="I151" t="s">
        <v>64</v>
      </c>
      <c r="J151" t="s">
        <v>532</v>
      </c>
      <c r="K151" t="s">
        <v>125</v>
      </c>
      <c r="L151" t="s">
        <v>545</v>
      </c>
      <c r="M151" t="s">
        <v>112</v>
      </c>
      <c r="N151" t="s">
        <v>55</v>
      </c>
      <c r="P151" s="8"/>
      <c r="Q151" t="s">
        <v>58</v>
      </c>
      <c r="R151" t="s">
        <v>55</v>
      </c>
      <c r="T151" t="s">
        <v>55</v>
      </c>
      <c r="V151" t="s">
        <v>55</v>
      </c>
      <c r="W151" t="s">
        <v>55</v>
      </c>
      <c r="Y151" t="s">
        <v>55</v>
      </c>
      <c r="Z151" t="s">
        <v>55</v>
      </c>
      <c r="AB151" t="s">
        <v>55</v>
      </c>
      <c r="AC151" t="s">
        <v>55</v>
      </c>
      <c r="AE151" t="s">
        <v>55</v>
      </c>
      <c r="AF151" t="s">
        <v>55</v>
      </c>
      <c r="AH151" t="s">
        <v>55</v>
      </c>
      <c r="AI151" t="s">
        <v>55</v>
      </c>
      <c r="AJ151" t="s">
        <v>55</v>
      </c>
      <c r="AK151" t="s">
        <v>58</v>
      </c>
      <c r="AM151" t="s">
        <v>57</v>
      </c>
    </row>
    <row r="152" spans="1:41" x14ac:dyDescent="0.25">
      <c r="A152">
        <v>99</v>
      </c>
      <c r="B152" s="1">
        <v>45196.791504629633</v>
      </c>
      <c r="C152" s="1">
        <v>45196.805023148147</v>
      </c>
      <c r="D152" t="s">
        <v>252</v>
      </c>
      <c r="E152" t="s">
        <v>253</v>
      </c>
      <c r="F152" s="1"/>
      <c r="G152" s="2">
        <v>45196</v>
      </c>
      <c r="H152" t="s">
        <v>266</v>
      </c>
      <c r="I152" t="s">
        <v>64</v>
      </c>
      <c r="J152" t="s">
        <v>760</v>
      </c>
      <c r="K152" t="s">
        <v>57</v>
      </c>
      <c r="L152" t="s">
        <v>267</v>
      </c>
      <c r="M152" t="s">
        <v>112</v>
      </c>
      <c r="N152" t="s">
        <v>55</v>
      </c>
      <c r="P152" s="8" t="s">
        <v>880</v>
      </c>
      <c r="Q152" t="s">
        <v>55</v>
      </c>
      <c r="R152" t="s">
        <v>55</v>
      </c>
      <c r="T152" t="s">
        <v>55</v>
      </c>
      <c r="V152" t="s">
        <v>55</v>
      </c>
      <c r="W152" t="s">
        <v>55</v>
      </c>
      <c r="Y152" t="s">
        <v>55</v>
      </c>
      <c r="Z152" t="s">
        <v>55</v>
      </c>
      <c r="AB152" t="s">
        <v>55</v>
      </c>
      <c r="AC152" t="s">
        <v>55</v>
      </c>
      <c r="AE152" t="s">
        <v>55</v>
      </c>
      <c r="AF152" t="s">
        <v>55</v>
      </c>
      <c r="AH152" t="s">
        <v>55</v>
      </c>
      <c r="AI152" t="s">
        <v>55</v>
      </c>
      <c r="AJ152" t="s">
        <v>55</v>
      </c>
      <c r="AK152" t="s">
        <v>58</v>
      </c>
      <c r="AM152" t="s">
        <v>57</v>
      </c>
    </row>
    <row r="153" spans="1:41" x14ac:dyDescent="0.25">
      <c r="A153">
        <v>99</v>
      </c>
      <c r="B153" s="1">
        <v>45196.791504629633</v>
      </c>
      <c r="C153" s="1">
        <v>45196.805023148147</v>
      </c>
      <c r="D153" t="s">
        <v>252</v>
      </c>
      <c r="E153" t="s">
        <v>253</v>
      </c>
      <c r="F153" s="1"/>
      <c r="G153" s="2">
        <v>45196</v>
      </c>
      <c r="H153" t="s">
        <v>266</v>
      </c>
      <c r="I153" t="s">
        <v>64</v>
      </c>
      <c r="J153" t="s">
        <v>760</v>
      </c>
      <c r="K153" t="s">
        <v>57</v>
      </c>
      <c r="L153" t="s">
        <v>267</v>
      </c>
      <c r="M153" t="s">
        <v>112</v>
      </c>
      <c r="P153" s="8" t="s">
        <v>253</v>
      </c>
    </row>
    <row r="154" spans="1:41" x14ac:dyDescent="0.25">
      <c r="A154">
        <v>100</v>
      </c>
      <c r="B154" s="1">
        <v>45196.824502314812</v>
      </c>
      <c r="C154" s="1">
        <v>45196.826203703706</v>
      </c>
      <c r="D154" t="s">
        <v>535</v>
      </c>
      <c r="E154" t="s">
        <v>536</v>
      </c>
      <c r="F154" s="1"/>
      <c r="G154" s="2">
        <v>45196</v>
      </c>
      <c r="H154" t="s">
        <v>546</v>
      </c>
      <c r="I154" t="s">
        <v>64</v>
      </c>
      <c r="J154" t="s">
        <v>532</v>
      </c>
      <c r="K154" t="s">
        <v>546</v>
      </c>
      <c r="L154" t="s">
        <v>272</v>
      </c>
      <c r="M154" t="s">
        <v>142</v>
      </c>
      <c r="N154" t="s">
        <v>55</v>
      </c>
      <c r="P154" s="8" t="s">
        <v>143</v>
      </c>
      <c r="Q154" t="s">
        <v>58</v>
      </c>
      <c r="R154" t="s">
        <v>58</v>
      </c>
      <c r="T154" t="s">
        <v>55</v>
      </c>
      <c r="V154" t="s">
        <v>55</v>
      </c>
      <c r="W154" t="s">
        <v>55</v>
      </c>
      <c r="Y154" t="s">
        <v>55</v>
      </c>
      <c r="Z154" t="s">
        <v>55</v>
      </c>
      <c r="AB154" t="s">
        <v>55</v>
      </c>
      <c r="AC154" t="s">
        <v>55</v>
      </c>
      <c r="AE154" t="s">
        <v>55</v>
      </c>
      <c r="AF154" t="s">
        <v>55</v>
      </c>
      <c r="AH154" t="s">
        <v>55</v>
      </c>
      <c r="AI154" t="s">
        <v>55</v>
      </c>
      <c r="AJ154" t="s">
        <v>55</v>
      </c>
      <c r="AK154" t="s">
        <v>58</v>
      </c>
      <c r="AM154" t="s">
        <v>57</v>
      </c>
      <c r="AO154" t="s">
        <v>57</v>
      </c>
    </row>
    <row r="155" spans="1:41" x14ac:dyDescent="0.25">
      <c r="A155">
        <v>101</v>
      </c>
      <c r="B155" s="1">
        <v>45196.837476851855</v>
      </c>
      <c r="C155" s="1">
        <v>45196.847939814812</v>
      </c>
      <c r="D155" t="s">
        <v>418</v>
      </c>
      <c r="E155" t="s">
        <v>419</v>
      </c>
      <c r="F155" s="1"/>
      <c r="G155" s="2">
        <v>45196</v>
      </c>
      <c r="H155" t="s">
        <v>413</v>
      </c>
      <c r="I155" t="s">
        <v>64</v>
      </c>
      <c r="J155" t="s">
        <v>881</v>
      </c>
      <c r="K155" t="s">
        <v>414</v>
      </c>
      <c r="L155" t="s">
        <v>420</v>
      </c>
      <c r="M155" t="s">
        <v>142</v>
      </c>
      <c r="N155" t="s">
        <v>55</v>
      </c>
      <c r="P155" s="8" t="s">
        <v>419</v>
      </c>
      <c r="Q155" t="s">
        <v>55</v>
      </c>
      <c r="R155" t="s">
        <v>55</v>
      </c>
      <c r="T155" t="s">
        <v>55</v>
      </c>
      <c r="V155" t="s">
        <v>55</v>
      </c>
      <c r="W155" t="s">
        <v>55</v>
      </c>
      <c r="Y155" t="s">
        <v>55</v>
      </c>
      <c r="Z155" t="s">
        <v>55</v>
      </c>
      <c r="AB155" t="s">
        <v>55</v>
      </c>
      <c r="AC155" t="s">
        <v>55</v>
      </c>
      <c r="AE155" t="s">
        <v>55</v>
      </c>
      <c r="AF155" t="s">
        <v>55</v>
      </c>
      <c r="AH155" t="s">
        <v>55</v>
      </c>
      <c r="AI155" t="s">
        <v>55</v>
      </c>
      <c r="AJ155" t="s">
        <v>55</v>
      </c>
      <c r="AK155" t="s">
        <v>58</v>
      </c>
      <c r="AM155" t="s">
        <v>97</v>
      </c>
      <c r="AO155" t="s">
        <v>422</v>
      </c>
    </row>
    <row r="156" spans="1:41" x14ac:dyDescent="0.25">
      <c r="A156">
        <v>101</v>
      </c>
      <c r="B156" s="1">
        <v>45196.837476851855</v>
      </c>
      <c r="C156" s="1">
        <v>45196.847939814812</v>
      </c>
      <c r="D156" t="s">
        <v>418</v>
      </c>
      <c r="E156" t="s">
        <v>419</v>
      </c>
      <c r="F156" s="1"/>
      <c r="G156" s="2">
        <v>45196</v>
      </c>
      <c r="H156" t="s">
        <v>413</v>
      </c>
      <c r="I156" t="s">
        <v>64</v>
      </c>
      <c r="J156" t="s">
        <v>881</v>
      </c>
      <c r="K156" t="s">
        <v>414</v>
      </c>
      <c r="L156" t="s">
        <v>420</v>
      </c>
      <c r="M156" t="s">
        <v>142</v>
      </c>
      <c r="P156" s="8" t="s">
        <v>412</v>
      </c>
    </row>
    <row r="157" spans="1:41" x14ac:dyDescent="0.25">
      <c r="A157">
        <v>101</v>
      </c>
      <c r="B157" s="1">
        <v>45196.837476851855</v>
      </c>
      <c r="C157" s="1">
        <v>45196.847939814812</v>
      </c>
      <c r="D157" t="s">
        <v>418</v>
      </c>
      <c r="E157" t="s">
        <v>419</v>
      </c>
      <c r="F157" s="1"/>
      <c r="G157" s="2">
        <v>45196</v>
      </c>
      <c r="H157" t="s">
        <v>413</v>
      </c>
      <c r="I157" t="s">
        <v>64</v>
      </c>
      <c r="J157" t="s">
        <v>881</v>
      </c>
      <c r="K157" t="s">
        <v>414</v>
      </c>
      <c r="L157" t="s">
        <v>420</v>
      </c>
      <c r="M157" t="s">
        <v>142</v>
      </c>
      <c r="P157" s="8" t="s">
        <v>882</v>
      </c>
    </row>
    <row r="158" spans="1:41" x14ac:dyDescent="0.25">
      <c r="A158">
        <v>102</v>
      </c>
      <c r="B158" s="1">
        <v>45196.827256944445</v>
      </c>
      <c r="C158" s="1">
        <v>45196.861307870371</v>
      </c>
      <c r="D158" t="s">
        <v>304</v>
      </c>
      <c r="E158" t="s">
        <v>305</v>
      </c>
      <c r="F158" s="1"/>
      <c r="G158" s="2">
        <v>45196</v>
      </c>
      <c r="H158" t="s">
        <v>306</v>
      </c>
      <c r="I158" t="s">
        <v>64</v>
      </c>
      <c r="J158" t="s">
        <v>883</v>
      </c>
      <c r="K158" t="s">
        <v>307</v>
      </c>
      <c r="L158" t="s">
        <v>308</v>
      </c>
      <c r="M158" t="s">
        <v>142</v>
      </c>
      <c r="N158" t="s">
        <v>55</v>
      </c>
      <c r="P158" s="8" t="s">
        <v>884</v>
      </c>
      <c r="Q158" t="s">
        <v>58</v>
      </c>
      <c r="R158" t="s">
        <v>58</v>
      </c>
      <c r="T158" t="s">
        <v>55</v>
      </c>
      <c r="V158" t="s">
        <v>55</v>
      </c>
      <c r="W158" t="s">
        <v>55</v>
      </c>
      <c r="Y158" t="s">
        <v>55</v>
      </c>
      <c r="Z158" t="s">
        <v>57</v>
      </c>
      <c r="AC158" t="s">
        <v>55</v>
      </c>
      <c r="AE158" t="s">
        <v>55</v>
      </c>
      <c r="AF158" t="s">
        <v>55</v>
      </c>
      <c r="AH158" t="s">
        <v>55</v>
      </c>
      <c r="AI158" t="s">
        <v>55</v>
      </c>
      <c r="AJ158" t="s">
        <v>55</v>
      </c>
      <c r="AK158" t="s">
        <v>58</v>
      </c>
      <c r="AM158" t="s">
        <v>310</v>
      </c>
      <c r="AN158" t="s">
        <v>311</v>
      </c>
      <c r="AO158" t="s">
        <v>312</v>
      </c>
    </row>
    <row r="159" spans="1:41" x14ac:dyDescent="0.25">
      <c r="A159">
        <v>102</v>
      </c>
      <c r="B159" s="1">
        <v>45196.827256944445</v>
      </c>
      <c r="C159" s="1">
        <v>45196.861307870371</v>
      </c>
      <c r="D159" t="s">
        <v>304</v>
      </c>
      <c r="E159" t="s">
        <v>305</v>
      </c>
      <c r="F159" s="1"/>
      <c r="G159" s="2">
        <v>45196</v>
      </c>
      <c r="H159" t="s">
        <v>306</v>
      </c>
      <c r="I159" t="s">
        <v>64</v>
      </c>
      <c r="J159" t="s">
        <v>883</v>
      </c>
      <c r="K159" t="s">
        <v>307</v>
      </c>
      <c r="L159" t="s">
        <v>308</v>
      </c>
      <c r="M159" t="s">
        <v>142</v>
      </c>
      <c r="P159" s="8" t="s">
        <v>885</v>
      </c>
    </row>
    <row r="160" spans="1:41" x14ac:dyDescent="0.25">
      <c r="A160">
        <v>103</v>
      </c>
      <c r="B160" s="1">
        <v>45196.89261574074</v>
      </c>
      <c r="C160" s="1">
        <v>45196.895254629628</v>
      </c>
      <c r="D160" t="s">
        <v>99</v>
      </c>
      <c r="E160" t="s">
        <v>100</v>
      </c>
      <c r="F160" s="1"/>
      <c r="G160" s="2">
        <v>45196</v>
      </c>
      <c r="H160" t="s">
        <v>101</v>
      </c>
      <c r="I160" t="s">
        <v>64</v>
      </c>
      <c r="J160" t="s">
        <v>277</v>
      </c>
      <c r="K160" t="s">
        <v>103</v>
      </c>
      <c r="L160" t="s">
        <v>288</v>
      </c>
      <c r="M160" t="s">
        <v>86</v>
      </c>
      <c r="N160" t="s">
        <v>58</v>
      </c>
      <c r="P160" s="8"/>
      <c r="Q160" t="s">
        <v>55</v>
      </c>
      <c r="R160" t="s">
        <v>55</v>
      </c>
      <c r="T160" t="s">
        <v>55</v>
      </c>
      <c r="V160" t="s">
        <v>55</v>
      </c>
      <c r="W160" t="s">
        <v>58</v>
      </c>
      <c r="X160" t="s">
        <v>289</v>
      </c>
      <c r="Y160" t="s">
        <v>55</v>
      </c>
      <c r="Z160" t="s">
        <v>57</v>
      </c>
      <c r="AC160" t="s">
        <v>55</v>
      </c>
      <c r="AE160" t="s">
        <v>55</v>
      </c>
      <c r="AF160" t="s">
        <v>55</v>
      </c>
      <c r="AH160" t="s">
        <v>55</v>
      </c>
      <c r="AI160" t="s">
        <v>55</v>
      </c>
      <c r="AJ160" t="s">
        <v>55</v>
      </c>
      <c r="AK160" t="s">
        <v>58</v>
      </c>
      <c r="AM160" t="s">
        <v>57</v>
      </c>
      <c r="AO160" t="s">
        <v>290</v>
      </c>
    </row>
    <row r="161" spans="1:41" x14ac:dyDescent="0.25">
      <c r="A161">
        <v>104</v>
      </c>
      <c r="B161" s="1">
        <v>45196.93886574074</v>
      </c>
      <c r="C161" s="1">
        <v>45196.943043981482</v>
      </c>
      <c r="D161" t="s">
        <v>649</v>
      </c>
      <c r="E161" t="s">
        <v>650</v>
      </c>
      <c r="F161" s="1"/>
      <c r="G161" s="2">
        <v>45196</v>
      </c>
      <c r="H161" t="s">
        <v>651</v>
      </c>
      <c r="I161" t="s">
        <v>194</v>
      </c>
      <c r="J161" t="s">
        <v>780</v>
      </c>
      <c r="K161" t="s">
        <v>652</v>
      </c>
      <c r="L161" t="s">
        <v>685</v>
      </c>
      <c r="M161" t="s">
        <v>86</v>
      </c>
      <c r="N161" t="s">
        <v>55</v>
      </c>
      <c r="P161" s="8" t="s">
        <v>683</v>
      </c>
      <c r="Q161" t="s">
        <v>55</v>
      </c>
      <c r="R161" t="s">
        <v>55</v>
      </c>
      <c r="T161" t="s">
        <v>55</v>
      </c>
      <c r="V161" t="s">
        <v>55</v>
      </c>
      <c r="W161" t="s">
        <v>55</v>
      </c>
      <c r="Y161" t="s">
        <v>55</v>
      </c>
      <c r="Z161" t="s">
        <v>57</v>
      </c>
      <c r="AC161" t="s">
        <v>57</v>
      </c>
      <c r="AF161" t="s">
        <v>57</v>
      </c>
      <c r="AI161" t="s">
        <v>55</v>
      </c>
      <c r="AJ161" t="s">
        <v>55</v>
      </c>
      <c r="AK161" t="s">
        <v>58</v>
      </c>
      <c r="AM161" t="s">
        <v>687</v>
      </c>
    </row>
    <row r="162" spans="1:41" x14ac:dyDescent="0.25">
      <c r="A162">
        <v>105</v>
      </c>
      <c r="B162" s="1">
        <v>45196.993668981479</v>
      </c>
      <c r="C162" s="1">
        <v>45196.997037037036</v>
      </c>
      <c r="D162" t="s">
        <v>212</v>
      </c>
      <c r="E162" t="s">
        <v>213</v>
      </c>
      <c r="F162" s="1"/>
      <c r="G162" s="2">
        <v>45196</v>
      </c>
      <c r="H162" t="s">
        <v>214</v>
      </c>
      <c r="I162" t="s">
        <v>64</v>
      </c>
      <c r="J162" t="s">
        <v>205</v>
      </c>
      <c r="K162" t="s">
        <v>57</v>
      </c>
      <c r="L162" t="s">
        <v>215</v>
      </c>
      <c r="M162" t="s">
        <v>112</v>
      </c>
      <c r="N162" t="s">
        <v>55</v>
      </c>
      <c r="P162" s="8" t="s">
        <v>213</v>
      </c>
      <c r="Q162" t="s">
        <v>55</v>
      </c>
      <c r="R162" t="s">
        <v>55</v>
      </c>
      <c r="T162" t="s">
        <v>55</v>
      </c>
      <c r="V162" t="s">
        <v>55</v>
      </c>
      <c r="W162" t="s">
        <v>55</v>
      </c>
      <c r="Y162" t="s">
        <v>55</v>
      </c>
      <c r="Z162" t="s">
        <v>55</v>
      </c>
      <c r="AB162" t="s">
        <v>55</v>
      </c>
      <c r="AC162" t="s">
        <v>55</v>
      </c>
      <c r="AE162" t="s">
        <v>55</v>
      </c>
      <c r="AF162" t="s">
        <v>55</v>
      </c>
      <c r="AH162" t="s">
        <v>55</v>
      </c>
      <c r="AI162" t="s">
        <v>55</v>
      </c>
      <c r="AJ162" t="s">
        <v>55</v>
      </c>
      <c r="AK162" t="s">
        <v>58</v>
      </c>
      <c r="AM162" t="s">
        <v>57</v>
      </c>
      <c r="AO162" t="s">
        <v>217</v>
      </c>
    </row>
    <row r="163" spans="1:41" x14ac:dyDescent="0.25">
      <c r="A163">
        <v>105</v>
      </c>
      <c r="B163" s="1">
        <v>45196.993668981479</v>
      </c>
      <c r="C163" s="1">
        <v>45196.997037037036</v>
      </c>
      <c r="D163" t="s">
        <v>212</v>
      </c>
      <c r="E163" t="s">
        <v>213</v>
      </c>
      <c r="F163" s="1"/>
      <c r="G163" s="2">
        <v>45196</v>
      </c>
      <c r="H163" t="s">
        <v>214</v>
      </c>
      <c r="I163" t="s">
        <v>64</v>
      </c>
      <c r="J163" t="s">
        <v>205</v>
      </c>
      <c r="K163" t="s">
        <v>57</v>
      </c>
      <c r="L163" t="s">
        <v>215</v>
      </c>
      <c r="M163" t="s">
        <v>112</v>
      </c>
      <c r="P163" s="8" t="s">
        <v>886</v>
      </c>
    </row>
    <row r="164" spans="1:41" x14ac:dyDescent="0.25">
      <c r="A164">
        <v>106</v>
      </c>
      <c r="B164" s="1">
        <v>45196.999039351853</v>
      </c>
      <c r="C164" s="1">
        <v>45197.004571759258</v>
      </c>
      <c r="D164" t="s">
        <v>212</v>
      </c>
      <c r="E164" t="s">
        <v>213</v>
      </c>
      <c r="F164" s="1"/>
      <c r="G164" s="2">
        <v>45196</v>
      </c>
      <c r="H164" t="s">
        <v>398</v>
      </c>
      <c r="I164" t="s">
        <v>64</v>
      </c>
      <c r="J164" t="s">
        <v>381</v>
      </c>
      <c r="K164" t="s">
        <v>57</v>
      </c>
      <c r="L164" t="s">
        <v>399</v>
      </c>
      <c r="M164" t="s">
        <v>112</v>
      </c>
      <c r="N164" t="s">
        <v>55</v>
      </c>
      <c r="P164" s="8" t="s">
        <v>213</v>
      </c>
      <c r="Q164" t="s">
        <v>55</v>
      </c>
      <c r="R164" t="s">
        <v>55</v>
      </c>
      <c r="T164" t="s">
        <v>55</v>
      </c>
      <c r="V164" t="s">
        <v>55</v>
      </c>
      <c r="W164" t="s">
        <v>55</v>
      </c>
      <c r="Y164" t="s">
        <v>55</v>
      </c>
      <c r="Z164" t="s">
        <v>55</v>
      </c>
      <c r="AB164" t="s">
        <v>55</v>
      </c>
      <c r="AC164" t="s">
        <v>55</v>
      </c>
      <c r="AE164" t="s">
        <v>55</v>
      </c>
      <c r="AF164" t="s">
        <v>55</v>
      </c>
      <c r="AH164" t="s">
        <v>55</v>
      </c>
      <c r="AI164" t="s">
        <v>55</v>
      </c>
      <c r="AJ164" t="s">
        <v>55</v>
      </c>
      <c r="AK164" t="s">
        <v>58</v>
      </c>
      <c r="AM164" t="s">
        <v>57</v>
      </c>
      <c r="AO164" t="s">
        <v>400</v>
      </c>
    </row>
    <row r="165" spans="1:41" x14ac:dyDescent="0.25">
      <c r="A165">
        <v>106</v>
      </c>
      <c r="B165" s="1">
        <v>45196.999039351853</v>
      </c>
      <c r="C165" s="1">
        <v>45197.004571759258</v>
      </c>
      <c r="D165" t="s">
        <v>212</v>
      </c>
      <c r="E165" t="s">
        <v>213</v>
      </c>
      <c r="F165" s="1"/>
      <c r="G165" s="2">
        <v>45196</v>
      </c>
      <c r="H165" t="s">
        <v>398</v>
      </c>
      <c r="I165" t="s">
        <v>64</v>
      </c>
      <c r="J165" t="s">
        <v>381</v>
      </c>
      <c r="K165" t="s">
        <v>57</v>
      </c>
      <c r="L165" t="s">
        <v>399</v>
      </c>
      <c r="M165" t="s">
        <v>112</v>
      </c>
      <c r="P165" s="8" t="s">
        <v>886</v>
      </c>
    </row>
    <row r="166" spans="1:41" x14ac:dyDescent="0.25">
      <c r="A166">
        <v>107</v>
      </c>
      <c r="B166" s="1">
        <v>45197.136157407411</v>
      </c>
      <c r="C166" s="1">
        <v>45197.142314814817</v>
      </c>
      <c r="D166" t="s">
        <v>274</v>
      </c>
      <c r="E166" t="s">
        <v>275</v>
      </c>
      <c r="F166" s="1"/>
      <c r="G166" s="2">
        <v>45197</v>
      </c>
      <c r="H166" t="s">
        <v>656</v>
      </c>
      <c r="I166" t="s">
        <v>50</v>
      </c>
      <c r="J166" t="s">
        <v>841</v>
      </c>
      <c r="K166" t="s">
        <v>278</v>
      </c>
      <c r="L166" t="s">
        <v>657</v>
      </c>
      <c r="M166" t="s">
        <v>86</v>
      </c>
      <c r="N166" t="s">
        <v>58</v>
      </c>
      <c r="P166" s="8"/>
      <c r="Q166" t="s">
        <v>55</v>
      </c>
      <c r="R166" t="s">
        <v>55</v>
      </c>
      <c r="T166" t="s">
        <v>55</v>
      </c>
      <c r="V166" t="s">
        <v>55</v>
      </c>
      <c r="W166" t="s">
        <v>55</v>
      </c>
      <c r="Y166" t="s">
        <v>55</v>
      </c>
      <c r="Z166" t="s">
        <v>57</v>
      </c>
      <c r="AC166" t="s">
        <v>57</v>
      </c>
      <c r="AF166" t="s">
        <v>55</v>
      </c>
      <c r="AH166" t="s">
        <v>55</v>
      </c>
      <c r="AI166" t="s">
        <v>55</v>
      </c>
      <c r="AJ166" t="s">
        <v>55</v>
      </c>
      <c r="AK166" t="s">
        <v>55</v>
      </c>
      <c r="AM166" t="s">
        <v>658</v>
      </c>
    </row>
    <row r="167" spans="1:41" x14ac:dyDescent="0.25">
      <c r="A167">
        <v>108</v>
      </c>
      <c r="B167" s="1">
        <v>45197.238842592589</v>
      </c>
      <c r="C167" s="1">
        <v>45197.23914351852</v>
      </c>
      <c r="D167" t="s">
        <v>535</v>
      </c>
      <c r="E167" t="s">
        <v>536</v>
      </c>
      <c r="F167" s="1"/>
      <c r="G167" s="2">
        <v>45197</v>
      </c>
      <c r="H167" t="s">
        <v>546</v>
      </c>
      <c r="I167" t="s">
        <v>64</v>
      </c>
      <c r="J167" t="s">
        <v>532</v>
      </c>
      <c r="K167" t="s">
        <v>546</v>
      </c>
      <c r="L167" t="s">
        <v>272</v>
      </c>
      <c r="M167" t="s">
        <v>142</v>
      </c>
      <c r="N167" t="s">
        <v>55</v>
      </c>
      <c r="P167" s="8" t="s">
        <v>143</v>
      </c>
      <c r="Q167" t="s">
        <v>58</v>
      </c>
      <c r="R167" t="s">
        <v>58</v>
      </c>
      <c r="T167" t="s">
        <v>55</v>
      </c>
      <c r="V167" t="s">
        <v>55</v>
      </c>
      <c r="W167" t="s">
        <v>55</v>
      </c>
      <c r="Y167" t="s">
        <v>55</v>
      </c>
      <c r="Z167" t="s">
        <v>55</v>
      </c>
      <c r="AB167" t="s">
        <v>55</v>
      </c>
      <c r="AC167" t="s">
        <v>55</v>
      </c>
      <c r="AE167" t="s">
        <v>55</v>
      </c>
      <c r="AF167" t="s">
        <v>55</v>
      </c>
      <c r="AH167" t="s">
        <v>55</v>
      </c>
      <c r="AI167" t="s">
        <v>55</v>
      </c>
      <c r="AJ167" t="s">
        <v>55</v>
      </c>
      <c r="AK167" t="s">
        <v>58</v>
      </c>
      <c r="AM167" t="s">
        <v>57</v>
      </c>
      <c r="AO167" t="s">
        <v>57</v>
      </c>
    </row>
    <row r="168" spans="1:41" x14ac:dyDescent="0.25">
      <c r="A168">
        <v>109</v>
      </c>
      <c r="B168" s="1">
        <v>45197.237951388888</v>
      </c>
      <c r="C168" s="1">
        <v>45197.240370370368</v>
      </c>
      <c r="D168" t="s">
        <v>99</v>
      </c>
      <c r="E168" t="s">
        <v>100</v>
      </c>
      <c r="F168" s="1"/>
      <c r="G168" s="2">
        <v>45197</v>
      </c>
      <c r="H168" t="s">
        <v>101</v>
      </c>
      <c r="I168" t="s">
        <v>64</v>
      </c>
      <c r="J168" t="s">
        <v>102</v>
      </c>
      <c r="K168" t="s">
        <v>103</v>
      </c>
      <c r="L168" t="s">
        <v>104</v>
      </c>
      <c r="M168" t="s">
        <v>86</v>
      </c>
      <c r="N168" t="s">
        <v>58</v>
      </c>
      <c r="P168" s="8"/>
      <c r="Q168" t="s">
        <v>55</v>
      </c>
      <c r="R168" t="s">
        <v>55</v>
      </c>
      <c r="T168" t="s">
        <v>55</v>
      </c>
      <c r="V168" t="s">
        <v>55</v>
      </c>
      <c r="W168" t="s">
        <v>55</v>
      </c>
      <c r="Y168" t="s">
        <v>55</v>
      </c>
      <c r="Z168" t="s">
        <v>57</v>
      </c>
      <c r="AC168" t="s">
        <v>57</v>
      </c>
      <c r="AF168" t="s">
        <v>57</v>
      </c>
      <c r="AI168" t="s">
        <v>55</v>
      </c>
      <c r="AJ168" t="s">
        <v>55</v>
      </c>
      <c r="AK168" t="s">
        <v>58</v>
      </c>
      <c r="AM168" t="s">
        <v>57</v>
      </c>
      <c r="AO168" t="s">
        <v>105</v>
      </c>
    </row>
    <row r="169" spans="1:41" x14ac:dyDescent="0.25">
      <c r="A169">
        <v>110</v>
      </c>
      <c r="B169" s="1">
        <v>45197.277962962966</v>
      </c>
      <c r="C169" s="1">
        <v>45197.281643518516</v>
      </c>
      <c r="D169" t="s">
        <v>129</v>
      </c>
      <c r="E169" t="s">
        <v>130</v>
      </c>
      <c r="F169" s="1"/>
      <c r="G169" s="2">
        <v>45196</v>
      </c>
      <c r="H169" t="s">
        <v>209</v>
      </c>
      <c r="I169" t="s">
        <v>64</v>
      </c>
      <c r="J169" t="s">
        <v>298</v>
      </c>
      <c r="K169" t="s">
        <v>210</v>
      </c>
      <c r="L169" t="s">
        <v>301</v>
      </c>
      <c r="M169" t="s">
        <v>142</v>
      </c>
      <c r="N169" t="s">
        <v>58</v>
      </c>
      <c r="P169" s="8" t="s">
        <v>887</v>
      </c>
      <c r="Q169" t="s">
        <v>55</v>
      </c>
      <c r="R169" t="s">
        <v>55</v>
      </c>
      <c r="T169" t="s">
        <v>55</v>
      </c>
      <c r="V169" t="s">
        <v>55</v>
      </c>
      <c r="W169" t="s">
        <v>55</v>
      </c>
      <c r="Y169" t="s">
        <v>55</v>
      </c>
      <c r="Z169" t="s">
        <v>57</v>
      </c>
      <c r="AC169" t="s">
        <v>55</v>
      </c>
      <c r="AE169" t="s">
        <v>55</v>
      </c>
      <c r="AF169" t="s">
        <v>55</v>
      </c>
      <c r="AH169" t="s">
        <v>55</v>
      </c>
      <c r="AI169" t="s">
        <v>55</v>
      </c>
      <c r="AJ169" t="s">
        <v>55</v>
      </c>
      <c r="AK169" t="s">
        <v>58</v>
      </c>
      <c r="AM169" t="s">
        <v>57</v>
      </c>
      <c r="AO169" t="s">
        <v>303</v>
      </c>
    </row>
    <row r="170" spans="1:41" x14ac:dyDescent="0.25">
      <c r="A170">
        <v>110</v>
      </c>
      <c r="B170" s="1">
        <v>45197.277962962966</v>
      </c>
      <c r="C170" s="1">
        <v>45197.281643518516</v>
      </c>
      <c r="D170" t="s">
        <v>129</v>
      </c>
      <c r="E170" t="s">
        <v>130</v>
      </c>
      <c r="F170" s="1"/>
      <c r="G170" s="2">
        <v>45196</v>
      </c>
      <c r="H170" t="s">
        <v>209</v>
      </c>
      <c r="I170" t="s">
        <v>64</v>
      </c>
      <c r="J170" t="s">
        <v>298</v>
      </c>
      <c r="K170" t="s">
        <v>210</v>
      </c>
      <c r="L170" t="s">
        <v>301</v>
      </c>
      <c r="M170" t="s">
        <v>142</v>
      </c>
      <c r="P170" s="8" t="s">
        <v>134</v>
      </c>
    </row>
    <row r="171" spans="1:41" x14ac:dyDescent="0.25">
      <c r="A171">
        <v>111</v>
      </c>
      <c r="B171" s="1">
        <v>45197.302118055559</v>
      </c>
      <c r="C171" s="1">
        <v>45197.335289351853</v>
      </c>
      <c r="D171" t="s">
        <v>605</v>
      </c>
      <c r="E171" t="s">
        <v>606</v>
      </c>
      <c r="F171" s="1"/>
      <c r="G171" s="2">
        <v>45196</v>
      </c>
      <c r="H171" t="s">
        <v>607</v>
      </c>
      <c r="I171" t="s">
        <v>64</v>
      </c>
      <c r="J171" t="s">
        <v>888</v>
      </c>
      <c r="K171" t="s">
        <v>618</v>
      </c>
      <c r="L171" t="s">
        <v>619</v>
      </c>
      <c r="M171" t="s">
        <v>142</v>
      </c>
      <c r="N171" t="s">
        <v>55</v>
      </c>
      <c r="P171" s="8" t="s">
        <v>614</v>
      </c>
      <c r="Q171" t="s">
        <v>55</v>
      </c>
      <c r="R171" t="s">
        <v>55</v>
      </c>
      <c r="T171" t="s">
        <v>55</v>
      </c>
      <c r="V171" t="s">
        <v>55</v>
      </c>
      <c r="W171" t="s">
        <v>55</v>
      </c>
      <c r="Y171" t="s">
        <v>55</v>
      </c>
      <c r="Z171" t="s">
        <v>55</v>
      </c>
      <c r="AB171" t="s">
        <v>55</v>
      </c>
      <c r="AC171" t="s">
        <v>55</v>
      </c>
      <c r="AE171" t="s">
        <v>55</v>
      </c>
      <c r="AF171" t="s">
        <v>55</v>
      </c>
      <c r="AH171" t="s">
        <v>55</v>
      </c>
      <c r="AI171" t="s">
        <v>55</v>
      </c>
      <c r="AJ171" t="s">
        <v>55</v>
      </c>
      <c r="AK171" t="s">
        <v>55</v>
      </c>
      <c r="AM171" t="s">
        <v>620</v>
      </c>
      <c r="AN171" t="s">
        <v>621</v>
      </c>
      <c r="AO171" t="s">
        <v>622</v>
      </c>
    </row>
    <row r="172" spans="1:41" x14ac:dyDescent="0.25">
      <c r="A172">
        <v>112</v>
      </c>
      <c r="B172" s="1">
        <v>45197.359733796293</v>
      </c>
      <c r="C172" s="1">
        <v>45197.363680555558</v>
      </c>
      <c r="D172" t="s">
        <v>281</v>
      </c>
      <c r="E172" t="s">
        <v>282</v>
      </c>
      <c r="F172" s="1"/>
      <c r="G172" s="2">
        <v>45197</v>
      </c>
      <c r="H172" t="s">
        <v>283</v>
      </c>
      <c r="I172" t="s">
        <v>64</v>
      </c>
      <c r="J172" t="s">
        <v>277</v>
      </c>
      <c r="K172" t="s">
        <v>283</v>
      </c>
      <c r="L172" t="s">
        <v>291</v>
      </c>
      <c r="M172" t="s">
        <v>112</v>
      </c>
      <c r="N172" t="s">
        <v>55</v>
      </c>
      <c r="P172" s="8" t="s">
        <v>100</v>
      </c>
      <c r="Q172" t="s">
        <v>55</v>
      </c>
      <c r="R172" t="s">
        <v>55</v>
      </c>
      <c r="T172" t="s">
        <v>55</v>
      </c>
      <c r="V172" t="s">
        <v>55</v>
      </c>
      <c r="W172" t="s">
        <v>55</v>
      </c>
      <c r="Y172" t="s">
        <v>55</v>
      </c>
      <c r="Z172" t="s">
        <v>55</v>
      </c>
      <c r="AB172" t="s">
        <v>55</v>
      </c>
      <c r="AC172" t="s">
        <v>55</v>
      </c>
      <c r="AE172" t="s">
        <v>55</v>
      </c>
      <c r="AF172" t="s">
        <v>57</v>
      </c>
      <c r="AI172" t="s">
        <v>55</v>
      </c>
      <c r="AJ172" t="s">
        <v>55</v>
      </c>
      <c r="AK172" t="s">
        <v>58</v>
      </c>
      <c r="AM172" t="s">
        <v>293</v>
      </c>
    </row>
    <row r="173" spans="1:41" x14ac:dyDescent="0.25">
      <c r="A173">
        <v>112</v>
      </c>
      <c r="B173" s="1">
        <v>45197.359733796293</v>
      </c>
      <c r="C173" s="1">
        <v>45197.363680555558</v>
      </c>
      <c r="D173" t="s">
        <v>281</v>
      </c>
      <c r="E173" t="s">
        <v>282</v>
      </c>
      <c r="F173" s="1"/>
      <c r="G173" s="2">
        <v>45197</v>
      </c>
      <c r="H173" t="s">
        <v>283</v>
      </c>
      <c r="I173" t="s">
        <v>64</v>
      </c>
      <c r="J173" t="s">
        <v>277</v>
      </c>
      <c r="K173" t="s">
        <v>283</v>
      </c>
      <c r="L173" t="s">
        <v>291</v>
      </c>
      <c r="M173" t="s">
        <v>112</v>
      </c>
      <c r="P173" s="8" t="s">
        <v>804</v>
      </c>
    </row>
    <row r="174" spans="1:41" x14ac:dyDescent="0.25">
      <c r="A174">
        <v>113</v>
      </c>
      <c r="B174" s="1">
        <v>45197.417615740742</v>
      </c>
      <c r="C174" s="1">
        <v>45197.417870370373</v>
      </c>
      <c r="D174" t="s">
        <v>313</v>
      </c>
      <c r="E174" t="s">
        <v>314</v>
      </c>
      <c r="F174" s="1"/>
      <c r="G174" s="2">
        <v>45197</v>
      </c>
      <c r="H174" t="s">
        <v>209</v>
      </c>
      <c r="I174" t="s">
        <v>64</v>
      </c>
      <c r="J174" t="s">
        <v>889</v>
      </c>
      <c r="K174" t="s">
        <v>210</v>
      </c>
      <c r="L174" t="s">
        <v>315</v>
      </c>
      <c r="M174" t="s">
        <v>67</v>
      </c>
      <c r="N174" t="s">
        <v>55</v>
      </c>
      <c r="P174" s="8" t="s">
        <v>134</v>
      </c>
      <c r="Q174" t="s">
        <v>55</v>
      </c>
      <c r="R174" t="s">
        <v>55</v>
      </c>
      <c r="T174" t="s">
        <v>55</v>
      </c>
      <c r="V174" t="s">
        <v>55</v>
      </c>
      <c r="W174" t="s">
        <v>55</v>
      </c>
      <c r="Y174" t="s">
        <v>55</v>
      </c>
      <c r="Z174" t="s">
        <v>57</v>
      </c>
      <c r="AC174" t="s">
        <v>55</v>
      </c>
      <c r="AE174" t="s">
        <v>55</v>
      </c>
      <c r="AF174" t="s">
        <v>55</v>
      </c>
      <c r="AH174" t="s">
        <v>55</v>
      </c>
      <c r="AI174" t="s">
        <v>55</v>
      </c>
      <c r="AJ174" t="s">
        <v>55</v>
      </c>
      <c r="AK174" t="s">
        <v>58</v>
      </c>
      <c r="AM174" t="s">
        <v>317</v>
      </c>
    </row>
    <row r="175" spans="1:41" x14ac:dyDescent="0.25">
      <c r="A175">
        <v>113</v>
      </c>
      <c r="B175" s="1">
        <v>45197.417615740742</v>
      </c>
      <c r="C175" s="1">
        <v>45197.417870370373</v>
      </c>
      <c r="D175" t="s">
        <v>313</v>
      </c>
      <c r="E175" t="s">
        <v>314</v>
      </c>
      <c r="F175" s="1"/>
      <c r="G175" s="2">
        <v>45197</v>
      </c>
      <c r="H175" t="s">
        <v>209</v>
      </c>
      <c r="I175" t="s">
        <v>64</v>
      </c>
      <c r="J175" t="s">
        <v>889</v>
      </c>
      <c r="K175" t="s">
        <v>210</v>
      </c>
      <c r="L175" t="s">
        <v>315</v>
      </c>
      <c r="M175" t="s">
        <v>67</v>
      </c>
      <c r="P175" s="8" t="s">
        <v>890</v>
      </c>
    </row>
    <row r="176" spans="1:41" x14ac:dyDescent="0.25">
      <c r="A176">
        <v>114</v>
      </c>
      <c r="B176" s="1">
        <v>45197.4375</v>
      </c>
      <c r="C176" s="1">
        <v>45197.44734953704</v>
      </c>
      <c r="D176" t="s">
        <v>324</v>
      </c>
      <c r="E176" t="s">
        <v>325</v>
      </c>
      <c r="F176" s="1"/>
      <c r="G176" s="2">
        <v>45197</v>
      </c>
      <c r="H176" t="s">
        <v>326</v>
      </c>
      <c r="I176" t="s">
        <v>50</v>
      </c>
      <c r="J176" t="s">
        <v>327</v>
      </c>
      <c r="K176" t="s">
        <v>328</v>
      </c>
      <c r="L176" t="s">
        <v>329</v>
      </c>
      <c r="M176" t="s">
        <v>86</v>
      </c>
      <c r="N176" t="s">
        <v>55</v>
      </c>
      <c r="P176" s="8" t="s">
        <v>891</v>
      </c>
      <c r="Q176" t="s">
        <v>55</v>
      </c>
      <c r="R176" t="s">
        <v>55</v>
      </c>
      <c r="T176" t="s">
        <v>55</v>
      </c>
      <c r="V176" t="s">
        <v>55</v>
      </c>
      <c r="W176" t="s">
        <v>58</v>
      </c>
      <c r="X176" t="s">
        <v>331</v>
      </c>
      <c r="Y176" t="s">
        <v>55</v>
      </c>
      <c r="Z176" t="s">
        <v>57</v>
      </c>
      <c r="AC176" t="s">
        <v>57</v>
      </c>
      <c r="AF176" t="s">
        <v>57</v>
      </c>
      <c r="AI176" t="s">
        <v>57</v>
      </c>
      <c r="AK176" t="s">
        <v>58</v>
      </c>
      <c r="AM176" t="s">
        <v>332</v>
      </c>
      <c r="AO176" t="s">
        <v>333</v>
      </c>
    </row>
    <row r="177" spans="1:41" x14ac:dyDescent="0.25">
      <c r="A177">
        <v>115</v>
      </c>
      <c r="B177" s="1">
        <v>45197.510671296295</v>
      </c>
      <c r="C177" s="1">
        <v>45197.517604166664</v>
      </c>
      <c r="D177" t="s">
        <v>61</v>
      </c>
      <c r="E177" t="s">
        <v>62</v>
      </c>
      <c r="F177" s="1"/>
      <c r="G177" s="2">
        <v>45196</v>
      </c>
      <c r="H177" t="s">
        <v>193</v>
      </c>
      <c r="I177" t="s">
        <v>194</v>
      </c>
      <c r="J177" t="s">
        <v>824</v>
      </c>
      <c r="K177" t="s">
        <v>195</v>
      </c>
      <c r="L177" t="s">
        <v>196</v>
      </c>
      <c r="M177" t="s">
        <v>86</v>
      </c>
      <c r="N177" t="s">
        <v>58</v>
      </c>
      <c r="P177" s="8"/>
      <c r="Q177" t="s">
        <v>58</v>
      </c>
      <c r="R177" t="s">
        <v>58</v>
      </c>
      <c r="T177" t="s">
        <v>57</v>
      </c>
      <c r="W177" t="s">
        <v>57</v>
      </c>
      <c r="Z177" t="s">
        <v>57</v>
      </c>
      <c r="AC177" t="s">
        <v>57</v>
      </c>
      <c r="AF177" t="s">
        <v>57</v>
      </c>
      <c r="AI177" t="s">
        <v>57</v>
      </c>
      <c r="AK177" t="s">
        <v>58</v>
      </c>
      <c r="AM177" t="s">
        <v>197</v>
      </c>
      <c r="AO177" t="s">
        <v>198</v>
      </c>
    </row>
    <row r="178" spans="1:41" x14ac:dyDescent="0.25">
      <c r="A178">
        <v>116</v>
      </c>
      <c r="B178" s="1">
        <v>45197.538356481484</v>
      </c>
      <c r="C178" s="1">
        <v>45197.539664351854</v>
      </c>
      <c r="D178" t="s">
        <v>218</v>
      </c>
      <c r="E178" t="s">
        <v>219</v>
      </c>
      <c r="F178" s="1"/>
      <c r="G178" s="2">
        <v>45182</v>
      </c>
      <c r="H178" t="s">
        <v>225</v>
      </c>
      <c r="I178" t="s">
        <v>64</v>
      </c>
      <c r="J178" t="s">
        <v>221</v>
      </c>
      <c r="K178" t="s">
        <v>222</v>
      </c>
      <c r="L178" t="s">
        <v>226</v>
      </c>
      <c r="M178" t="s">
        <v>67</v>
      </c>
      <c r="N178" t="s">
        <v>58</v>
      </c>
      <c r="P178" s="8" t="s">
        <v>892</v>
      </c>
      <c r="Q178" t="s">
        <v>55</v>
      </c>
      <c r="R178" t="s">
        <v>55</v>
      </c>
      <c r="T178" t="s">
        <v>55</v>
      </c>
      <c r="V178" t="s">
        <v>55</v>
      </c>
      <c r="W178" t="s">
        <v>55</v>
      </c>
      <c r="Y178" t="s">
        <v>228</v>
      </c>
      <c r="Z178" t="s">
        <v>57</v>
      </c>
      <c r="AC178" t="s">
        <v>55</v>
      </c>
      <c r="AE178" t="s">
        <v>229</v>
      </c>
      <c r="AF178" t="s">
        <v>55</v>
      </c>
      <c r="AH178" t="s">
        <v>55</v>
      </c>
      <c r="AI178" t="s">
        <v>55</v>
      </c>
      <c r="AJ178" t="s">
        <v>55</v>
      </c>
      <c r="AK178" t="s">
        <v>58</v>
      </c>
      <c r="AM178" t="s">
        <v>230</v>
      </c>
      <c r="AN178" t="s">
        <v>231</v>
      </c>
      <c r="AO178" t="s">
        <v>232</v>
      </c>
    </row>
    <row r="179" spans="1:41" x14ac:dyDescent="0.25">
      <c r="A179">
        <v>116</v>
      </c>
      <c r="B179" s="1">
        <v>45197.538356481484</v>
      </c>
      <c r="C179" s="1">
        <v>45197.539664351854</v>
      </c>
      <c r="D179" t="s">
        <v>218</v>
      </c>
      <c r="E179" t="s">
        <v>219</v>
      </c>
      <c r="F179" s="1"/>
      <c r="G179" s="2">
        <v>45182</v>
      </c>
      <c r="H179" t="s">
        <v>225</v>
      </c>
      <c r="I179" t="s">
        <v>64</v>
      </c>
      <c r="J179" t="s">
        <v>221</v>
      </c>
      <c r="K179" t="s">
        <v>222</v>
      </c>
      <c r="L179" t="s">
        <v>226</v>
      </c>
      <c r="M179" t="s">
        <v>67</v>
      </c>
      <c r="P179" s="8" t="s">
        <v>893</v>
      </c>
    </row>
    <row r="180" spans="1:41" x14ac:dyDescent="0.25">
      <c r="A180">
        <v>116</v>
      </c>
      <c r="B180" s="1">
        <v>45197.538356481484</v>
      </c>
      <c r="C180" s="1">
        <v>45197.539664351854</v>
      </c>
      <c r="D180" t="s">
        <v>218</v>
      </c>
      <c r="E180" t="s">
        <v>219</v>
      </c>
      <c r="F180" s="1"/>
      <c r="G180" s="2">
        <v>45182</v>
      </c>
      <c r="H180" t="s">
        <v>225</v>
      </c>
      <c r="I180" t="s">
        <v>64</v>
      </c>
      <c r="J180" t="s">
        <v>221</v>
      </c>
      <c r="K180" t="s">
        <v>222</v>
      </c>
      <c r="L180" t="s">
        <v>226</v>
      </c>
      <c r="M180" t="s">
        <v>67</v>
      </c>
      <c r="P180" s="8" t="s">
        <v>894</v>
      </c>
    </row>
    <row r="181" spans="1:41" x14ac:dyDescent="0.25">
      <c r="A181">
        <v>117</v>
      </c>
      <c r="B181" s="1">
        <v>45197.538032407407</v>
      </c>
      <c r="C181" s="1">
        <v>45197.546400462961</v>
      </c>
      <c r="D181" t="s">
        <v>156</v>
      </c>
      <c r="E181" t="s">
        <v>157</v>
      </c>
      <c r="F181" s="1"/>
      <c r="G181" s="2">
        <v>45197</v>
      </c>
      <c r="H181" t="s">
        <v>158</v>
      </c>
      <c r="I181" t="s">
        <v>64</v>
      </c>
      <c r="J181" t="s">
        <v>895</v>
      </c>
      <c r="K181" t="s">
        <v>159</v>
      </c>
      <c r="L181" t="s">
        <v>160</v>
      </c>
      <c r="M181" t="s">
        <v>112</v>
      </c>
      <c r="N181" t="s">
        <v>55</v>
      </c>
      <c r="P181" s="8" t="s">
        <v>896</v>
      </c>
      <c r="Q181" t="s">
        <v>55</v>
      </c>
      <c r="R181" t="s">
        <v>55</v>
      </c>
      <c r="T181" t="s">
        <v>55</v>
      </c>
      <c r="V181" t="s">
        <v>55</v>
      </c>
      <c r="W181" t="s">
        <v>55</v>
      </c>
      <c r="Y181" t="s">
        <v>55</v>
      </c>
      <c r="Z181" t="s">
        <v>55</v>
      </c>
      <c r="AB181" t="s">
        <v>55</v>
      </c>
      <c r="AC181" t="s">
        <v>55</v>
      </c>
      <c r="AE181" t="s">
        <v>55</v>
      </c>
      <c r="AF181" t="s">
        <v>55</v>
      </c>
      <c r="AH181" t="s">
        <v>55</v>
      </c>
      <c r="AI181" t="s">
        <v>55</v>
      </c>
      <c r="AJ181" t="s">
        <v>55</v>
      </c>
      <c r="AK181" t="s">
        <v>58</v>
      </c>
      <c r="AM181" t="s">
        <v>57</v>
      </c>
      <c r="AN181" t="s">
        <v>162</v>
      </c>
    </row>
    <row r="182" spans="1:41" x14ac:dyDescent="0.25">
      <c r="A182">
        <v>118</v>
      </c>
      <c r="B182" s="1">
        <v>45197.560254629629</v>
      </c>
      <c r="C182" s="1">
        <v>45197.56653935185</v>
      </c>
      <c r="D182" t="s">
        <v>688</v>
      </c>
      <c r="E182" t="s">
        <v>689</v>
      </c>
      <c r="F182" s="1"/>
      <c r="G182" s="2">
        <v>45197</v>
      </c>
      <c r="H182" t="s">
        <v>707</v>
      </c>
      <c r="I182" t="s">
        <v>194</v>
      </c>
      <c r="J182" t="s">
        <v>627</v>
      </c>
      <c r="K182" t="s">
        <v>694</v>
      </c>
      <c r="L182" t="s">
        <v>708</v>
      </c>
      <c r="M182" t="s">
        <v>460</v>
      </c>
      <c r="N182" t="s">
        <v>58</v>
      </c>
      <c r="P182" s="8" t="s">
        <v>709</v>
      </c>
      <c r="Q182" t="s">
        <v>58</v>
      </c>
      <c r="R182" t="s">
        <v>58</v>
      </c>
      <c r="T182" t="s">
        <v>55</v>
      </c>
      <c r="V182" t="s">
        <v>55</v>
      </c>
      <c r="W182" t="s">
        <v>55</v>
      </c>
      <c r="Y182" t="s">
        <v>55</v>
      </c>
      <c r="Z182" t="s">
        <v>57</v>
      </c>
      <c r="AC182" t="s">
        <v>57</v>
      </c>
      <c r="AF182" t="s">
        <v>55</v>
      </c>
      <c r="AH182" t="s">
        <v>55</v>
      </c>
      <c r="AI182" t="s">
        <v>55</v>
      </c>
      <c r="AJ182" t="s">
        <v>55</v>
      </c>
      <c r="AK182" t="s">
        <v>58</v>
      </c>
      <c r="AM182" t="s">
        <v>710</v>
      </c>
      <c r="AO182" t="s">
        <v>711</v>
      </c>
    </row>
    <row r="183" spans="1:41" x14ac:dyDescent="0.25">
      <c r="A183">
        <v>119</v>
      </c>
      <c r="B183" s="1">
        <v>45197.632604166669</v>
      </c>
      <c r="C183" s="1">
        <v>45197.642280092594</v>
      </c>
      <c r="D183" t="s">
        <v>91</v>
      </c>
      <c r="E183" t="s">
        <v>92</v>
      </c>
      <c r="F183" s="1"/>
      <c r="G183" s="2">
        <v>45197</v>
      </c>
      <c r="H183" t="s">
        <v>93</v>
      </c>
      <c r="I183" t="s">
        <v>50</v>
      </c>
      <c r="J183" t="s">
        <v>897</v>
      </c>
      <c r="K183" t="s">
        <v>94</v>
      </c>
      <c r="L183" t="s">
        <v>95</v>
      </c>
      <c r="M183" t="s">
        <v>54</v>
      </c>
      <c r="N183" t="s">
        <v>55</v>
      </c>
      <c r="P183" s="8" t="s">
        <v>898</v>
      </c>
      <c r="Q183" t="s">
        <v>55</v>
      </c>
      <c r="R183" t="s">
        <v>55</v>
      </c>
      <c r="T183" t="s">
        <v>55</v>
      </c>
      <c r="V183" t="s">
        <v>55</v>
      </c>
      <c r="W183" t="s">
        <v>55</v>
      </c>
      <c r="Y183" t="s">
        <v>55</v>
      </c>
      <c r="Z183" t="s">
        <v>57</v>
      </c>
      <c r="AC183" t="s">
        <v>55</v>
      </c>
      <c r="AE183" t="s">
        <v>55</v>
      </c>
      <c r="AF183" t="s">
        <v>55</v>
      </c>
      <c r="AH183" t="s">
        <v>55</v>
      </c>
      <c r="AI183" t="s">
        <v>55</v>
      </c>
      <c r="AJ183" t="s">
        <v>55</v>
      </c>
      <c r="AK183" t="s">
        <v>58</v>
      </c>
      <c r="AM183" t="s">
        <v>97</v>
      </c>
      <c r="AN183" t="s">
        <v>98</v>
      </c>
    </row>
    <row r="184" spans="1:41" x14ac:dyDescent="0.25">
      <c r="A184">
        <v>119</v>
      </c>
      <c r="B184" s="1">
        <v>45197.632604166669</v>
      </c>
      <c r="C184" s="1">
        <v>45197.642280092594</v>
      </c>
      <c r="D184" t="s">
        <v>91</v>
      </c>
      <c r="E184" t="s">
        <v>92</v>
      </c>
      <c r="F184" s="1"/>
      <c r="G184" s="2">
        <v>45197</v>
      </c>
      <c r="H184" t="s">
        <v>93</v>
      </c>
      <c r="I184" t="s">
        <v>50</v>
      </c>
      <c r="J184" t="s">
        <v>897</v>
      </c>
      <c r="K184" t="s">
        <v>94</v>
      </c>
      <c r="L184" t="s">
        <v>95</v>
      </c>
      <c r="M184" t="s">
        <v>54</v>
      </c>
      <c r="P184" s="8" t="s">
        <v>837</v>
      </c>
    </row>
    <row r="185" spans="1:41" x14ac:dyDescent="0.25">
      <c r="A185">
        <v>120</v>
      </c>
      <c r="B185" s="1">
        <v>45197.668252314812</v>
      </c>
      <c r="C185" s="1">
        <v>45197.671296296299</v>
      </c>
      <c r="D185" t="s">
        <v>600</v>
      </c>
      <c r="E185" t="s">
        <v>143</v>
      </c>
      <c r="F185" s="1"/>
      <c r="G185" s="2">
        <v>45197</v>
      </c>
      <c r="H185" t="s">
        <v>610</v>
      </c>
      <c r="I185" t="s">
        <v>64</v>
      </c>
      <c r="J185" t="s">
        <v>602</v>
      </c>
      <c r="K185" t="s">
        <v>610</v>
      </c>
      <c r="L185" t="s">
        <v>308</v>
      </c>
      <c r="M185" t="s">
        <v>142</v>
      </c>
      <c r="N185" t="s">
        <v>55</v>
      </c>
      <c r="P185" s="8" t="s">
        <v>536</v>
      </c>
      <c r="Q185" t="s">
        <v>58</v>
      </c>
      <c r="R185" t="s">
        <v>58</v>
      </c>
      <c r="T185" t="s">
        <v>55</v>
      </c>
      <c r="V185" t="s">
        <v>55</v>
      </c>
      <c r="W185" t="s">
        <v>55</v>
      </c>
      <c r="Y185" t="s">
        <v>55</v>
      </c>
      <c r="Z185" t="s">
        <v>55</v>
      </c>
      <c r="AB185" t="s">
        <v>55</v>
      </c>
      <c r="AC185" t="s">
        <v>55</v>
      </c>
      <c r="AE185" t="s">
        <v>55</v>
      </c>
      <c r="AF185" t="s">
        <v>55</v>
      </c>
      <c r="AH185" t="s">
        <v>55</v>
      </c>
      <c r="AI185" t="s">
        <v>55</v>
      </c>
      <c r="AJ185" t="s">
        <v>55</v>
      </c>
      <c r="AK185" t="s">
        <v>58</v>
      </c>
      <c r="AM185" t="s">
        <v>57</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7684-DD47-4D34-8F42-837F703F1C91}">
  <dimension ref="A1:AN60"/>
  <sheetViews>
    <sheetView topLeftCell="A17" zoomScale="85" zoomScaleNormal="85" workbookViewId="0">
      <selection activeCell="H57" sqref="H57"/>
    </sheetView>
  </sheetViews>
  <sheetFormatPr defaultRowHeight="15" x14ac:dyDescent="0.25"/>
  <cols>
    <col min="1" max="1" width="19.42578125" bestFit="1" customWidth="1"/>
    <col min="2" max="3" width="20.7109375" style="5" bestFit="1" customWidth="1"/>
    <col min="4" max="5" width="19.5703125" style="5" bestFit="1" customWidth="1"/>
    <col min="6" max="8" width="20.7109375" style="5" bestFit="1" customWidth="1"/>
    <col min="9" max="9" width="11.28515625" bestFit="1" customWidth="1"/>
    <col min="10" max="13" width="6.7109375" customWidth="1"/>
    <col min="14" max="14" width="35.7109375" bestFit="1" customWidth="1"/>
    <col min="15" max="16" width="20.7109375" style="5" bestFit="1" customWidth="1"/>
    <col min="17" max="18" width="19.5703125" style="5" bestFit="1" customWidth="1"/>
    <col min="19" max="20" width="20.7109375" style="5" bestFit="1" customWidth="1"/>
    <col min="21" max="21" width="20.7109375" bestFit="1" customWidth="1"/>
    <col min="22" max="22" width="11.28515625" bestFit="1" customWidth="1"/>
    <col min="23" max="27" width="6.28515625" customWidth="1"/>
    <col min="28" max="28" width="66.5703125" bestFit="1" customWidth="1"/>
    <col min="29" max="29" width="32.140625" bestFit="1" customWidth="1"/>
    <col min="30" max="30" width="8.140625" bestFit="1" customWidth="1"/>
    <col min="31" max="32" width="12.42578125" customWidth="1"/>
    <col min="33" max="33" width="43.42578125" bestFit="1" customWidth="1"/>
    <col min="34" max="34" width="18.5703125" style="5" bestFit="1" customWidth="1"/>
    <col min="35" max="35" width="4.140625" style="5" bestFit="1" customWidth="1"/>
    <col min="36" max="36" width="11.28515625" style="5" bestFit="1" customWidth="1"/>
    <col min="37" max="37" width="8.140625" bestFit="1" customWidth="1"/>
    <col min="38" max="38" width="12.5703125" customWidth="1"/>
    <col min="39" max="39" width="21.140625" bestFit="1" customWidth="1"/>
    <col min="40" max="40" width="30.7109375" bestFit="1" customWidth="1"/>
    <col min="41" max="43" width="12.5703125" customWidth="1"/>
    <col min="44" max="44" width="11.28515625" bestFit="1" customWidth="1"/>
  </cols>
  <sheetData>
    <row r="1" spans="1:40" ht="45" x14ac:dyDescent="0.25">
      <c r="A1" s="3" t="s">
        <v>899</v>
      </c>
      <c r="B1" s="7" t="s">
        <v>900</v>
      </c>
      <c r="I1" s="5"/>
      <c r="N1" s="3" t="s">
        <v>901</v>
      </c>
      <c r="O1" s="7" t="s">
        <v>900</v>
      </c>
      <c r="U1" s="5"/>
      <c r="V1" s="5"/>
      <c r="AB1" s="3" t="s">
        <v>902</v>
      </c>
      <c r="AC1" t="s">
        <v>903</v>
      </c>
      <c r="AH1" s="7" t="s">
        <v>900</v>
      </c>
      <c r="AM1" s="3" t="s">
        <v>902</v>
      </c>
      <c r="AN1" s="8" t="s">
        <v>904</v>
      </c>
    </row>
    <row r="2" spans="1:40" x14ac:dyDescent="0.25">
      <c r="A2" s="3" t="s">
        <v>902</v>
      </c>
      <c r="B2" s="16" t="s">
        <v>905</v>
      </c>
      <c r="C2" s="16" t="s">
        <v>906</v>
      </c>
      <c r="D2" s="16" t="s">
        <v>907</v>
      </c>
      <c r="E2" s="16" t="s">
        <v>908</v>
      </c>
      <c r="F2" s="16" t="s">
        <v>909</v>
      </c>
      <c r="G2" s="16" t="s">
        <v>910</v>
      </c>
      <c r="H2" s="2" t="s">
        <v>911</v>
      </c>
      <c r="I2" s="16" t="s">
        <v>912</v>
      </c>
      <c r="N2" s="3" t="s">
        <v>902</v>
      </c>
      <c r="O2" s="16" t="s">
        <v>905</v>
      </c>
      <c r="P2" s="16" t="s">
        <v>906</v>
      </c>
      <c r="Q2" s="16" t="s">
        <v>907</v>
      </c>
      <c r="R2" s="16" t="s">
        <v>908</v>
      </c>
      <c r="S2" s="16" t="s">
        <v>909</v>
      </c>
      <c r="T2" s="2" t="s">
        <v>910</v>
      </c>
      <c r="U2" s="2" t="s">
        <v>911</v>
      </c>
      <c r="V2" s="16" t="s">
        <v>912</v>
      </c>
      <c r="AB2" s="4" t="s">
        <v>74</v>
      </c>
      <c r="AC2">
        <v>1</v>
      </c>
      <c r="AH2" s="5" t="s">
        <v>58</v>
      </c>
      <c r="AI2" s="5" t="s">
        <v>55</v>
      </c>
      <c r="AJ2" s="5" t="s">
        <v>912</v>
      </c>
      <c r="AM2" s="4" t="s">
        <v>819</v>
      </c>
      <c r="AN2">
        <v>2</v>
      </c>
    </row>
    <row r="3" spans="1:40" x14ac:dyDescent="0.25">
      <c r="A3" s="4" t="s">
        <v>234</v>
      </c>
      <c r="C3" s="5">
        <v>1</v>
      </c>
      <c r="I3" s="5">
        <v>1</v>
      </c>
      <c r="N3" s="4" t="s">
        <v>50</v>
      </c>
      <c r="P3" s="5">
        <v>2</v>
      </c>
      <c r="Q3" s="5">
        <v>4</v>
      </c>
      <c r="R3" s="5">
        <v>4</v>
      </c>
      <c r="S3" s="5">
        <v>4</v>
      </c>
      <c r="T3" s="5">
        <v>2</v>
      </c>
      <c r="U3" s="5">
        <v>4</v>
      </c>
      <c r="V3" s="5">
        <v>20</v>
      </c>
      <c r="AB3" s="4" t="s">
        <v>109</v>
      </c>
      <c r="AC3">
        <v>13</v>
      </c>
      <c r="AG3" t="s">
        <v>913</v>
      </c>
      <c r="AH3" s="5">
        <v>26</v>
      </c>
      <c r="AI3" s="5">
        <v>94</v>
      </c>
      <c r="AJ3" s="5">
        <v>120</v>
      </c>
      <c r="AM3" s="4" t="s">
        <v>847</v>
      </c>
      <c r="AN3">
        <v>1</v>
      </c>
    </row>
    <row r="4" spans="1:40" x14ac:dyDescent="0.25">
      <c r="A4" s="4" t="s">
        <v>379</v>
      </c>
      <c r="D4" s="5">
        <v>1</v>
      </c>
      <c r="F4" s="5">
        <v>1</v>
      </c>
      <c r="I4" s="5">
        <v>2</v>
      </c>
      <c r="N4" s="4" t="s">
        <v>194</v>
      </c>
      <c r="O4" s="5">
        <v>1</v>
      </c>
      <c r="P4" s="5">
        <v>4</v>
      </c>
      <c r="Q4" s="5">
        <v>5</v>
      </c>
      <c r="R4" s="5">
        <v>7</v>
      </c>
      <c r="S4" s="5">
        <v>3</v>
      </c>
      <c r="T4" s="5">
        <v>2</v>
      </c>
      <c r="U4" s="5">
        <v>5</v>
      </c>
      <c r="V4" s="5">
        <v>27</v>
      </c>
      <c r="AB4" s="4" t="s">
        <v>164</v>
      </c>
      <c r="AC4">
        <v>1</v>
      </c>
      <c r="AM4" s="4" t="s">
        <v>402</v>
      </c>
      <c r="AN4">
        <v>2</v>
      </c>
    </row>
    <row r="5" spans="1:40" x14ac:dyDescent="0.25">
      <c r="A5" s="4" t="s">
        <v>664</v>
      </c>
      <c r="C5" s="5">
        <v>1</v>
      </c>
      <c r="I5" s="5">
        <v>1</v>
      </c>
      <c r="N5" s="4" t="s">
        <v>64</v>
      </c>
      <c r="P5" s="5">
        <v>7</v>
      </c>
      <c r="Q5" s="5">
        <v>10</v>
      </c>
      <c r="R5" s="5">
        <v>6</v>
      </c>
      <c r="S5" s="5">
        <v>13</v>
      </c>
      <c r="T5" s="5">
        <v>7</v>
      </c>
      <c r="U5" s="5">
        <v>30</v>
      </c>
      <c r="V5" s="5">
        <v>73</v>
      </c>
      <c r="AB5" s="4" t="s">
        <v>236</v>
      </c>
      <c r="AC5">
        <v>1</v>
      </c>
      <c r="AM5" s="4" t="s">
        <v>127</v>
      </c>
      <c r="AN5">
        <v>2</v>
      </c>
    </row>
    <row r="6" spans="1:40" x14ac:dyDescent="0.25">
      <c r="A6" s="4" t="s">
        <v>650</v>
      </c>
      <c r="C6" s="5">
        <v>1</v>
      </c>
      <c r="E6" s="5">
        <v>1</v>
      </c>
      <c r="F6" s="5">
        <v>1</v>
      </c>
      <c r="H6" s="5">
        <v>2</v>
      </c>
      <c r="I6" s="5">
        <v>5</v>
      </c>
      <c r="N6" s="4" t="s">
        <v>912</v>
      </c>
      <c r="O6" s="5">
        <v>1</v>
      </c>
      <c r="P6" s="5">
        <v>13</v>
      </c>
      <c r="Q6" s="5">
        <v>19</v>
      </c>
      <c r="R6" s="5">
        <v>17</v>
      </c>
      <c r="S6" s="5">
        <v>20</v>
      </c>
      <c r="T6" s="5">
        <v>11</v>
      </c>
      <c r="U6" s="5">
        <v>39</v>
      </c>
      <c r="V6" s="5">
        <v>120</v>
      </c>
      <c r="AB6" s="4" t="s">
        <v>255</v>
      </c>
      <c r="AC6">
        <v>5</v>
      </c>
      <c r="AM6" s="4" t="s">
        <v>851</v>
      </c>
      <c r="AN6">
        <v>1</v>
      </c>
    </row>
    <row r="7" spans="1:40" x14ac:dyDescent="0.25">
      <c r="A7" s="4" t="s">
        <v>48</v>
      </c>
      <c r="C7" s="5">
        <v>1</v>
      </c>
      <c r="D7" s="5">
        <v>1</v>
      </c>
      <c r="E7" s="5">
        <v>1</v>
      </c>
      <c r="F7" s="5">
        <v>1</v>
      </c>
      <c r="I7" s="5">
        <v>4</v>
      </c>
      <c r="AB7" s="4" t="s">
        <v>381</v>
      </c>
      <c r="AC7">
        <v>5</v>
      </c>
      <c r="AM7" s="4" t="s">
        <v>234</v>
      </c>
      <c r="AN7">
        <v>1</v>
      </c>
    </row>
    <row r="8" spans="1:40" x14ac:dyDescent="0.25">
      <c r="A8" s="4" t="s">
        <v>175</v>
      </c>
      <c r="C8" s="5">
        <v>1</v>
      </c>
      <c r="D8" s="5">
        <v>1</v>
      </c>
      <c r="G8" s="5">
        <v>1</v>
      </c>
      <c r="H8" s="5">
        <v>1</v>
      </c>
      <c r="I8" s="5">
        <v>4</v>
      </c>
      <c r="AB8" s="4" t="s">
        <v>457</v>
      </c>
      <c r="AC8">
        <v>5</v>
      </c>
      <c r="AM8" s="4" t="s">
        <v>512</v>
      </c>
      <c r="AN8">
        <v>2</v>
      </c>
    </row>
    <row r="9" spans="1:40" x14ac:dyDescent="0.25">
      <c r="A9" s="4" t="s">
        <v>143</v>
      </c>
      <c r="C9" s="5">
        <v>1</v>
      </c>
      <c r="G9" s="5">
        <v>1</v>
      </c>
      <c r="H9" s="5">
        <v>2</v>
      </c>
      <c r="I9" s="5">
        <v>4</v>
      </c>
      <c r="AB9" s="4" t="s">
        <v>493</v>
      </c>
      <c r="AC9">
        <v>1</v>
      </c>
      <c r="AM9" s="4" t="s">
        <v>253</v>
      </c>
      <c r="AN9">
        <v>3</v>
      </c>
    </row>
    <row r="10" spans="1:40" x14ac:dyDescent="0.25">
      <c r="A10" s="4" t="s">
        <v>270</v>
      </c>
      <c r="C10" s="5">
        <v>1</v>
      </c>
      <c r="I10" s="5">
        <v>1</v>
      </c>
      <c r="AB10" s="4" t="s">
        <v>557</v>
      </c>
      <c r="AC10">
        <v>6</v>
      </c>
      <c r="AM10" s="4" t="s">
        <v>839</v>
      </c>
      <c r="AN10">
        <v>1</v>
      </c>
    </row>
    <row r="11" spans="1:40" x14ac:dyDescent="0.25">
      <c r="A11" s="4" t="s">
        <v>446</v>
      </c>
      <c r="C11" s="5">
        <v>1</v>
      </c>
      <c r="I11" s="5">
        <v>1</v>
      </c>
      <c r="AB11" s="4" t="s">
        <v>602</v>
      </c>
      <c r="AC11">
        <v>7</v>
      </c>
      <c r="AM11" s="4" t="s">
        <v>837</v>
      </c>
      <c r="AN11">
        <v>3</v>
      </c>
    </row>
    <row r="12" spans="1:40" x14ac:dyDescent="0.25">
      <c r="A12" s="4" t="s">
        <v>83</v>
      </c>
      <c r="C12" s="5">
        <v>1</v>
      </c>
      <c r="G12" s="5">
        <v>1</v>
      </c>
      <c r="I12" s="5">
        <v>2</v>
      </c>
      <c r="AB12" s="4" t="s">
        <v>507</v>
      </c>
      <c r="AC12">
        <v>1</v>
      </c>
      <c r="AM12" s="4" t="s">
        <v>850</v>
      </c>
      <c r="AN12">
        <v>1</v>
      </c>
    </row>
    <row r="13" spans="1:40" x14ac:dyDescent="0.25">
      <c r="A13" s="4" t="s">
        <v>483</v>
      </c>
      <c r="C13" s="5">
        <v>1</v>
      </c>
      <c r="G13" s="5">
        <v>1</v>
      </c>
      <c r="I13" s="5">
        <v>2</v>
      </c>
      <c r="AB13" s="4" t="s">
        <v>353</v>
      </c>
      <c r="AC13">
        <v>3</v>
      </c>
      <c r="AM13" s="4" t="s">
        <v>840</v>
      </c>
      <c r="AN13">
        <v>1</v>
      </c>
    </row>
    <row r="14" spans="1:40" x14ac:dyDescent="0.25">
      <c r="A14" s="4" t="s">
        <v>107</v>
      </c>
      <c r="C14" s="5">
        <v>1</v>
      </c>
      <c r="I14" s="5">
        <v>1</v>
      </c>
      <c r="AB14" s="4" t="s">
        <v>205</v>
      </c>
      <c r="AC14">
        <v>3</v>
      </c>
      <c r="AM14" s="4" t="s">
        <v>432</v>
      </c>
      <c r="AN14">
        <v>1</v>
      </c>
    </row>
    <row r="15" spans="1:40" x14ac:dyDescent="0.25">
      <c r="A15" s="4" t="s">
        <v>72</v>
      </c>
      <c r="D15" s="5">
        <v>1</v>
      </c>
      <c r="I15" s="5">
        <v>1</v>
      </c>
      <c r="AB15" s="4" t="s">
        <v>627</v>
      </c>
      <c r="AC15">
        <v>18</v>
      </c>
      <c r="AM15" s="4" t="s">
        <v>845</v>
      </c>
      <c r="AN15">
        <v>2</v>
      </c>
    </row>
    <row r="16" spans="1:40" x14ac:dyDescent="0.25">
      <c r="A16" s="4" t="s">
        <v>130</v>
      </c>
      <c r="C16" s="5">
        <v>1</v>
      </c>
      <c r="D16" s="5">
        <v>1</v>
      </c>
      <c r="H16" s="5">
        <v>3</v>
      </c>
      <c r="I16" s="5">
        <v>5</v>
      </c>
      <c r="AB16" s="4" t="s">
        <v>221</v>
      </c>
      <c r="AC16">
        <v>2</v>
      </c>
      <c r="AM16" s="4" t="s">
        <v>829</v>
      </c>
      <c r="AN16">
        <v>1</v>
      </c>
    </row>
    <row r="17" spans="1:40" x14ac:dyDescent="0.25">
      <c r="A17" s="4" t="s">
        <v>325</v>
      </c>
      <c r="C17" s="5">
        <v>1</v>
      </c>
      <c r="D17" s="5">
        <v>1</v>
      </c>
      <c r="E17" s="5">
        <v>1</v>
      </c>
      <c r="H17" s="5">
        <v>1</v>
      </c>
      <c r="I17" s="5">
        <v>4</v>
      </c>
      <c r="AB17" s="4" t="s">
        <v>548</v>
      </c>
      <c r="AC17">
        <v>1</v>
      </c>
      <c r="AM17" s="4" t="s">
        <v>846</v>
      </c>
      <c r="AN17">
        <v>1</v>
      </c>
    </row>
    <row r="18" spans="1:40" x14ac:dyDescent="0.25">
      <c r="A18" s="4" t="s">
        <v>491</v>
      </c>
      <c r="B18" s="5">
        <v>1</v>
      </c>
      <c r="I18" s="5">
        <v>1</v>
      </c>
      <c r="AB18" s="4" t="s">
        <v>591</v>
      </c>
      <c r="AC18">
        <v>2</v>
      </c>
      <c r="AM18" s="4" t="s">
        <v>826</v>
      </c>
      <c r="AN18">
        <v>2</v>
      </c>
    </row>
    <row r="19" spans="1:40" x14ac:dyDescent="0.25">
      <c r="A19" s="4" t="s">
        <v>116</v>
      </c>
      <c r="D19" s="5">
        <v>1</v>
      </c>
      <c r="E19" s="5">
        <v>1</v>
      </c>
      <c r="H19" s="5">
        <v>1</v>
      </c>
      <c r="I19" s="5">
        <v>3</v>
      </c>
      <c r="AB19" s="4" t="s">
        <v>739</v>
      </c>
      <c r="AC19">
        <v>1</v>
      </c>
      <c r="AM19" s="4" t="s">
        <v>62</v>
      </c>
      <c r="AN19">
        <v>1</v>
      </c>
    </row>
    <row r="20" spans="1:40" x14ac:dyDescent="0.25">
      <c r="A20" s="4" t="s">
        <v>432</v>
      </c>
      <c r="D20" s="5">
        <v>1</v>
      </c>
      <c r="G20" s="5">
        <v>1</v>
      </c>
      <c r="I20" s="5">
        <v>2</v>
      </c>
      <c r="AB20" s="4" t="s">
        <v>532</v>
      </c>
      <c r="AC20">
        <v>7</v>
      </c>
      <c r="AM20" s="4" t="s">
        <v>340</v>
      </c>
      <c r="AN20">
        <v>1</v>
      </c>
    </row>
    <row r="21" spans="1:40" x14ac:dyDescent="0.25">
      <c r="A21" s="4" t="s">
        <v>123</v>
      </c>
      <c r="D21" s="5">
        <v>1</v>
      </c>
      <c r="I21" s="5">
        <v>1</v>
      </c>
      <c r="AB21" s="4" t="s">
        <v>516</v>
      </c>
      <c r="AC21">
        <v>1</v>
      </c>
      <c r="AM21" s="4" t="s">
        <v>509</v>
      </c>
      <c r="AN21">
        <v>1</v>
      </c>
    </row>
    <row r="22" spans="1:40" x14ac:dyDescent="0.25">
      <c r="A22" s="4" t="s">
        <v>478</v>
      </c>
      <c r="D22" s="5">
        <v>1</v>
      </c>
      <c r="E22" s="5">
        <v>1</v>
      </c>
      <c r="I22" s="5">
        <v>2</v>
      </c>
      <c r="AB22" s="4" t="s">
        <v>404</v>
      </c>
      <c r="AC22">
        <v>9</v>
      </c>
      <c r="AM22" s="4" t="s">
        <v>835</v>
      </c>
      <c r="AN22">
        <v>1</v>
      </c>
    </row>
    <row r="23" spans="1:40" x14ac:dyDescent="0.25">
      <c r="A23" s="4" t="s">
        <v>62</v>
      </c>
      <c r="D23" s="5">
        <v>1</v>
      </c>
      <c r="E23" s="5">
        <v>1</v>
      </c>
      <c r="H23" s="5">
        <v>3</v>
      </c>
      <c r="I23" s="5">
        <v>5</v>
      </c>
      <c r="AB23" s="4" t="s">
        <v>295</v>
      </c>
      <c r="AC23">
        <v>1</v>
      </c>
      <c r="AM23" s="4" t="s">
        <v>836</v>
      </c>
      <c r="AN23">
        <v>1</v>
      </c>
    </row>
    <row r="24" spans="1:40" x14ac:dyDescent="0.25">
      <c r="A24" s="4" t="s">
        <v>643</v>
      </c>
      <c r="D24" s="5">
        <v>1</v>
      </c>
      <c r="F24" s="5">
        <v>1</v>
      </c>
      <c r="I24" s="5">
        <v>2</v>
      </c>
      <c r="AB24" s="4" t="s">
        <v>337</v>
      </c>
      <c r="AC24">
        <v>1</v>
      </c>
      <c r="AM24" s="4" t="s">
        <v>853</v>
      </c>
      <c r="AN24">
        <v>1</v>
      </c>
    </row>
    <row r="25" spans="1:40" x14ac:dyDescent="0.25">
      <c r="A25" s="4" t="s">
        <v>203</v>
      </c>
      <c r="D25" s="5">
        <v>1</v>
      </c>
      <c r="I25" s="5">
        <v>1</v>
      </c>
      <c r="AB25" s="4" t="s">
        <v>244</v>
      </c>
      <c r="AC25">
        <v>1</v>
      </c>
      <c r="AM25" s="4" t="s">
        <v>843</v>
      </c>
      <c r="AN25">
        <v>2</v>
      </c>
    </row>
    <row r="26" spans="1:40" x14ac:dyDescent="0.25">
      <c r="A26" s="4" t="s">
        <v>471</v>
      </c>
      <c r="D26" s="5">
        <v>1</v>
      </c>
      <c r="I26" s="5">
        <v>1</v>
      </c>
      <c r="AB26" s="4" t="s">
        <v>527</v>
      </c>
      <c r="AC26">
        <v>1</v>
      </c>
      <c r="AM26" s="4" t="s">
        <v>854</v>
      </c>
      <c r="AN26">
        <v>1</v>
      </c>
    </row>
    <row r="27" spans="1:40" x14ac:dyDescent="0.25">
      <c r="A27" s="4" t="s">
        <v>138</v>
      </c>
      <c r="D27" s="5">
        <v>1</v>
      </c>
      <c r="I27" s="5">
        <v>1</v>
      </c>
      <c r="AB27" s="4" t="s">
        <v>345</v>
      </c>
      <c r="AC27">
        <v>1</v>
      </c>
      <c r="AM27" s="4" t="s">
        <v>275</v>
      </c>
      <c r="AN27">
        <v>1</v>
      </c>
    </row>
    <row r="28" spans="1:40" x14ac:dyDescent="0.25">
      <c r="A28" s="4" t="s">
        <v>275</v>
      </c>
      <c r="D28" s="5">
        <v>1</v>
      </c>
      <c r="E28" s="5">
        <v>2</v>
      </c>
      <c r="F28" s="5">
        <v>1</v>
      </c>
      <c r="G28" s="5">
        <v>1</v>
      </c>
      <c r="H28" s="5">
        <v>1</v>
      </c>
      <c r="I28" s="5">
        <v>6</v>
      </c>
      <c r="AB28" s="4" t="s">
        <v>51</v>
      </c>
      <c r="AC28">
        <v>4</v>
      </c>
      <c r="AM28" s="4" t="s">
        <v>478</v>
      </c>
      <c r="AN28">
        <v>1</v>
      </c>
    </row>
    <row r="29" spans="1:40" x14ac:dyDescent="0.25">
      <c r="A29" s="4" t="s">
        <v>219</v>
      </c>
      <c r="D29" s="5">
        <v>1</v>
      </c>
      <c r="F29" s="5">
        <v>1</v>
      </c>
      <c r="I29" s="5">
        <v>2</v>
      </c>
      <c r="AB29" s="4" t="s">
        <v>715</v>
      </c>
      <c r="AC29">
        <v>5</v>
      </c>
      <c r="AM29" s="4" t="s">
        <v>604</v>
      </c>
      <c r="AN29">
        <v>1</v>
      </c>
    </row>
    <row r="30" spans="1:40" x14ac:dyDescent="0.25">
      <c r="A30" s="4" t="s">
        <v>253</v>
      </c>
      <c r="D30" s="5">
        <v>1</v>
      </c>
      <c r="F30" s="5">
        <v>1</v>
      </c>
      <c r="H30" s="5">
        <v>2</v>
      </c>
      <c r="I30" s="5">
        <v>4</v>
      </c>
      <c r="AB30" s="4" t="s">
        <v>523</v>
      </c>
      <c r="AC30">
        <v>1</v>
      </c>
      <c r="AM30" s="4" t="s">
        <v>48</v>
      </c>
      <c r="AN30">
        <v>1</v>
      </c>
    </row>
    <row r="31" spans="1:40" x14ac:dyDescent="0.25">
      <c r="A31" s="4" t="s">
        <v>92</v>
      </c>
      <c r="D31" s="5">
        <v>1</v>
      </c>
      <c r="H31" s="5">
        <v>2</v>
      </c>
      <c r="I31" s="5">
        <v>3</v>
      </c>
      <c r="AB31" s="4" t="s">
        <v>277</v>
      </c>
      <c r="AC31">
        <v>4</v>
      </c>
      <c r="AM31" s="4" t="s">
        <v>823</v>
      </c>
      <c r="AN31">
        <v>1</v>
      </c>
    </row>
    <row r="32" spans="1:40" x14ac:dyDescent="0.25">
      <c r="A32" s="4" t="s">
        <v>625</v>
      </c>
      <c r="E32" s="5">
        <v>3</v>
      </c>
      <c r="I32" s="5">
        <v>3</v>
      </c>
      <c r="AB32" s="4" t="s">
        <v>298</v>
      </c>
      <c r="AC32">
        <v>5</v>
      </c>
      <c r="AM32" s="4" t="s">
        <v>412</v>
      </c>
      <c r="AN32">
        <v>2</v>
      </c>
    </row>
    <row r="33" spans="1:40" x14ac:dyDescent="0.25">
      <c r="A33" s="4" t="s">
        <v>439</v>
      </c>
      <c r="E33" s="5">
        <v>1</v>
      </c>
      <c r="F33" s="5">
        <v>1</v>
      </c>
      <c r="I33" s="5">
        <v>2</v>
      </c>
      <c r="AB33" s="4" t="s">
        <v>374</v>
      </c>
      <c r="AC33">
        <v>1</v>
      </c>
      <c r="AM33" s="4" t="s">
        <v>848</v>
      </c>
      <c r="AN33">
        <v>1</v>
      </c>
    </row>
    <row r="34" spans="1:40" x14ac:dyDescent="0.25">
      <c r="A34" s="4" t="s">
        <v>536</v>
      </c>
      <c r="E34" s="5">
        <v>1</v>
      </c>
      <c r="H34" s="5">
        <v>3</v>
      </c>
      <c r="I34" s="5">
        <v>4</v>
      </c>
      <c r="AB34" s="4" t="s">
        <v>102</v>
      </c>
      <c r="AC34">
        <v>1</v>
      </c>
      <c r="AM34" s="4" t="s">
        <v>143</v>
      </c>
      <c r="AN34">
        <v>4</v>
      </c>
    </row>
    <row r="35" spans="1:40" x14ac:dyDescent="0.25">
      <c r="A35" s="4" t="s">
        <v>577</v>
      </c>
      <c r="E35" s="5">
        <v>2</v>
      </c>
      <c r="I35" s="5">
        <v>2</v>
      </c>
      <c r="AB35" s="4" t="s">
        <v>327</v>
      </c>
      <c r="AC35">
        <v>1</v>
      </c>
      <c r="AM35" s="4" t="s">
        <v>439</v>
      </c>
      <c r="AN35">
        <v>3</v>
      </c>
    </row>
    <row r="36" spans="1:40" x14ac:dyDescent="0.25">
      <c r="A36" s="4" t="s">
        <v>402</v>
      </c>
      <c r="E36" s="5">
        <v>1</v>
      </c>
      <c r="F36" s="5">
        <v>1</v>
      </c>
      <c r="I36" s="5">
        <v>2</v>
      </c>
      <c r="AB36" s="4" t="s">
        <v>912</v>
      </c>
      <c r="AC36">
        <v>120</v>
      </c>
      <c r="AM36" s="4" t="s">
        <v>383</v>
      </c>
      <c r="AN36">
        <v>1</v>
      </c>
    </row>
    <row r="37" spans="1:40" x14ac:dyDescent="0.25">
      <c r="A37" s="4" t="s">
        <v>335</v>
      </c>
      <c r="F37" s="5">
        <v>1</v>
      </c>
      <c r="I37" s="5">
        <v>1</v>
      </c>
      <c r="AM37" s="4" t="s">
        <v>831</v>
      </c>
      <c r="AN37">
        <v>1</v>
      </c>
    </row>
    <row r="38" spans="1:40" x14ac:dyDescent="0.25">
      <c r="A38" s="4" t="s">
        <v>242</v>
      </c>
      <c r="E38" s="5">
        <v>1</v>
      </c>
      <c r="I38" s="5">
        <v>1</v>
      </c>
      <c r="AM38" s="4" t="s">
        <v>817</v>
      </c>
      <c r="AN38">
        <v>4</v>
      </c>
    </row>
    <row r="39" spans="1:40" x14ac:dyDescent="0.25">
      <c r="A39" s="4" t="s">
        <v>689</v>
      </c>
      <c r="F39" s="5">
        <v>1</v>
      </c>
      <c r="H39" s="5">
        <v>2</v>
      </c>
      <c r="I39" s="5">
        <v>3</v>
      </c>
      <c r="AM39" s="4" t="s">
        <v>77</v>
      </c>
      <c r="AN39">
        <v>1</v>
      </c>
    </row>
    <row r="40" spans="1:40" x14ac:dyDescent="0.25">
      <c r="A40" s="4" t="s">
        <v>424</v>
      </c>
      <c r="F40" s="5">
        <v>1</v>
      </c>
      <c r="I40" s="5">
        <v>1</v>
      </c>
      <c r="AM40" s="4" t="s">
        <v>700</v>
      </c>
      <c r="AN40">
        <v>2</v>
      </c>
    </row>
    <row r="41" spans="1:40" x14ac:dyDescent="0.25">
      <c r="A41" s="4" t="s">
        <v>527</v>
      </c>
      <c r="F41" s="5">
        <v>1</v>
      </c>
      <c r="I41" s="5">
        <v>1</v>
      </c>
      <c r="AM41" s="4" t="s">
        <v>842</v>
      </c>
      <c r="AN41">
        <v>2</v>
      </c>
    </row>
    <row r="42" spans="1:40" x14ac:dyDescent="0.25">
      <c r="A42" s="4" t="s">
        <v>538</v>
      </c>
      <c r="F42" s="5">
        <v>1</v>
      </c>
      <c r="I42" s="5">
        <v>1</v>
      </c>
      <c r="AM42" s="4" t="s">
        <v>107</v>
      </c>
      <c r="AN42">
        <v>1</v>
      </c>
    </row>
    <row r="43" spans="1:40" x14ac:dyDescent="0.25">
      <c r="A43" s="4" t="s">
        <v>343</v>
      </c>
      <c r="F43" s="5">
        <v>1</v>
      </c>
      <c r="I43" s="5">
        <v>1</v>
      </c>
      <c r="AM43" s="4" t="s">
        <v>280</v>
      </c>
      <c r="AN43">
        <v>4</v>
      </c>
    </row>
    <row r="44" spans="1:40" x14ac:dyDescent="0.25">
      <c r="A44" s="4" t="s">
        <v>360</v>
      </c>
      <c r="F44" s="5">
        <v>1</v>
      </c>
      <c r="G44" s="5">
        <v>1</v>
      </c>
      <c r="I44" s="5">
        <v>2</v>
      </c>
      <c r="AM44" s="4" t="s">
        <v>821</v>
      </c>
      <c r="AN44">
        <v>2</v>
      </c>
    </row>
    <row r="45" spans="1:40" x14ac:dyDescent="0.25">
      <c r="A45" s="4" t="s">
        <v>713</v>
      </c>
      <c r="F45" s="5">
        <v>3</v>
      </c>
      <c r="G45" s="5">
        <v>2</v>
      </c>
      <c r="I45" s="5">
        <v>5</v>
      </c>
      <c r="AM45" s="4" t="s">
        <v>855</v>
      </c>
      <c r="AN45">
        <v>1</v>
      </c>
    </row>
    <row r="46" spans="1:40" x14ac:dyDescent="0.25">
      <c r="A46" s="4" t="s">
        <v>521</v>
      </c>
      <c r="F46" s="5">
        <v>1</v>
      </c>
      <c r="I46" s="5">
        <v>1</v>
      </c>
      <c r="AM46" s="4" t="s">
        <v>825</v>
      </c>
      <c r="AN46">
        <v>2</v>
      </c>
    </row>
    <row r="47" spans="1:40" x14ac:dyDescent="0.25">
      <c r="A47" s="4" t="s">
        <v>100</v>
      </c>
      <c r="G47" s="5">
        <v>1</v>
      </c>
      <c r="H47" s="5">
        <v>3</v>
      </c>
      <c r="I47" s="5">
        <v>4</v>
      </c>
      <c r="AM47" s="4" t="s">
        <v>838</v>
      </c>
      <c r="AN47">
        <v>1</v>
      </c>
    </row>
    <row r="48" spans="1:40" x14ac:dyDescent="0.25">
      <c r="A48" s="4" t="s">
        <v>606</v>
      </c>
      <c r="G48" s="5">
        <v>1</v>
      </c>
      <c r="H48" s="5">
        <v>2</v>
      </c>
      <c r="I48" s="5">
        <v>3</v>
      </c>
      <c r="AM48" s="4" t="s">
        <v>818</v>
      </c>
      <c r="AN48">
        <v>4</v>
      </c>
    </row>
    <row r="49" spans="1:40" x14ac:dyDescent="0.25">
      <c r="A49" s="4" t="s">
        <v>282</v>
      </c>
      <c r="H49" s="5">
        <v>2</v>
      </c>
      <c r="I49" s="5">
        <v>2</v>
      </c>
      <c r="AM49" s="4" t="s">
        <v>849</v>
      </c>
      <c r="AN49">
        <v>1</v>
      </c>
    </row>
    <row r="50" spans="1:40" x14ac:dyDescent="0.25">
      <c r="A50" s="4" t="s">
        <v>412</v>
      </c>
      <c r="H50" s="5">
        <v>1</v>
      </c>
      <c r="I50" s="5">
        <v>1</v>
      </c>
      <c r="AM50" s="4" t="s">
        <v>461</v>
      </c>
      <c r="AN50">
        <v>1</v>
      </c>
    </row>
    <row r="51" spans="1:40" x14ac:dyDescent="0.25">
      <c r="A51" s="4" t="s">
        <v>305</v>
      </c>
      <c r="H51" s="5">
        <v>2</v>
      </c>
      <c r="I51" s="5">
        <v>2</v>
      </c>
      <c r="AM51" s="4" t="s">
        <v>820</v>
      </c>
      <c r="AN51">
        <v>2</v>
      </c>
    </row>
    <row r="52" spans="1:40" x14ac:dyDescent="0.25">
      <c r="A52" s="4" t="s">
        <v>544</v>
      </c>
      <c r="H52" s="5">
        <v>1</v>
      </c>
      <c r="I52" s="5">
        <v>1</v>
      </c>
      <c r="AM52" s="4" t="s">
        <v>577</v>
      </c>
      <c r="AN52">
        <v>2</v>
      </c>
    </row>
    <row r="53" spans="1:40" x14ac:dyDescent="0.25">
      <c r="A53" s="4" t="s">
        <v>419</v>
      </c>
      <c r="H53" s="5">
        <v>1</v>
      </c>
      <c r="I53" s="5">
        <v>1</v>
      </c>
      <c r="AM53" s="4" t="s">
        <v>723</v>
      </c>
      <c r="AN53">
        <v>6</v>
      </c>
    </row>
    <row r="54" spans="1:40" x14ac:dyDescent="0.25">
      <c r="A54" s="4" t="s">
        <v>213</v>
      </c>
      <c r="H54" s="5">
        <v>2</v>
      </c>
      <c r="I54" s="5">
        <v>2</v>
      </c>
      <c r="AM54" s="4" t="s">
        <v>833</v>
      </c>
      <c r="AN54">
        <v>1</v>
      </c>
    </row>
    <row r="55" spans="1:40" x14ac:dyDescent="0.25">
      <c r="A55" s="4" t="s">
        <v>314</v>
      </c>
      <c r="H55" s="5">
        <v>1</v>
      </c>
      <c r="I55" s="5">
        <v>1</v>
      </c>
      <c r="AM55" s="4" t="s">
        <v>832</v>
      </c>
      <c r="AN55">
        <v>1</v>
      </c>
    </row>
    <row r="56" spans="1:40" x14ac:dyDescent="0.25">
      <c r="A56" s="4" t="s">
        <v>157</v>
      </c>
      <c r="H56" s="5">
        <v>1</v>
      </c>
      <c r="I56" s="5">
        <v>1</v>
      </c>
      <c r="AM56" s="4" t="s">
        <v>134</v>
      </c>
      <c r="AN56">
        <v>3</v>
      </c>
    </row>
    <row r="57" spans="1:40" x14ac:dyDescent="0.25">
      <c r="A57" s="4" t="s">
        <v>912</v>
      </c>
      <c r="B57" s="5">
        <v>1</v>
      </c>
      <c r="C57" s="5">
        <v>13</v>
      </c>
      <c r="D57" s="5">
        <v>19</v>
      </c>
      <c r="E57" s="5">
        <v>17</v>
      </c>
      <c r="F57" s="5">
        <v>20</v>
      </c>
      <c r="G57" s="5">
        <v>11</v>
      </c>
      <c r="H57" s="5">
        <v>39</v>
      </c>
      <c r="I57" s="5">
        <v>120</v>
      </c>
      <c r="AM57" s="4" t="s">
        <v>325</v>
      </c>
      <c r="AN57">
        <v>1</v>
      </c>
    </row>
    <row r="58" spans="1:40" x14ac:dyDescent="0.25">
      <c r="AM58" s="4" t="s">
        <v>844</v>
      </c>
      <c r="AN58">
        <v>2</v>
      </c>
    </row>
    <row r="59" spans="1:40" x14ac:dyDescent="0.25">
      <c r="AM59" s="4" t="s">
        <v>814</v>
      </c>
      <c r="AN59">
        <v>1</v>
      </c>
    </row>
    <row r="60" spans="1:40" x14ac:dyDescent="0.25">
      <c r="AM60" s="4" t="s">
        <v>912</v>
      </c>
      <c r="AN60">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09909-57B3-4444-B0FD-A74DB608B1E5}">
  <dimension ref="A1:P52"/>
  <sheetViews>
    <sheetView workbookViewId="0">
      <selection activeCell="L8" sqref="L8"/>
    </sheetView>
  </sheetViews>
  <sheetFormatPr defaultRowHeight="15" x14ac:dyDescent="0.25"/>
  <cols>
    <col min="1" max="1" width="75.28515625" bestFit="1" customWidth="1"/>
    <col min="2" max="2" width="18.5703125" style="5" bestFit="1" customWidth="1"/>
    <col min="3" max="3" width="4.140625" style="5" bestFit="1" customWidth="1"/>
    <col min="4" max="5" width="11.28515625" style="5" bestFit="1" customWidth="1"/>
    <col min="6" max="6" width="5.85546875" style="4" customWidth="1"/>
    <col min="7" max="8" width="5.85546875" customWidth="1"/>
    <col min="9" max="9" width="5.5703125" customWidth="1"/>
    <col min="10" max="10" width="45" bestFit="1" customWidth="1"/>
    <col min="11" max="11" width="11.28515625" bestFit="1" customWidth="1"/>
    <col min="12" max="12" width="8.140625" bestFit="1" customWidth="1"/>
    <col min="13" max="13" width="9" bestFit="1" customWidth="1"/>
    <col min="14" max="14" width="11.28515625" bestFit="1" customWidth="1"/>
    <col min="15" max="15" width="25.85546875" customWidth="1"/>
    <col min="16" max="16" width="26.85546875" customWidth="1"/>
    <col min="17" max="22" width="63.140625" bestFit="1" customWidth="1"/>
    <col min="23" max="23" width="66.7109375" bestFit="1" customWidth="1"/>
    <col min="24" max="24" width="65.42578125" bestFit="1" customWidth="1"/>
    <col min="25" max="25" width="68.140625" bestFit="1" customWidth="1"/>
    <col min="26" max="26" width="66.7109375" bestFit="1" customWidth="1"/>
  </cols>
  <sheetData>
    <row r="1" spans="1:16" x14ac:dyDescent="0.25">
      <c r="B1" s="7" t="s">
        <v>900</v>
      </c>
    </row>
    <row r="2" spans="1:16" x14ac:dyDescent="0.25">
      <c r="B2" s="5" t="s">
        <v>58</v>
      </c>
      <c r="C2" s="5" t="s">
        <v>55</v>
      </c>
      <c r="D2" s="5" t="s">
        <v>912</v>
      </c>
      <c r="J2" t="s">
        <v>914</v>
      </c>
      <c r="K2" s="5" t="s">
        <v>55</v>
      </c>
      <c r="L2" s="5" t="s">
        <v>58</v>
      </c>
    </row>
    <row r="3" spans="1:16" x14ac:dyDescent="0.25">
      <c r="A3" t="s">
        <v>915</v>
      </c>
      <c r="B3" s="5">
        <v>41</v>
      </c>
      <c r="C3" s="5">
        <v>79</v>
      </c>
      <c r="D3" s="5">
        <v>120</v>
      </c>
      <c r="J3" t="s">
        <v>916</v>
      </c>
      <c r="K3" s="5">
        <f>GETPIVOTDATA("Is a Task-Based Risk Assessment (TBRA) or Permit to Work (PTW) required for this work activity?",$A$1,"Is a Task-Based Risk Assessment (TBRA) or Permit to Work (PTW) required for this work activity?","Yes")</f>
        <v>79</v>
      </c>
      <c r="L3" s="5">
        <f t="shared" ref="L3" si="0">GETPIVOTDATA("Is a Task-Based Risk Assessment (TBRA) or Permit to Work (PTW) required for this work activity?",$A$1,"Is a Task-Based Risk Assessment (TBRA) or Permit to Work (PTW) required for this work activity?","No")</f>
        <v>41</v>
      </c>
      <c r="M3" s="10">
        <f>Table2[[#This Row],[Yes]]/GETPIVOTDATA("Is a Task-Based Risk Assessment (TBRA) or Permit to Work (PTW) required for this work activity?",$A$1)</f>
        <v>0.65833333333333333</v>
      </c>
      <c r="N3" t="s">
        <v>917</v>
      </c>
    </row>
    <row r="4" spans="1:16" x14ac:dyDescent="0.25">
      <c r="J4" t="s">
        <v>918</v>
      </c>
      <c r="K4" s="5">
        <f>GETPIVOTDATA("Was the TBRA/PTW completed and approved prior to commencing work?",$A$6,"Was the TBRA/PTW completed and approved prior to commencing work?","Yes")</f>
        <v>82</v>
      </c>
      <c r="L4" s="5">
        <f>GETPIVOTDATA("Was the TBRA/PTW completed and approved prior to commencing work?",$A$6,"Was the TBRA/PTW completed and approved prior to commencing work?","No")</f>
        <v>34</v>
      </c>
      <c r="M4" s="10">
        <f>Table2[[#This Row],[No]]/Table2[[#This Row],[Yes]]</f>
        <v>0.41463414634146339</v>
      </c>
      <c r="N4" t="s">
        <v>919</v>
      </c>
    </row>
    <row r="6" spans="1:16" x14ac:dyDescent="0.25">
      <c r="B6" s="7" t="s">
        <v>900</v>
      </c>
    </row>
    <row r="7" spans="1:16" ht="30" x14ac:dyDescent="0.25">
      <c r="B7" s="5" t="s">
        <v>58</v>
      </c>
      <c r="C7" s="5" t="s">
        <v>55</v>
      </c>
      <c r="D7" s="5" t="s">
        <v>920</v>
      </c>
      <c r="E7" s="5" t="s">
        <v>912</v>
      </c>
      <c r="J7" t="s">
        <v>921</v>
      </c>
      <c r="K7" s="5" t="s">
        <v>55</v>
      </c>
      <c r="L7" s="5" t="s">
        <v>58</v>
      </c>
      <c r="M7" s="5" t="s">
        <v>57</v>
      </c>
      <c r="N7" s="5" t="s">
        <v>922</v>
      </c>
      <c r="O7" s="6" t="s">
        <v>923</v>
      </c>
      <c r="P7" s="6" t="s">
        <v>924</v>
      </c>
    </row>
    <row r="8" spans="1:16" x14ac:dyDescent="0.25">
      <c r="A8" t="s">
        <v>925</v>
      </c>
      <c r="B8" s="5">
        <v>34</v>
      </c>
      <c r="C8" s="5">
        <v>82</v>
      </c>
      <c r="E8" s="5">
        <v>116</v>
      </c>
      <c r="J8" t="s">
        <v>926</v>
      </c>
      <c r="K8" s="5">
        <f>GETPIVOTDATA("Does the JSA/RA identify all hazards related to pressure?",$A$26,"Does the JSA/RA identify all hazards related to pressure?","Yes")</f>
        <v>83</v>
      </c>
      <c r="L8" s="5">
        <f>IFERROR(GETPIVOTDATA("Does the JSA/RA identify all hazards related to pressure?",$A$26,"Does the JSA/RA identify all hazards related to pressure?","No"),0)</f>
        <v>1</v>
      </c>
      <c r="M8" s="5">
        <f>GETPIVOTDATA("Does the JSA/RA identify all hazards related to pressure?",$A$26,"Does the JSA/RA identify all hazards related to pressure?","N/A")</f>
        <v>36</v>
      </c>
      <c r="N8" s="5">
        <f>GETPIVOTDATA("Does the JSA/RA identify all hazards related to pressure?",$A$26)</f>
        <v>120</v>
      </c>
      <c r="O8" s="11">
        <f>Table3[[#This Row],[No]]/Table3[[#This Row],[Total]]</f>
        <v>8.3333333333333332E-3</v>
      </c>
      <c r="P8" s="11">
        <f>Table3[[#This Row],[No]]/SUM(Table3[[#This Row],[Yes]:[No]])</f>
        <v>1.1904761904761904E-2</v>
      </c>
    </row>
    <row r="9" spans="1:16" x14ac:dyDescent="0.25">
      <c r="J9" t="s">
        <v>927</v>
      </c>
      <c r="K9" s="5">
        <f>GETPIVOTDATA("Does the JSA/RA identify all hazards related to electrical?",$A$21,"Does the JSA/RA identify all hazards related to electrical?","Yes")</f>
        <v>59</v>
      </c>
      <c r="L9" s="5">
        <f>GETPIVOTDATA("Does the JSA/RA identify all hazards related to electrical?",$A$21,"Does the JSA/RA identify all hazards related to electrical?","No")</f>
        <v>5</v>
      </c>
      <c r="M9" s="5">
        <f>GETPIVOTDATA("Does the JSA/RA identify all hazards related to electrical?",$A$21,"Does the JSA/RA identify all hazards related to electrical?","N/A")</f>
        <v>56</v>
      </c>
      <c r="N9" s="5">
        <f>GETPIVOTDATA("Does the JSA/RA identify all hazards related to electrical?",$A$21)</f>
        <v>120</v>
      </c>
      <c r="O9" s="11">
        <f>Table3[[#This Row],[No]]/Table3[[#This Row],[Total]]</f>
        <v>4.1666666666666664E-2</v>
      </c>
      <c r="P9" s="11">
        <f>Table3[[#This Row],[No]]/SUM(Table3[[#This Row],[Yes]:[No]])</f>
        <v>7.8125E-2</v>
      </c>
    </row>
    <row r="10" spans="1:16" x14ac:dyDescent="0.25">
      <c r="J10" t="s">
        <v>928</v>
      </c>
      <c r="K10" s="5">
        <f>GETPIVOTDATA("Does the JSA/RA identify all hazards related to mechanical?",$A$31,"Does the JSA/RA identify all hazards related to mechanical?","Yes")</f>
        <v>87</v>
      </c>
      <c r="L10" s="5">
        <f>GETPIVOTDATA("Does the JSA/RA identify all hazards related to mechanical?",$A$31,"Does the JSA/RA identify all hazards related to mechanical?","No")</f>
        <v>2</v>
      </c>
      <c r="M10" s="5">
        <f>GETPIVOTDATA("Does the JSA/RA identify all hazards related to mechanical?",$A$31,"Does the JSA/RA identify all hazards related to mechanical?","N/A")</f>
        <v>31</v>
      </c>
      <c r="N10" s="5">
        <f>GETPIVOTDATA("Does the JSA/RA identify all hazards related to mechanical?",$A$31)</f>
        <v>120</v>
      </c>
      <c r="O10" s="11">
        <f>Table3[[#This Row],[No]]/Table3[[#This Row],[Total]]</f>
        <v>1.6666666666666666E-2</v>
      </c>
      <c r="P10" s="11">
        <f>Table3[[#This Row],[No]]/SUM(Table3[[#This Row],[Yes]:[No]])</f>
        <v>2.247191011235955E-2</v>
      </c>
    </row>
    <row r="11" spans="1:16" x14ac:dyDescent="0.25">
      <c r="B11" s="7" t="s">
        <v>900</v>
      </c>
      <c r="J11" t="s">
        <v>929</v>
      </c>
      <c r="K11" s="5">
        <f>GETPIVOTDATA("Does the JSA/RA identify all hazards related to motion?",$A$16,"Does the JSA/RA identify all hazards related to motion?","Yes")</f>
        <v>109</v>
      </c>
      <c r="L11" s="5">
        <f>GETPIVOTDATA("Does the JSA/RA identify all hazards related to motion?",$A$16,"Does the JSA/RA identify all hazards related to motion?","No")</f>
        <v>4</v>
      </c>
      <c r="M11" s="5">
        <f>GETPIVOTDATA("Does the JSA/RA identify all hazards related to motion?",$A$16,"Does the JSA/RA identify all hazards related to motion?","N/A")</f>
        <v>7</v>
      </c>
      <c r="N11" s="5">
        <f>GETPIVOTDATA("Does the JSA/RA identify all hazards related to motion?",$A$16)</f>
        <v>120</v>
      </c>
      <c r="O11" s="11">
        <f>Table3[[#This Row],[No]]/Table3[[#This Row],[Total]]</f>
        <v>3.3333333333333333E-2</v>
      </c>
      <c r="P11" s="11">
        <f>Table3[[#This Row],[No]]/SUM(Table3[[#This Row],[Yes]:[No]])</f>
        <v>3.5398230088495575E-2</v>
      </c>
    </row>
    <row r="12" spans="1:16" x14ac:dyDescent="0.25">
      <c r="B12" s="5" t="s">
        <v>57</v>
      </c>
      <c r="C12" s="5" t="s">
        <v>58</v>
      </c>
      <c r="D12" s="5" t="s">
        <v>55</v>
      </c>
      <c r="E12" s="5" t="s">
        <v>912</v>
      </c>
      <c r="J12" t="s">
        <v>930</v>
      </c>
      <c r="K12" s="5">
        <f>GETPIVOTDATA("Does the JSA/RA identify all hazards related to gravity?",$A$11,"Does the JSA/RA identify all hazards related to gravity?","Yes")</f>
        <v>111</v>
      </c>
      <c r="L12" s="5">
        <f>GETPIVOTDATA("Does the JSA/RA identify all hazards related to gravity?",$A$11,"Does the JSA/RA identify all hazards related to gravity?","No")</f>
        <v>4</v>
      </c>
      <c r="M12" s="5">
        <f>GETPIVOTDATA("Does the JSA/RA identify all hazards related to gravity?",$A$11,"Does the JSA/RA identify all hazards related to gravity?","N/A")</f>
        <v>5</v>
      </c>
      <c r="N12" s="5">
        <f>GETPIVOTDATA("Does the JSA/RA identify all hazards related to gravity?",$A$11)</f>
        <v>120</v>
      </c>
      <c r="O12" s="11">
        <f>Table3[[#This Row],[No]]/Table3[[#This Row],[Total]]</f>
        <v>3.3333333333333333E-2</v>
      </c>
      <c r="P12" s="11">
        <f>Table3[[#This Row],[No]]/SUM(Table3[[#This Row],[Yes]:[No]])</f>
        <v>3.4782608695652174E-2</v>
      </c>
    </row>
    <row r="13" spans="1:16" x14ac:dyDescent="0.25">
      <c r="A13" t="s">
        <v>931</v>
      </c>
      <c r="B13" s="5">
        <v>5</v>
      </c>
      <c r="C13" s="5">
        <v>4</v>
      </c>
      <c r="D13" s="5">
        <v>111</v>
      </c>
      <c r="E13" s="5">
        <v>120</v>
      </c>
      <c r="J13" s="12" t="s">
        <v>932</v>
      </c>
      <c r="K13" s="13">
        <f>Table3[[#This Row],[Total]]-Table3[[#This Row],[No]]</f>
        <v>119</v>
      </c>
      <c r="L13" s="13">
        <f>GETPIVOTDATA("Does the JSA/RA identify all other potential hazard types?",$A$36,"Does the JSA/RA identify all other potential hazard types?","Sound")</f>
        <v>1</v>
      </c>
      <c r="M13" s="13"/>
      <c r="N13" s="13">
        <f t="shared" ref="N13:N18" si="1">GETPIVOTDATA("Does the JSA/RA identify all other potential hazard types?",$A$36)</f>
        <v>120</v>
      </c>
      <c r="O13" s="14">
        <f>Table3[[#This Row],[No]]/Table3[[#This Row],[Total]]</f>
        <v>8.3333333333333332E-3</v>
      </c>
      <c r="P13" s="14">
        <f>Table3[[#This Row],[No]]/SUM(Table3[[#This Row],[Yes]:[No]])</f>
        <v>8.3333333333333332E-3</v>
      </c>
    </row>
    <row r="14" spans="1:16" x14ac:dyDescent="0.25">
      <c r="J14" s="12" t="s">
        <v>503</v>
      </c>
      <c r="K14" s="13">
        <f>Table3[[#This Row],[Total]]-Table3[[#This Row],[No]]</f>
        <v>119</v>
      </c>
      <c r="L14" s="13">
        <f>GETPIVOTDATA("Does the JSA/RA identify all other potential hazard types?",$A$36,"Does the JSA/RA identify all other potential hazard types?","Temperature")</f>
        <v>1</v>
      </c>
      <c r="M14" s="13"/>
      <c r="N14" s="13">
        <f t="shared" si="1"/>
        <v>120</v>
      </c>
      <c r="O14" s="14">
        <f>Table3[[#This Row],[No]]/Table3[[#This Row],[Total]]</f>
        <v>8.3333333333333332E-3</v>
      </c>
      <c r="P14" s="14">
        <f>Table3[[#This Row],[No]]/SUM(Table3[[#This Row],[Yes]:[No]])</f>
        <v>8.3333333333333332E-3</v>
      </c>
    </row>
    <row r="15" spans="1:16" x14ac:dyDescent="0.25">
      <c r="J15" s="12" t="s">
        <v>933</v>
      </c>
      <c r="K15" s="13">
        <f>Table3[[#This Row],[Total]]-Table3[[#This Row],[No]]</f>
        <v>119</v>
      </c>
      <c r="L15" s="13">
        <f>GETPIVOTDATA("Does the JSA/RA identify all other potential hazard types?",$A$36,"Does the JSA/RA identify all other potential hazard types?","Personal protective equipment (PPE)")</f>
        <v>1</v>
      </c>
      <c r="M15" s="13"/>
      <c r="N15" s="13">
        <f t="shared" si="1"/>
        <v>120</v>
      </c>
      <c r="O15" s="14">
        <f>Table3[[#This Row],[No]]/Table3[[#This Row],[Total]]</f>
        <v>8.3333333333333332E-3</v>
      </c>
      <c r="P15" s="14">
        <f>Table3[[#This Row],[No]]/SUM(Table3[[#This Row],[Yes]:[No]])</f>
        <v>8.3333333333333332E-3</v>
      </c>
    </row>
    <row r="16" spans="1:16" x14ac:dyDescent="0.25">
      <c r="B16" s="7" t="s">
        <v>900</v>
      </c>
      <c r="J16" s="12" t="s">
        <v>672</v>
      </c>
      <c r="K16" s="13">
        <f>Table3[[#This Row],[Total]]-Table3[[#This Row],[No]]</f>
        <v>119</v>
      </c>
      <c r="L16" s="13">
        <f>GETPIVOTDATA("Does the JSA/RA identify all other potential hazard types?",$A$36,"Does the JSA/RA identify all other potential hazard types?","Radiation")</f>
        <v>1</v>
      </c>
      <c r="M16" s="13"/>
      <c r="N16" s="13">
        <f t="shared" si="1"/>
        <v>120</v>
      </c>
      <c r="O16" s="14">
        <f>Table3[[#This Row],[No]]/Table3[[#This Row],[Total]]</f>
        <v>8.3333333333333332E-3</v>
      </c>
      <c r="P16" s="14">
        <f>Table3[[#This Row],[No]]/SUM(Table3[[#This Row],[Yes]:[No]])</f>
        <v>8.3333333333333332E-3</v>
      </c>
    </row>
    <row r="17" spans="1:16" x14ac:dyDescent="0.25">
      <c r="B17" s="5" t="s">
        <v>57</v>
      </c>
      <c r="C17" s="5" t="s">
        <v>58</v>
      </c>
      <c r="D17" s="5" t="s">
        <v>55</v>
      </c>
      <c r="E17" s="5" t="s">
        <v>912</v>
      </c>
      <c r="J17" s="12" t="s">
        <v>934</v>
      </c>
      <c r="K17" s="13">
        <f>Table3[[#This Row],[Total]]-Table3[[#This Row],[No]]</f>
        <v>120</v>
      </c>
      <c r="L17" s="13"/>
      <c r="M17" s="13"/>
      <c r="N17" s="13">
        <f t="shared" si="1"/>
        <v>120</v>
      </c>
      <c r="O17" s="14">
        <f>Table3[[#This Row],[No]]/Table3[[#This Row],[Total]]</f>
        <v>0</v>
      </c>
      <c r="P17" s="14">
        <f>Table3[[#This Row],[No]]/SUM(Table3[[#This Row],[Yes]:[No]])</f>
        <v>0</v>
      </c>
    </row>
    <row r="18" spans="1:16" x14ac:dyDescent="0.25">
      <c r="A18" t="s">
        <v>935</v>
      </c>
      <c r="B18" s="5">
        <v>7</v>
      </c>
      <c r="C18" s="5">
        <v>4</v>
      </c>
      <c r="D18" s="5">
        <v>109</v>
      </c>
      <c r="E18" s="5">
        <v>120</v>
      </c>
      <c r="J18" s="12" t="s">
        <v>936</v>
      </c>
      <c r="K18" s="13">
        <f>Table3[[#This Row],[Total]]-Table3[[#This Row],[No]]</f>
        <v>120</v>
      </c>
      <c r="L18" s="13"/>
      <c r="M18" s="13"/>
      <c r="N18" s="13">
        <f t="shared" si="1"/>
        <v>120</v>
      </c>
      <c r="O18" s="14">
        <f>Table3[[#This Row],[No]]/Table3[[#This Row],[Total]]</f>
        <v>0</v>
      </c>
      <c r="P18" s="14">
        <f>Table3[[#This Row],[No]]/SUM(Table3[[#This Row],[Yes]:[No]])</f>
        <v>0</v>
      </c>
    </row>
    <row r="19" spans="1:16" x14ac:dyDescent="0.25">
      <c r="K19" s="5"/>
    </row>
    <row r="21" spans="1:16" x14ac:dyDescent="0.25">
      <c r="B21" s="7" t="s">
        <v>900</v>
      </c>
      <c r="J21" t="s">
        <v>937</v>
      </c>
      <c r="K21" s="5" t="s">
        <v>55</v>
      </c>
      <c r="L21" s="5" t="s">
        <v>58</v>
      </c>
      <c r="M21" s="5" t="s">
        <v>922</v>
      </c>
    </row>
    <row r="22" spans="1:16" x14ac:dyDescent="0.25">
      <c r="B22" s="5" t="s">
        <v>57</v>
      </c>
      <c r="C22" s="5" t="s">
        <v>58</v>
      </c>
      <c r="D22" s="5" t="s">
        <v>55</v>
      </c>
      <c r="E22" s="5" t="s">
        <v>912</v>
      </c>
      <c r="J22" t="s">
        <v>938</v>
      </c>
      <c r="K22" s="5">
        <f>GETPIVOTDATA("Was Stop Work Authority exercised to correct any of the findings above?",$A$50,"Was Stop Work Authority exercised to correct any of the findings above?","Yes")</f>
        <v>11</v>
      </c>
      <c r="L22" s="5">
        <f>GETPIVOTDATA("Was Stop Work Authority exercised to correct any of the findings above?",$A$50,"Was Stop Work Authority exercised to correct any of the findings above?","No")</f>
        <v>109</v>
      </c>
      <c r="M22" s="5">
        <f>GETPIVOTDATA("Was Stop Work Authority exercised to correct any of the findings above?",$A$50)</f>
        <v>120</v>
      </c>
    </row>
    <row r="23" spans="1:16" x14ac:dyDescent="0.25">
      <c r="A23" t="s">
        <v>939</v>
      </c>
      <c r="B23" s="5">
        <v>56</v>
      </c>
      <c r="C23" s="5">
        <v>5</v>
      </c>
      <c r="D23" s="5">
        <v>59</v>
      </c>
      <c r="E23" s="5">
        <v>120</v>
      </c>
    </row>
    <row r="26" spans="1:16" x14ac:dyDescent="0.25">
      <c r="B26" s="7" t="s">
        <v>900</v>
      </c>
    </row>
    <row r="27" spans="1:16" x14ac:dyDescent="0.25">
      <c r="B27" s="5" t="s">
        <v>57</v>
      </c>
      <c r="C27" s="5" t="s">
        <v>55</v>
      </c>
      <c r="D27" s="5" t="s">
        <v>58</v>
      </c>
      <c r="E27" s="5" t="s">
        <v>912</v>
      </c>
    </row>
    <row r="28" spans="1:16" x14ac:dyDescent="0.25">
      <c r="A28" t="s">
        <v>940</v>
      </c>
      <c r="B28" s="5">
        <v>36</v>
      </c>
      <c r="C28" s="5">
        <v>83</v>
      </c>
      <c r="D28" s="5">
        <v>1</v>
      </c>
      <c r="E28" s="5">
        <v>120</v>
      </c>
    </row>
    <row r="31" spans="1:16" x14ac:dyDescent="0.25">
      <c r="B31" s="7" t="s">
        <v>900</v>
      </c>
    </row>
    <row r="32" spans="1:16" x14ac:dyDescent="0.25">
      <c r="B32" s="5" t="s">
        <v>57</v>
      </c>
      <c r="C32" s="5" t="s">
        <v>58</v>
      </c>
      <c r="D32" s="5" t="s">
        <v>55</v>
      </c>
      <c r="E32" s="5" t="s">
        <v>912</v>
      </c>
    </row>
    <row r="33" spans="1:5" x14ac:dyDescent="0.25">
      <c r="A33" t="s">
        <v>941</v>
      </c>
      <c r="B33" s="5">
        <v>31</v>
      </c>
      <c r="C33" s="5">
        <v>2</v>
      </c>
      <c r="D33" s="5">
        <v>87</v>
      </c>
      <c r="E33" s="5">
        <v>120</v>
      </c>
    </row>
    <row r="36" spans="1:5" ht="60" x14ac:dyDescent="0.25">
      <c r="A36" s="3" t="s">
        <v>902</v>
      </c>
      <c r="B36" s="6" t="s">
        <v>942</v>
      </c>
    </row>
    <row r="37" spans="1:5" x14ac:dyDescent="0.25">
      <c r="A37" s="4" t="s">
        <v>57</v>
      </c>
      <c r="B37" s="5">
        <v>13</v>
      </c>
    </row>
    <row r="38" spans="1:5" x14ac:dyDescent="0.25">
      <c r="A38" s="4" t="s">
        <v>58</v>
      </c>
      <c r="B38" s="5">
        <v>2</v>
      </c>
    </row>
    <row r="39" spans="1:5" x14ac:dyDescent="0.25">
      <c r="A39" s="4" t="s">
        <v>170</v>
      </c>
      <c r="B39" s="5">
        <v>1</v>
      </c>
    </row>
    <row r="40" spans="1:5" x14ac:dyDescent="0.25">
      <c r="A40" s="4" t="s">
        <v>672</v>
      </c>
      <c r="B40" s="5">
        <v>1</v>
      </c>
    </row>
    <row r="41" spans="1:5" x14ac:dyDescent="0.25">
      <c r="A41" s="4" t="s">
        <v>273</v>
      </c>
      <c r="B41" s="5">
        <v>1</v>
      </c>
    </row>
    <row r="42" spans="1:5" x14ac:dyDescent="0.25">
      <c r="A42" s="4" t="s">
        <v>503</v>
      </c>
      <c r="B42" s="5">
        <v>1</v>
      </c>
    </row>
    <row r="43" spans="1:5" x14ac:dyDescent="0.25">
      <c r="A43" s="4" t="s">
        <v>55</v>
      </c>
      <c r="B43" s="5">
        <v>101</v>
      </c>
    </row>
    <row r="44" spans="1:5" x14ac:dyDescent="0.25">
      <c r="A44" s="4" t="s">
        <v>912</v>
      </c>
      <c r="B44" s="5">
        <v>120</v>
      </c>
    </row>
    <row r="50" spans="1:4" x14ac:dyDescent="0.25">
      <c r="B50" s="7" t="s">
        <v>900</v>
      </c>
    </row>
    <row r="51" spans="1:4" x14ac:dyDescent="0.25">
      <c r="B51" s="5" t="s">
        <v>58</v>
      </c>
      <c r="C51" s="5" t="s">
        <v>55</v>
      </c>
      <c r="D51" s="5" t="s">
        <v>912</v>
      </c>
    </row>
    <row r="52" spans="1:4" x14ac:dyDescent="0.25">
      <c r="A52" t="s">
        <v>943</v>
      </c>
      <c r="B52" s="5">
        <v>109</v>
      </c>
      <c r="C52" s="5">
        <v>11</v>
      </c>
      <c r="D52" s="5">
        <v>120</v>
      </c>
    </row>
  </sheetData>
  <pageMargins left="0.7" right="0.7" top="0.75" bottom="0.75" header="0.3" footer="0.3"/>
  <tableParts count="3">
    <tablePart r:id="rId10"/>
    <tablePart r:id="rId1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120A-2B1F-4199-8FF2-C5644CD6D817}">
  <dimension ref="A1:I28"/>
  <sheetViews>
    <sheetView workbookViewId="0"/>
  </sheetViews>
  <sheetFormatPr defaultRowHeight="15" x14ac:dyDescent="0.25"/>
  <cols>
    <col min="1" max="1" width="13.140625" bestFit="1" customWidth="1"/>
    <col min="2" max="2" width="80.140625" bestFit="1" customWidth="1"/>
    <col min="3" max="3" width="21.85546875" customWidth="1"/>
    <col min="4" max="4" width="28.85546875" customWidth="1"/>
    <col min="6" max="6" width="11" bestFit="1" customWidth="1"/>
    <col min="7" max="7" width="26" style="5" customWidth="1"/>
    <col min="8" max="9" width="28.85546875" style="5" customWidth="1"/>
  </cols>
  <sheetData>
    <row r="1" spans="1:9" ht="45" x14ac:dyDescent="0.25">
      <c r="A1" s="3" t="s">
        <v>902</v>
      </c>
      <c r="B1" t="s">
        <v>944</v>
      </c>
      <c r="C1" s="8" t="s">
        <v>945</v>
      </c>
      <c r="D1" s="8" t="s">
        <v>946</v>
      </c>
    </row>
    <row r="2" spans="1:9" x14ac:dyDescent="0.25">
      <c r="A2" s="4" t="s">
        <v>55</v>
      </c>
      <c r="B2">
        <v>112</v>
      </c>
      <c r="C2">
        <f>SUM('GOM Hazard ID'!C13:D13)</f>
        <v>115</v>
      </c>
      <c r="D2" s="9">
        <f>1-GETPIVOTDATA("Are gravity hazard mitigations/barriers identified, sufficient, and in place?",$A$1,"Are gravity hazard mitigations/barriers identified, sufficient, and in place?","Yes")/C2</f>
        <v>2.6086956521739091E-2</v>
      </c>
    </row>
    <row r="3" spans="1:9" ht="45" x14ac:dyDescent="0.25">
      <c r="A3" s="4" t="s">
        <v>912</v>
      </c>
      <c r="B3">
        <v>112</v>
      </c>
      <c r="D3" s="9"/>
      <c r="F3" t="s">
        <v>947</v>
      </c>
      <c r="G3" s="6" t="s">
        <v>945</v>
      </c>
      <c r="H3" s="6" t="s">
        <v>948</v>
      </c>
      <c r="I3" s="6" t="s">
        <v>949</v>
      </c>
    </row>
    <row r="4" spans="1:9" x14ac:dyDescent="0.25">
      <c r="D4" s="9"/>
      <c r="F4" t="s">
        <v>930</v>
      </c>
      <c r="G4" s="5">
        <f>C2</f>
        <v>115</v>
      </c>
      <c r="H4" s="5">
        <f>Table8[[#This Row],[Total Inspections where Hazard Exists:]]-GETPIVOTDATA("Are gravity hazard mitigations/barriers identified, sufficient, and in place?",$A$1,"Are gravity hazard mitigations/barriers identified, sufficient, and in place?","Yes")</f>
        <v>3</v>
      </c>
      <c r="I4" s="10">
        <f>H4/G4</f>
        <v>2.6086956521739129E-2</v>
      </c>
    </row>
    <row r="5" spans="1:9" x14ac:dyDescent="0.25">
      <c r="D5" s="9"/>
      <c r="F5" t="s">
        <v>929</v>
      </c>
      <c r="G5" s="5">
        <f>C7</f>
        <v>113</v>
      </c>
      <c r="H5" s="5">
        <f>Table8[[#This Row],[Total Inspections where Hazard Exists:]]-GETPIVOTDATA("Are motion hazard mitigations/barriers identified, sufficient, and in place?",$A$6,"Are motion hazard mitigations/barriers identified, sufficient, and in place?","Yes")</f>
        <v>4</v>
      </c>
      <c r="I5" s="10">
        <f t="shared" ref="I5:I8" si="0">H5/G5</f>
        <v>3.5398230088495575E-2</v>
      </c>
    </row>
    <row r="6" spans="1:9" x14ac:dyDescent="0.25">
      <c r="A6" s="3" t="s">
        <v>902</v>
      </c>
      <c r="B6" t="s">
        <v>950</v>
      </c>
      <c r="D6" s="9"/>
      <c r="F6" t="s">
        <v>927</v>
      </c>
      <c r="G6" s="5">
        <f>C12</f>
        <v>64</v>
      </c>
      <c r="H6" s="5">
        <f>Table8[[#This Row],[Total Inspections where Hazard Exists:]]-GETPIVOTDATA("Are electrical hazard mitigations/barriers identified, sufficient, and in place?",$A$11,"Are electrical hazard mitigations/barriers identified, sufficient, and in place?","Yes")</f>
        <v>3</v>
      </c>
      <c r="I6" s="10">
        <f t="shared" si="0"/>
        <v>4.6875E-2</v>
      </c>
    </row>
    <row r="7" spans="1:9" x14ac:dyDescent="0.25">
      <c r="A7" s="4" t="s">
        <v>55</v>
      </c>
      <c r="B7">
        <v>109</v>
      </c>
      <c r="C7">
        <f>SUM('GOM Hazard ID'!C18:D18)</f>
        <v>113</v>
      </c>
      <c r="D7" s="9">
        <f>1-GETPIVOTDATA("Are motion hazard mitigations/barriers identified, sufficient, and in place?",$A$6,"Are motion hazard mitigations/barriers identified, sufficient, and in place?","Yes")/C7</f>
        <v>3.539823008849563E-2</v>
      </c>
      <c r="F7" t="s">
        <v>926</v>
      </c>
      <c r="G7" s="5">
        <f>C17</f>
        <v>84</v>
      </c>
      <c r="H7" s="5">
        <f>Table8[[#This Row],[Total Inspections where Hazard Exists:]]-GETPIVOTDATA("Are pressure hazard mitigations/barriers identified, sufficient and in place?",$A$16,"Are pressure hazard mitigations/barriers identified, sufficient and in place?","Yes")</f>
        <v>4</v>
      </c>
      <c r="I7" s="10">
        <f t="shared" si="0"/>
        <v>4.7619047619047616E-2</v>
      </c>
    </row>
    <row r="8" spans="1:9" x14ac:dyDescent="0.25">
      <c r="A8" s="4" t="s">
        <v>912</v>
      </c>
      <c r="B8">
        <v>109</v>
      </c>
      <c r="D8" s="9"/>
      <c r="F8" t="s">
        <v>928</v>
      </c>
      <c r="G8" s="5">
        <f>C22</f>
        <v>89</v>
      </c>
      <c r="H8" s="5">
        <f>Table8[[#This Row],[Total Inspections where Hazard Exists:]]-GETPIVOTDATA("Are mechanical hazard mitigations/barriers identified, sufficient and in place?",$A$21,"Are mechanical hazard mitigations/barriers identified, sufficient and in place?","Yes")</f>
        <v>4</v>
      </c>
      <c r="I8" s="10">
        <f t="shared" si="0"/>
        <v>4.49438202247191E-2</v>
      </c>
    </row>
    <row r="9" spans="1:9" x14ac:dyDescent="0.25">
      <c r="D9" s="9"/>
    </row>
    <row r="10" spans="1:9" x14ac:dyDescent="0.25">
      <c r="D10" s="9"/>
    </row>
    <row r="11" spans="1:9" x14ac:dyDescent="0.25">
      <c r="A11" s="3" t="s">
        <v>902</v>
      </c>
      <c r="B11" t="s">
        <v>951</v>
      </c>
      <c r="D11" s="9"/>
    </row>
    <row r="12" spans="1:9" x14ac:dyDescent="0.25">
      <c r="A12" s="4" t="s">
        <v>55</v>
      </c>
      <c r="B12">
        <v>61</v>
      </c>
      <c r="C12">
        <f>SUM('GOM Hazard ID'!C23:D23)</f>
        <v>64</v>
      </c>
      <c r="D12" s="9">
        <f>1-GETPIVOTDATA("Are electrical hazard mitigations/barriers identified, sufficient, and in place?",$A$11,"Are electrical hazard mitigations/barriers identified, sufficient, and in place?","Yes")/C12</f>
        <v>4.6875E-2</v>
      </c>
    </row>
    <row r="13" spans="1:9" x14ac:dyDescent="0.25">
      <c r="A13" s="4" t="s">
        <v>912</v>
      </c>
      <c r="B13">
        <v>61</v>
      </c>
      <c r="D13" s="9"/>
    </row>
    <row r="14" spans="1:9" x14ac:dyDescent="0.25">
      <c r="D14" s="9"/>
    </row>
    <row r="15" spans="1:9" x14ac:dyDescent="0.25">
      <c r="D15" s="9"/>
    </row>
    <row r="16" spans="1:9" x14ac:dyDescent="0.25">
      <c r="A16" s="3" t="s">
        <v>902</v>
      </c>
      <c r="B16" t="s">
        <v>952</v>
      </c>
      <c r="D16" s="9"/>
    </row>
    <row r="17" spans="1:4" x14ac:dyDescent="0.25">
      <c r="A17" s="4" t="s">
        <v>55</v>
      </c>
      <c r="B17">
        <v>80</v>
      </c>
      <c r="C17">
        <f>'GOM Hazard ID'!N8-'GOM Hazard ID'!M8</f>
        <v>84</v>
      </c>
      <c r="D17" s="9">
        <f>1-GETPIVOTDATA("Are pressure hazard mitigations/barriers identified, sufficient and in place?",$A$16,"Are pressure hazard mitigations/barriers identified, sufficient and in place?","Yes")/C17</f>
        <v>4.7619047619047672E-2</v>
      </c>
    </row>
    <row r="18" spans="1:4" x14ac:dyDescent="0.25">
      <c r="A18" s="4" t="s">
        <v>912</v>
      </c>
      <c r="B18">
        <v>80</v>
      </c>
      <c r="D18" s="9"/>
    </row>
    <row r="19" spans="1:4" x14ac:dyDescent="0.25">
      <c r="D19" s="9"/>
    </row>
    <row r="20" spans="1:4" x14ac:dyDescent="0.25">
      <c r="D20" s="9"/>
    </row>
    <row r="21" spans="1:4" x14ac:dyDescent="0.25">
      <c r="A21" s="3" t="s">
        <v>902</v>
      </c>
      <c r="B21" t="s">
        <v>953</v>
      </c>
      <c r="D21" s="9"/>
    </row>
    <row r="22" spans="1:4" x14ac:dyDescent="0.25">
      <c r="A22" s="4" t="s">
        <v>55</v>
      </c>
      <c r="B22">
        <v>85</v>
      </c>
      <c r="C22">
        <f>SUM('GOM Hazard ID'!C33:D33)</f>
        <v>89</v>
      </c>
      <c r="D22" s="9">
        <f>1-GETPIVOTDATA("Are mechanical hazard mitigations/barriers identified, sufficient and in place?",$A$21,"Are mechanical hazard mitigations/barriers identified, sufficient and in place?","Yes")/C22</f>
        <v>4.49438202247191E-2</v>
      </c>
    </row>
    <row r="23" spans="1:4" x14ac:dyDescent="0.25">
      <c r="A23" s="4" t="s">
        <v>912</v>
      </c>
      <c r="B23">
        <v>85</v>
      </c>
      <c r="D23" s="9"/>
    </row>
    <row r="24" spans="1:4" x14ac:dyDescent="0.25">
      <c r="D24" s="9"/>
    </row>
    <row r="25" spans="1:4" x14ac:dyDescent="0.25">
      <c r="D25" s="9"/>
    </row>
    <row r="26" spans="1:4" x14ac:dyDescent="0.25">
      <c r="A26" s="3" t="s">
        <v>902</v>
      </c>
      <c r="B26" t="s">
        <v>954</v>
      </c>
      <c r="D26" s="9"/>
    </row>
    <row r="27" spans="1:4" x14ac:dyDescent="0.25">
      <c r="A27" s="4" t="s">
        <v>55</v>
      </c>
      <c r="B27">
        <v>103</v>
      </c>
      <c r="C27">
        <f>SUM('GOM Hazard ID'!B37:B42)</f>
        <v>19</v>
      </c>
      <c r="D27" s="15">
        <f>1-GETPIVOTDATA("Are mitigations/barriers identified, sufficient, and in place for other hazard types?",$A$26,"Are mitigations/barriers identified, sufficient, and in place for other hazard types?","Yes")/C27</f>
        <v>-4.4210526315789478</v>
      </c>
    </row>
    <row r="28" spans="1:4" x14ac:dyDescent="0.25">
      <c r="A28" s="4" t="s">
        <v>912</v>
      </c>
      <c r="B28">
        <v>103</v>
      </c>
    </row>
  </sheetData>
  <pageMargins left="0.7" right="0.7" top="0.75" bottom="0.75" header="0.3" footer="0.3"/>
  <pageSetup orientation="portrait" r:id="rId7"/>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53E4-E3F8-42C5-AE1B-AF137ADAFEF2}">
  <dimension ref="A1:P98"/>
  <sheetViews>
    <sheetView zoomScale="70" zoomScaleNormal="70" workbookViewId="0">
      <selection activeCell="M43" sqref="M43"/>
    </sheetView>
  </sheetViews>
  <sheetFormatPr defaultRowHeight="15" x14ac:dyDescent="0.25"/>
  <cols>
    <col min="1" max="1" width="96" bestFit="1" customWidth="1"/>
    <col min="2" max="2" width="25" style="5" bestFit="1" customWidth="1"/>
    <col min="3" max="3" width="6" style="5" bestFit="1" customWidth="1"/>
    <col min="4" max="4" width="9.5703125" style="5" bestFit="1" customWidth="1"/>
    <col min="5" max="5" width="15" style="5" bestFit="1" customWidth="1"/>
    <col min="6" max="6" width="9.140625" style="5" bestFit="1" customWidth="1"/>
    <col min="7" max="7" width="16" style="5" bestFit="1" customWidth="1"/>
    <col min="8" max="8" width="6" style="5" bestFit="1" customWidth="1"/>
    <col min="9" max="9" width="15" style="5" bestFit="1" customWidth="1"/>
    <col min="10" max="10" width="79.140625" bestFit="1" customWidth="1"/>
    <col min="11" max="11" width="23.28515625" style="5" customWidth="1"/>
    <col min="12" max="12" width="22.140625" style="5" customWidth="1"/>
    <col min="13" max="14" width="21.140625" style="5" customWidth="1"/>
    <col min="15" max="15" width="22.140625" style="5" customWidth="1"/>
    <col min="16" max="16" width="18.140625" style="5" customWidth="1"/>
    <col min="17" max="17" width="66.7109375" bestFit="1" customWidth="1"/>
  </cols>
  <sheetData>
    <row r="1" spans="1:16" ht="23.25" x14ac:dyDescent="0.35">
      <c r="A1" s="3" t="s">
        <v>915</v>
      </c>
      <c r="B1" s="7" t="s">
        <v>900</v>
      </c>
      <c r="J1" s="29" t="s">
        <v>955</v>
      </c>
      <c r="K1" s="29"/>
      <c r="L1" s="29"/>
      <c r="M1" s="29"/>
      <c r="N1" s="29"/>
      <c r="O1" s="29"/>
      <c r="P1" s="29"/>
    </row>
    <row r="2" spans="1:16" x14ac:dyDescent="0.25">
      <c r="A2" s="3" t="s">
        <v>902</v>
      </c>
      <c r="B2" s="5" t="s">
        <v>58</v>
      </c>
      <c r="C2" s="5" t="s">
        <v>55</v>
      </c>
      <c r="D2" s="5" t="s">
        <v>912</v>
      </c>
      <c r="K2" s="20" t="s">
        <v>956</v>
      </c>
      <c r="L2" s="20" t="s">
        <v>957</v>
      </c>
      <c r="M2" s="20" t="s">
        <v>958</v>
      </c>
      <c r="N2" s="20" t="s">
        <v>959</v>
      </c>
      <c r="O2" s="20" t="s">
        <v>960</v>
      </c>
      <c r="P2" s="20" t="s">
        <v>961</v>
      </c>
    </row>
    <row r="3" spans="1:16" ht="30" x14ac:dyDescent="0.25">
      <c r="A3" s="17" t="s">
        <v>905</v>
      </c>
      <c r="C3" s="5">
        <v>1</v>
      </c>
      <c r="D3" s="5">
        <v>1</v>
      </c>
      <c r="J3" t="s">
        <v>914</v>
      </c>
      <c r="K3" s="18" t="s">
        <v>905</v>
      </c>
      <c r="L3" s="18" t="s">
        <v>906</v>
      </c>
      <c r="M3" s="18" t="s">
        <v>907</v>
      </c>
      <c r="N3" s="18" t="s">
        <v>908</v>
      </c>
      <c r="O3" s="18" t="s">
        <v>909</v>
      </c>
      <c r="P3" s="18" t="s">
        <v>910</v>
      </c>
    </row>
    <row r="4" spans="1:16" x14ac:dyDescent="0.25">
      <c r="A4" s="17" t="s">
        <v>906</v>
      </c>
      <c r="B4" s="5">
        <v>4</v>
      </c>
      <c r="C4" s="5">
        <v>9</v>
      </c>
      <c r="D4" s="5">
        <v>13</v>
      </c>
      <c r="J4" t="s">
        <v>962</v>
      </c>
      <c r="K4" s="10">
        <f>GETPIVOTDATA("Is a Task-Based Risk Assessment (TBRA) or Permit to Work (PTW) required for this work activity?",$A$1,"Date inspection performed:",DATE(2023,8,14),"Is a Task-Based Risk Assessment (TBRA) or Permit to Work (PTW) required for this work activity?","Yes")/GETPIVOTDATA("Is a Task-Based Risk Assessment (TBRA) or Permit to Work (PTW) required for this work activity?",$A$1,"Date inspection performed:",DATE(2023,8,14))</f>
        <v>1</v>
      </c>
      <c r="L4" s="10">
        <f>GETPIVOTDATA("Is a Task-Based Risk Assessment (TBRA) or Permit to Work (PTW) required for this work activity?",$A$1,"Date inspection performed:",DATE(2023,8,21),"Is a Task-Based Risk Assessment (TBRA) or Permit to Work (PTW) required for this work activity?","Yes")/GETPIVOTDATA("Is a Task-Based Risk Assessment (TBRA) or Permit to Work (PTW) required for this work activity?",$A$1,"Date inspection performed:",DATE(2023,8,21))</f>
        <v>0.69230769230769229</v>
      </c>
      <c r="M4" s="10">
        <f>GETPIVOTDATA("Is a Task-Based Risk Assessment (TBRA) or Permit to Work (PTW) required for this work activity?",$A$1,"Date inspection performed:",DATE(2023,8,28),"Is a Task-Based Risk Assessment (TBRA) or Permit to Work (PTW) required for this work activity?","Yes")/GETPIVOTDATA("Is a Task-Based Risk Assessment (TBRA) or Permit to Work (PTW) required for this work activity?",$A$1,"Date inspection performed:",DATE(2023,8,28))</f>
        <v>0.73684210526315785</v>
      </c>
      <c r="N4" s="10">
        <f>GETPIVOTDATA("Is a Task-Based Risk Assessment (TBRA) or Permit to Work (PTW) required for this work activity?",$A$1,"Date inspection performed:",DATE(2023,9,4),"Is a Task-Based Risk Assessment (TBRA) or Permit to Work (PTW) required for this work activity?","Yes")/GETPIVOTDATA("Is a Task-Based Risk Assessment (TBRA) or Permit to Work (PTW) required for this work activity?",$A$1,"Date inspection performed:",DATE(2023,9,4))</f>
        <v>0.35294117647058826</v>
      </c>
      <c r="O4" s="10">
        <f>GETPIVOTDATA("Is a Task-Based Risk Assessment (TBRA) or Permit to Work (PTW) required for this work activity?",$A$1,"Date inspection performed:",DATE(2023,9,11),"Is a Task-Based Risk Assessment (TBRA) or Permit to Work (PTW) required for this work activity?","Yes")/GETPIVOTDATA("Is a Task-Based Risk Assessment (TBRA) or Permit to Work (PTW) required for this work activity?",$A$1,"Date inspection performed:",DATE(2023,9,11))</f>
        <v>0.8</v>
      </c>
      <c r="P4" s="10">
        <f>GETPIVOTDATA("Is a Task-Based Risk Assessment (TBRA) or Permit to Work (PTW) required for this work activity?",$A$1,"Date inspection performed:",DATE(2023,9,18),"Is a Task-Based Risk Assessment (TBRA) or Permit to Work (PTW) required for this work activity?","Yes")/GETPIVOTDATA("Is a Task-Based Risk Assessment (TBRA) or Permit to Work (PTW) required for this work activity?",$A$1,"Date inspection performed:",DATE(2023,9,18))</f>
        <v>0.63636363636363635</v>
      </c>
    </row>
    <row r="5" spans="1:16" x14ac:dyDescent="0.25">
      <c r="A5" s="17" t="s">
        <v>907</v>
      </c>
      <c r="B5" s="5">
        <v>5</v>
      </c>
      <c r="C5" s="5">
        <v>14</v>
      </c>
      <c r="D5" s="5">
        <v>19</v>
      </c>
      <c r="J5" t="s">
        <v>963</v>
      </c>
      <c r="K5" s="10">
        <f>GETPIVOTDATA("Was the TBRA/PTW completed and approved prior to commencing work?",$A$12,"Date inspection performed:",DATE(2023,8,14),"Was the TBRA/PTW completed and approved prior to commencing work?","Yes")/GETPIVOTDATA("Was the TBRA/PTW completed and approved prior to commencing work?",$A$12,"Date inspection performed:",DATE(2023,8,14))</f>
        <v>1</v>
      </c>
      <c r="L5" s="10">
        <f>GETPIVOTDATA("Was the TBRA/PTW completed and approved prior to commencing work?",$A$12,"Date inspection performed:",DATE(2023,8,21),"Was the TBRA/PTW completed and approved prior to commencing work?","Yes")/GETPIVOTDATA("Was the TBRA/PTW completed and approved prior to commencing work?",$A$12,"Date inspection performed:",DATE(2023,8,21))</f>
        <v>1</v>
      </c>
      <c r="M5" s="10">
        <f>GETPIVOTDATA("Was the TBRA/PTW completed and approved prior to commencing work?",$A$12,"Date inspection performed:",DATE(2023,8,28),"Was the TBRA/PTW completed and approved prior to commencing work?","Yes")/GETPIVOTDATA("Was the TBRA/PTW completed and approved prior to commencing work?",$A$12,"Date inspection performed:",DATE(2023,8,28))</f>
        <v>0.68421052631578949</v>
      </c>
      <c r="N5" s="10">
        <f>GETPIVOTDATA("Was the TBRA/PTW completed and approved prior to commencing work?",$A$12,"Date inspection performed:",DATE(2023,9,4),"Was the TBRA/PTW completed and approved prior to commencing work?","Yes")/GETPIVOTDATA("Was the TBRA/PTW completed and approved prior to commencing work?",$A$12,"Date inspection performed:",DATE(2023,9,4))</f>
        <v>0.41176470588235292</v>
      </c>
      <c r="O5" s="10">
        <f>GETPIVOTDATA("Was the TBRA/PTW completed and approved prior to commencing work?",$A$12,"Date inspection performed:",DATE(2023,9,11),"Was the TBRA/PTW completed and approved prior to commencing work?","Yes")/GETPIVOTDATA("Was the TBRA/PTW completed and approved prior to commencing work?",$A$12,"Date inspection performed:",DATE(2023,9,11))</f>
        <v>0.85</v>
      </c>
      <c r="P5" s="10">
        <f>GETPIVOTDATA("Was the TBRA/PTW completed and approved prior to commencing work?",$A$12,"Date inspection performed:",DATE(2023,9,18),"Was the TBRA/PTW completed and approved prior to commencing work?","Yes")/GETPIVOTDATA("Was the TBRA/PTW completed and approved prior to commencing work?",$A$12,"Date inspection performed:",DATE(2023,9,18))</f>
        <v>0.63636363636363635</v>
      </c>
    </row>
    <row r="6" spans="1:16" x14ac:dyDescent="0.25">
      <c r="A6" s="17" t="s">
        <v>908</v>
      </c>
      <c r="B6" s="5">
        <v>11</v>
      </c>
      <c r="C6" s="5">
        <v>6</v>
      </c>
      <c r="D6" s="5">
        <v>17</v>
      </c>
      <c r="K6" s="10"/>
      <c r="L6" s="10"/>
      <c r="M6" s="10"/>
      <c r="N6" s="10"/>
      <c r="O6" s="10"/>
      <c r="P6" s="10"/>
    </row>
    <row r="7" spans="1:16" x14ac:dyDescent="0.25">
      <c r="A7" s="17" t="s">
        <v>909</v>
      </c>
      <c r="B7" s="5">
        <v>4</v>
      </c>
      <c r="C7" s="5">
        <v>16</v>
      </c>
      <c r="D7" s="5">
        <v>20</v>
      </c>
    </row>
    <row r="8" spans="1:16" ht="23.25" x14ac:dyDescent="0.35">
      <c r="A8" s="17" t="s">
        <v>910</v>
      </c>
      <c r="B8" s="5">
        <v>4</v>
      </c>
      <c r="C8" s="5">
        <v>7</v>
      </c>
      <c r="D8" s="5">
        <v>11</v>
      </c>
      <c r="J8" s="29" t="s">
        <v>964</v>
      </c>
      <c r="K8" s="29"/>
      <c r="L8" s="29"/>
      <c r="M8" s="29"/>
      <c r="N8" s="29"/>
      <c r="O8" s="29"/>
      <c r="P8" s="29"/>
    </row>
    <row r="9" spans="1:16" x14ac:dyDescent="0.25">
      <c r="A9" s="17" t="s">
        <v>911</v>
      </c>
      <c r="B9" s="5">
        <v>13</v>
      </c>
      <c r="C9" s="5">
        <v>26</v>
      </c>
      <c r="D9" s="5">
        <v>39</v>
      </c>
      <c r="K9" s="20" t="s">
        <v>956</v>
      </c>
      <c r="L9" s="20" t="s">
        <v>957</v>
      </c>
      <c r="M9" s="20" t="s">
        <v>958</v>
      </c>
      <c r="N9" s="20" t="s">
        <v>959</v>
      </c>
      <c r="O9" s="20" t="s">
        <v>960</v>
      </c>
      <c r="P9" s="20" t="s">
        <v>961</v>
      </c>
    </row>
    <row r="10" spans="1:16" ht="30" x14ac:dyDescent="0.25">
      <c r="A10" s="17" t="s">
        <v>912</v>
      </c>
      <c r="B10" s="5">
        <v>41</v>
      </c>
      <c r="C10" s="5">
        <v>79</v>
      </c>
      <c r="D10" s="5">
        <v>120</v>
      </c>
      <c r="J10" t="s">
        <v>965</v>
      </c>
      <c r="K10" s="18" t="s">
        <v>905</v>
      </c>
      <c r="L10" s="18" t="s">
        <v>906</v>
      </c>
      <c r="M10" s="18" t="s">
        <v>907</v>
      </c>
      <c r="N10" s="18" t="s">
        <v>908</v>
      </c>
      <c r="O10" s="18" t="s">
        <v>909</v>
      </c>
      <c r="P10" s="18" t="s">
        <v>910</v>
      </c>
    </row>
    <row r="11" spans="1:16" x14ac:dyDescent="0.25">
      <c r="J11" t="s">
        <v>926</v>
      </c>
      <c r="K11" s="5">
        <f>GETPIVOTDATA("Does the JSA/RA identify all hazards related to pressure?",$A$56,"Date inspection performed:",DATE(2023,8,14),"Does the JSA/RA identify all hazards related to pressure?","Yes")</f>
        <v>1</v>
      </c>
      <c r="L11" s="5">
        <f>GETPIVOTDATA("Does the JSA/RA identify all hazards related to pressure?",$A$56,"Date inspection performed:",DATE(2023,8,21),"Does the JSA/RA identify all hazards related to pressure?","Yes")</f>
        <v>11</v>
      </c>
      <c r="M11" s="5">
        <f>GETPIVOTDATA("Does the JSA/RA identify all hazards related to pressure?",$A$56,"Date inspection performed:",DATE(2023,8,28),"Does the JSA/RA identify all hazards related to pressure?","Yes")</f>
        <v>9</v>
      </c>
      <c r="N11" s="5">
        <f>GETPIVOTDATA("Does the JSA/RA identify all hazards related to pressure?",$A$56,"Date inspection performed:",DATE(2023,9,4),"Does the JSA/RA identify all hazards related to pressure?","Yes")</f>
        <v>10</v>
      </c>
      <c r="O11" s="5">
        <f>GETPIVOTDATA("Does the JSA/RA identify all hazards related to pressure?",$A$56,"Date inspection performed:",DATE(2023,9,11),"Does the JSA/RA identify all hazards related to pressure?","Yes")</f>
        <v>16</v>
      </c>
      <c r="P11" s="5">
        <f>GETPIVOTDATA("Does the JSA/RA identify all hazards related to pressure?",$A$56,"Date inspection performed:",DATE(2023,9,18),"Does the JSA/RA identify all hazards related to pressure?","Yes")</f>
        <v>8</v>
      </c>
    </row>
    <row r="12" spans="1:16" x14ac:dyDescent="0.25">
      <c r="A12" s="3" t="s">
        <v>925</v>
      </c>
      <c r="B12" s="7" t="s">
        <v>900</v>
      </c>
      <c r="J12" t="s">
        <v>927</v>
      </c>
      <c r="K12" s="5">
        <f>GETPIVOTDATA("Does the JSA/RA identify all hazards related to electrical?",$A$45,"Date inspection performed:",DATE(2023,8,14),"Does the JSA/RA identify all hazards related to electrical?","Yes")</f>
        <v>1</v>
      </c>
      <c r="L12" s="5">
        <f>GETPIVOTDATA("Does the JSA/RA identify all hazards related to electrical?",$A$45,"Date inspection performed:",DATE(2023,8,21),"Does the JSA/RA identify all hazards related to electrical?","Yes")</f>
        <v>8</v>
      </c>
      <c r="M12" s="5">
        <f>GETPIVOTDATA("Does the JSA/RA identify all hazards related to electrical?",$A$45,"Date inspection performed:",DATE(2023,8,28),"Does the JSA/RA identify all hazards related to electrical?","Yes")</f>
        <v>9</v>
      </c>
      <c r="N12" s="5">
        <f>GETPIVOTDATA("Does the JSA/RA identify all hazards related to electrical?",$A$45,"Date inspection performed:",DATE(2023,9,4),"Does the JSA/RA identify all hazards related to electrical?","Yes")</f>
        <v>6</v>
      </c>
      <c r="O12" s="5">
        <f>GETPIVOTDATA("Does the JSA/RA identify all hazards related to electrical?",$A$45,"Date inspection performed:",DATE(2023,9,11),"Does the JSA/RA identify all hazards related to electrical?","Yes")</f>
        <v>13</v>
      </c>
      <c r="P12" s="5">
        <f>GETPIVOTDATA("Does the JSA/RA identify all hazards related to electrical?",$A$45,"Date inspection performed:",DATE(2023,9,18),"Does the JSA/RA identify all hazards related to electrical?","Yes")</f>
        <v>5</v>
      </c>
    </row>
    <row r="13" spans="1:16" x14ac:dyDescent="0.25">
      <c r="A13" s="3" t="s">
        <v>902</v>
      </c>
      <c r="B13" s="5" t="s">
        <v>58</v>
      </c>
      <c r="C13" s="5" t="s">
        <v>55</v>
      </c>
      <c r="D13" s="5" t="s">
        <v>920</v>
      </c>
      <c r="E13" s="5" t="s">
        <v>912</v>
      </c>
      <c r="J13" t="s">
        <v>928</v>
      </c>
      <c r="K13" s="5">
        <f>GETPIVOTDATA("Does the JSA/RA identify all hazards related to mechanical?",$A$67,"Date inspection performed:",DATE(2023,8,14),"Does the JSA/RA identify all hazards related to mechanical?","Yes")</f>
        <v>0</v>
      </c>
      <c r="L13" s="5">
        <f>GETPIVOTDATA("Does the JSA/RA identify all hazards related to mechanical?",$A$67,"Date inspection performed:",DATE(2023,8,21),"Does the JSA/RA identify all hazards related to mechanical?","Yes")</f>
        <v>10</v>
      </c>
      <c r="M13" s="5">
        <f>GETPIVOTDATA("Does the JSA/RA identify all hazards related to mechanical?",$A$67,"Date inspection performed:",DATE(2023,8,28),"Does the JSA/RA identify all hazards related to mechanical?","Yes")</f>
        <v>10</v>
      </c>
      <c r="N13" s="5">
        <f>GETPIVOTDATA("Does the JSA/RA identify all hazards related to mechanical?",$A$67,"Date inspection performed:",DATE(2023,9,4),"Does the JSA/RA identify all hazards related to mechanical?","Yes")</f>
        <v>10</v>
      </c>
      <c r="O13" s="5">
        <f>GETPIVOTDATA("Does the JSA/RA identify all hazards related to mechanical?",$A$67,"Date inspection performed:",DATE(2023,9,11),"Does the JSA/RA identify all hazards related to mechanical?","Yes")</f>
        <v>17</v>
      </c>
      <c r="P13" s="5">
        <f>GETPIVOTDATA("Does the JSA/RA identify all hazards related to mechanical?",$A$67,"Date inspection performed:",DATE(2023,9,18),"Does the JSA/RA identify all hazards related to mechanical?","Yes")</f>
        <v>9</v>
      </c>
    </row>
    <row r="14" spans="1:16" x14ac:dyDescent="0.25">
      <c r="A14" s="17" t="s">
        <v>905</v>
      </c>
      <c r="C14" s="5">
        <v>1</v>
      </c>
      <c r="E14" s="5">
        <v>1</v>
      </c>
      <c r="J14" t="s">
        <v>929</v>
      </c>
      <c r="K14" s="5">
        <f>GETPIVOTDATA("Does the JSA/RA identify all hazards related to motion?",$A$23,"Date inspection performed:",DATE(2023,8,14),"Does the JSA/RA identify all hazards related to motion?","Yes")</f>
        <v>0</v>
      </c>
      <c r="L14" s="5">
        <f>GETPIVOTDATA("Does the JSA/RA identify all hazards related to motion?",$A$23,"Date inspection performed:",DATE(2023,8,21),"Does the JSA/RA identify all hazards related to motion?","Yes")</f>
        <v>12</v>
      </c>
      <c r="M14" s="5">
        <f>GETPIVOTDATA("Does the JSA/RA identify all hazards related to motion?",$A$23,"Date inspection performed:",DATE(2023,8,28),"Does the JSA/RA identify all hazards related to motion?","Yes")</f>
        <v>18</v>
      </c>
      <c r="N14" s="5">
        <f>GETPIVOTDATA("Does the JSA/RA identify all hazards related to motion?",$A$23,"Date inspection performed:",DATE(2023,9,4),"Does the JSA/RA identify all hazards related to motion?","Yes")</f>
        <v>15</v>
      </c>
      <c r="O14" s="5">
        <f>GETPIVOTDATA("Does the JSA/RA identify all hazards related to motion?",$A$23,"Date inspection performed:",DATE(2023,9,11),"Does the JSA/RA identify all hazards related to motion?","Yes")</f>
        <v>18</v>
      </c>
      <c r="P14" s="5">
        <f>GETPIVOTDATA("Does the JSA/RA identify all hazards related to motion?",$A$23,"Date inspection performed:",DATE(2023,9,18),"Does the JSA/RA identify all hazards related to motion?","Yes")</f>
        <v>10</v>
      </c>
    </row>
    <row r="15" spans="1:16" x14ac:dyDescent="0.25">
      <c r="A15" s="17" t="s">
        <v>906</v>
      </c>
      <c r="C15" s="5">
        <v>9</v>
      </c>
      <c r="E15" s="5">
        <v>9</v>
      </c>
      <c r="J15" t="s">
        <v>930</v>
      </c>
      <c r="K15" s="5">
        <f>GETPIVOTDATA("Does the JSA/RA identify all hazards related to gravity?",$A$34,"Date inspection performed:",DATE(2023,8,14),"Does the JSA/RA identify all hazards related to gravity?","Yes")</f>
        <v>0</v>
      </c>
      <c r="L15" s="5">
        <f>GETPIVOTDATA("Does the JSA/RA identify all hazards related to gravity?",$A$34,"Date inspection performed:",DATE(2023,8,21),"Does the JSA/RA identify all hazards related to gravity?","Yes")</f>
        <v>12</v>
      </c>
      <c r="M15" s="5">
        <f>GETPIVOTDATA("Does the JSA/RA identify all hazards related to gravity?",$A$34,"Date inspection performed:",DATE(2023,8,28),"Does the JSA/RA identify all hazards related to gravity?","Yes")</f>
        <v>18</v>
      </c>
      <c r="N15" s="5">
        <f>GETPIVOTDATA("Does the JSA/RA identify all hazards related to gravity?",$A$34,"Date inspection performed:",DATE(2023,9,4),"Does the JSA/RA identify all hazards related to gravity?","Yes")</f>
        <v>14</v>
      </c>
      <c r="O15" s="5">
        <f>GETPIVOTDATA("Does the JSA/RA identify all hazards related to gravity?",$A$34,"Date inspection performed:",DATE(2023,9,11),"Does the JSA/RA identify all hazards related to gravity?","Yes")</f>
        <v>18</v>
      </c>
      <c r="P15" s="5">
        <f>GETPIVOTDATA("Does the JSA/RA identify all hazards related to gravity?",$A$34,"Date inspection performed:",DATE(2023,9,18),"Does the JSA/RA identify all hazards related to gravity?","Yes")</f>
        <v>11</v>
      </c>
    </row>
    <row r="16" spans="1:16" x14ac:dyDescent="0.25">
      <c r="A16" s="17" t="s">
        <v>907</v>
      </c>
      <c r="B16" s="5">
        <v>6</v>
      </c>
      <c r="C16" s="5">
        <v>13</v>
      </c>
      <c r="E16" s="5">
        <v>19</v>
      </c>
      <c r="J16" t="s">
        <v>932</v>
      </c>
      <c r="K16" s="5">
        <f>GETPIVOTDATA("Does the JSA/RA identify all other potential hazard types?",$A$78,"Date inspection performed:",DATE(2023,8,14),"Does the JSA/RA identify all other potential hazard types?","Sound")</f>
        <v>0</v>
      </c>
      <c r="L16" s="5">
        <f>GETPIVOTDATA("Does the JSA/RA identify all other potential hazard types?",$A$78,"Date inspection performed:",DATE(2023,8,21),"Does the JSA/RA identify all other potential hazard types?","Sound")</f>
        <v>1</v>
      </c>
      <c r="M16" s="5">
        <f>GETPIVOTDATA("Does the JSA/RA identify all other potential hazard types?",$A$78,"Date inspection performed:",DATE(2023,8,28),"Does the JSA/RA identify all other potential hazard types?","Sound")</f>
        <v>0</v>
      </c>
      <c r="N16" s="5">
        <f>GETPIVOTDATA("Does the JSA/RA identify all other potential hazard types?",$A$78,"Date inspection performed:",DATE(2023,9,4),"Does the JSA/RA identify all other potential hazard types?","Sound")</f>
        <v>0</v>
      </c>
      <c r="O16" s="5">
        <f>GETPIVOTDATA("Does the JSA/RA identify all other potential hazard types?",$A$78,"Date inspection performed:",DATE(2023,9,11),"Does the JSA/RA identify all other potential hazard types?","Sound")</f>
        <v>0</v>
      </c>
      <c r="P16" s="5">
        <f>GETPIVOTDATA("Does the JSA/RA identify all other potential hazard types?",$A$78,"Date inspection performed:",DATE(2023,9,18),"Does the JSA/RA identify all other potential hazard types?","Sound")</f>
        <v>0</v>
      </c>
    </row>
    <row r="17" spans="1:16" x14ac:dyDescent="0.25">
      <c r="A17" s="17" t="s">
        <v>908</v>
      </c>
      <c r="B17" s="5">
        <v>10</v>
      </c>
      <c r="C17" s="5">
        <v>7</v>
      </c>
      <c r="E17" s="5">
        <v>17</v>
      </c>
      <c r="J17" t="s">
        <v>503</v>
      </c>
      <c r="K17" s="5">
        <f>GETPIVOTDATA("Does the JSA/RA identify all other potential hazard types?",$A$78,"Date inspection performed:",DATE(2023,8,14),"Does the JSA/RA identify all other potential hazard types?","Temperature")</f>
        <v>1</v>
      </c>
      <c r="L17" s="5">
        <v>0</v>
      </c>
      <c r="M17" s="5">
        <v>0</v>
      </c>
      <c r="N17" s="5">
        <v>0</v>
      </c>
      <c r="O17" s="5">
        <v>0</v>
      </c>
      <c r="P17" s="5">
        <f>GETPIVOTDATA("Does the JSA/RA identify all other potential hazard types?",$A$78,"Date inspection performed:",DATE(2023,9,18),"Does the JSA/RA identify all other potential hazard types?","Temperature")</f>
        <v>0</v>
      </c>
    </row>
    <row r="18" spans="1:16" x14ac:dyDescent="0.25">
      <c r="A18" s="17" t="s">
        <v>909</v>
      </c>
      <c r="B18" s="5">
        <v>3</v>
      </c>
      <c r="C18" s="5">
        <v>17</v>
      </c>
      <c r="E18" s="5">
        <v>20</v>
      </c>
      <c r="J18" t="s">
        <v>933</v>
      </c>
      <c r="K18" s="5">
        <v>0</v>
      </c>
      <c r="L18" s="5">
        <f>GETPIVOTDATA("Does the JSA/RA identify all other potential hazard types?",$A$78,"Date inspection performed:",DATE(2023,8,21),"Does the JSA/RA identify all other potential hazard types?","PPE")</f>
        <v>1</v>
      </c>
      <c r="M18" s="5">
        <v>0</v>
      </c>
      <c r="N18" s="5">
        <v>0</v>
      </c>
      <c r="O18" s="5">
        <v>0</v>
      </c>
      <c r="P18" s="5">
        <f>GETPIVOTDATA("Does the JSA/RA identify all other potential hazard types?",$A$78,"Date inspection performed:",DATE(2023,9,18),"Does the JSA/RA identify all other potential hazard types?","PPE")</f>
        <v>0</v>
      </c>
    </row>
    <row r="19" spans="1:16" x14ac:dyDescent="0.25">
      <c r="A19" s="17" t="s">
        <v>910</v>
      </c>
      <c r="B19" s="5">
        <v>4</v>
      </c>
      <c r="C19" s="5">
        <v>7</v>
      </c>
      <c r="E19" s="5">
        <v>11</v>
      </c>
      <c r="J19" t="s">
        <v>672</v>
      </c>
      <c r="K19" s="5">
        <v>0</v>
      </c>
      <c r="L19" s="5">
        <f>GETPIVOTDATA("Does the JSA/RA identify all other potential hazard types?",$A$78,"Date inspection performed:",DATE(2023,8,21),"Does the JSA/RA identify all other potential hazard types?","Radiation")</f>
        <v>1</v>
      </c>
      <c r="M19" s="5">
        <v>0</v>
      </c>
      <c r="N19" s="5">
        <v>0</v>
      </c>
      <c r="O19" s="5">
        <v>0</v>
      </c>
      <c r="P19" s="5">
        <f>GETPIVOTDATA("Does the JSA/RA identify all other potential hazard types?",$A$78,"Date inspection performed:",DATE(2023,9,18),"Does the JSA/RA identify all other potential hazard types?","Radiation")</f>
        <v>0</v>
      </c>
    </row>
    <row r="20" spans="1:16" x14ac:dyDescent="0.25">
      <c r="A20" s="17" t="s">
        <v>911</v>
      </c>
      <c r="B20" s="5">
        <v>11</v>
      </c>
      <c r="C20" s="5">
        <v>28</v>
      </c>
      <c r="E20" s="5">
        <v>39</v>
      </c>
      <c r="J20" t="s">
        <v>934</v>
      </c>
      <c r="K20" s="5">
        <v>0</v>
      </c>
      <c r="L20" s="5">
        <v>0</v>
      </c>
      <c r="M20" s="5">
        <v>0</v>
      </c>
      <c r="N20" s="5">
        <v>0</v>
      </c>
      <c r="O20" s="5">
        <v>0</v>
      </c>
      <c r="P20" s="5">
        <v>0</v>
      </c>
    </row>
    <row r="21" spans="1:16" x14ac:dyDescent="0.25">
      <c r="A21" s="17" t="s">
        <v>912</v>
      </c>
      <c r="B21" s="5">
        <v>34</v>
      </c>
      <c r="C21" s="5">
        <v>82</v>
      </c>
      <c r="E21" s="5">
        <v>116</v>
      </c>
      <c r="J21" t="s">
        <v>936</v>
      </c>
      <c r="K21" s="5">
        <v>0</v>
      </c>
      <c r="L21" s="5">
        <v>0</v>
      </c>
      <c r="M21" s="5">
        <v>0</v>
      </c>
      <c r="N21" s="5">
        <v>0</v>
      </c>
      <c r="O21" s="5">
        <v>0</v>
      </c>
      <c r="P21" s="5">
        <v>0</v>
      </c>
    </row>
    <row r="22" spans="1:16" x14ac:dyDescent="0.25">
      <c r="J22" t="s">
        <v>966</v>
      </c>
      <c r="K22" s="5">
        <f>SUM(K11:K21)</f>
        <v>3</v>
      </c>
      <c r="L22" s="5">
        <f>SUM(L11:L21)</f>
        <v>56</v>
      </c>
      <c r="M22" s="5">
        <f>SUM(M11:M21)</f>
        <v>64</v>
      </c>
      <c r="N22" s="5">
        <f>SUM(N11:N21)</f>
        <v>55</v>
      </c>
      <c r="O22" s="5">
        <f>SUM(O11:O21)</f>
        <v>82</v>
      </c>
      <c r="P22" s="5">
        <f>SUM(Table11[9/18/2023 - 9/24/2023])</f>
        <v>43</v>
      </c>
    </row>
    <row r="23" spans="1:16" x14ac:dyDescent="0.25">
      <c r="A23" s="3" t="s">
        <v>935</v>
      </c>
      <c r="B23" s="7" t="s">
        <v>900</v>
      </c>
    </row>
    <row r="24" spans="1:16" x14ac:dyDescent="0.25">
      <c r="A24" s="3" t="s">
        <v>902</v>
      </c>
      <c r="B24" s="5" t="s">
        <v>57</v>
      </c>
      <c r="C24" s="5" t="s">
        <v>58</v>
      </c>
      <c r="D24" s="5" t="s">
        <v>55</v>
      </c>
      <c r="E24" s="5" t="s">
        <v>912</v>
      </c>
      <c r="J24" s="19" t="s">
        <v>967</v>
      </c>
      <c r="K24" s="20">
        <v>1</v>
      </c>
      <c r="L24" s="20">
        <v>13</v>
      </c>
      <c r="M24" s="20">
        <v>19</v>
      </c>
      <c r="N24" s="20">
        <v>17</v>
      </c>
      <c r="O24" s="20">
        <v>18</v>
      </c>
      <c r="P24" s="20">
        <f>GETPIVOTDATA("Is a Task-Based Risk Assessment (TBRA) or Permit to Work (PTW) required for this work activity?",$A$1,"Date inspection performed:",DATE(2023,9,18))</f>
        <v>11</v>
      </c>
    </row>
    <row r="25" spans="1:16" x14ac:dyDescent="0.25">
      <c r="A25" s="17" t="s">
        <v>905</v>
      </c>
      <c r="C25" s="5">
        <v>1</v>
      </c>
      <c r="E25" s="5">
        <v>1</v>
      </c>
      <c r="K25"/>
      <c r="L25"/>
      <c r="M25"/>
      <c r="N25"/>
      <c r="O25"/>
      <c r="P25"/>
    </row>
    <row r="26" spans="1:16" x14ac:dyDescent="0.25">
      <c r="A26" s="17" t="s">
        <v>906</v>
      </c>
      <c r="B26" s="5">
        <v>1</v>
      </c>
      <c r="D26" s="5">
        <v>12</v>
      </c>
      <c r="E26" s="5">
        <v>13</v>
      </c>
    </row>
    <row r="27" spans="1:16" ht="23.25" x14ac:dyDescent="0.35">
      <c r="A27" s="17" t="s">
        <v>907</v>
      </c>
      <c r="C27" s="5">
        <v>1</v>
      </c>
      <c r="D27" s="5">
        <v>18</v>
      </c>
      <c r="E27" s="5">
        <v>19</v>
      </c>
      <c r="J27" s="29" t="s">
        <v>968</v>
      </c>
      <c r="K27" s="29"/>
      <c r="L27" s="29"/>
      <c r="M27" s="29"/>
      <c r="N27" s="29"/>
      <c r="O27" s="29"/>
      <c r="P27" s="29"/>
    </row>
    <row r="28" spans="1:16" x14ac:dyDescent="0.25">
      <c r="A28" s="17" t="s">
        <v>908</v>
      </c>
      <c r="B28" s="5">
        <v>2</v>
      </c>
      <c r="D28" s="5">
        <v>15</v>
      </c>
      <c r="E28" s="5">
        <v>17</v>
      </c>
      <c r="K28" s="20" t="s">
        <v>956</v>
      </c>
      <c r="L28" s="20" t="s">
        <v>957</v>
      </c>
      <c r="M28" s="20" t="s">
        <v>958</v>
      </c>
      <c r="N28" s="20" t="s">
        <v>959</v>
      </c>
      <c r="O28" s="20" t="s">
        <v>960</v>
      </c>
      <c r="P28" s="20" t="s">
        <v>961</v>
      </c>
    </row>
    <row r="29" spans="1:16" ht="30" x14ac:dyDescent="0.25">
      <c r="A29" s="17" t="s">
        <v>909</v>
      </c>
      <c r="B29" s="5">
        <v>2</v>
      </c>
      <c r="D29" s="5">
        <v>18</v>
      </c>
      <c r="E29" s="5">
        <v>20</v>
      </c>
      <c r="J29" t="s">
        <v>965</v>
      </c>
      <c r="K29" s="18" t="s">
        <v>905</v>
      </c>
      <c r="L29" s="18" t="s">
        <v>906</v>
      </c>
      <c r="M29" s="18" t="s">
        <v>907</v>
      </c>
      <c r="N29" s="18" t="s">
        <v>908</v>
      </c>
      <c r="O29" s="18" t="s">
        <v>909</v>
      </c>
      <c r="P29" s="18" t="s">
        <v>910</v>
      </c>
    </row>
    <row r="30" spans="1:16" x14ac:dyDescent="0.25">
      <c r="A30" s="17" t="s">
        <v>910</v>
      </c>
      <c r="B30" s="5">
        <v>1</v>
      </c>
      <c r="D30" s="5">
        <v>10</v>
      </c>
      <c r="E30" s="5">
        <v>11</v>
      </c>
      <c r="J30" t="s">
        <v>926</v>
      </c>
      <c r="K30" s="10">
        <f>GETPIVOTDATA("Does the JSA/RA identify all hazards related to pressure?",$A$56,"Date inspection performed:",DATE(2023,8,14),"Does the JSA/RA identify all hazards related to pressure?","Yes")/1</f>
        <v>1</v>
      </c>
      <c r="L30" s="10">
        <f>GETPIVOTDATA("Does the JSA/RA identify all hazards related to pressure?",$A$56,"Date inspection performed:",DATE(2023,8,21),"Does the JSA/RA identify all hazards related to pressure?","Yes")/13</f>
        <v>0.84615384615384615</v>
      </c>
      <c r="M30" s="10">
        <f>GETPIVOTDATA("Does the JSA/RA identify all hazards related to pressure?",$A$56,"Date inspection performed:",DATE(2023,8,28),"Does the JSA/RA identify all hazards related to pressure?","Yes")/19</f>
        <v>0.47368421052631576</v>
      </c>
      <c r="N30" s="10">
        <f>GETPIVOTDATA("Does the JSA/RA identify all hazards related to pressure?",$A$56,"Date inspection performed:",DATE(2023,9,4),"Does the JSA/RA identify all hazards related to pressure?","Yes")/17</f>
        <v>0.58823529411764708</v>
      </c>
      <c r="O30" s="10">
        <f>GETPIVOTDATA("Does the JSA/RA identify all hazards related to pressure?",$A$56,"Date inspection performed:",DATE(2023,9,11),"Does the JSA/RA identify all hazards related to pressure?","Yes")/18</f>
        <v>0.88888888888888884</v>
      </c>
      <c r="P30" s="10">
        <f>P11/P24</f>
        <v>0.72727272727272729</v>
      </c>
    </row>
    <row r="31" spans="1:16" x14ac:dyDescent="0.25">
      <c r="A31" s="17" t="s">
        <v>911</v>
      </c>
      <c r="B31" s="5">
        <v>1</v>
      </c>
      <c r="C31" s="5">
        <v>2</v>
      </c>
      <c r="D31" s="5">
        <v>36</v>
      </c>
      <c r="E31" s="5">
        <v>39</v>
      </c>
      <c r="J31" t="s">
        <v>927</v>
      </c>
      <c r="K31" s="10">
        <f>GETPIVOTDATA("Does the JSA/RA identify all hazards related to electrical?",$A$45,"Date inspection performed:",DATE(2023,8,14),"Does the JSA/RA identify all hazards related to electrical?","Yes")/1</f>
        <v>1</v>
      </c>
      <c r="L31" s="10">
        <f>GETPIVOTDATA("Does the JSA/RA identify all hazards related to electrical?",$A$45,"Date inspection performed:",DATE(2023,8,21),"Does the JSA/RA identify all hazards related to electrical?","Yes")/13</f>
        <v>0.61538461538461542</v>
      </c>
      <c r="M31" s="10">
        <f>GETPIVOTDATA("Does the JSA/RA identify all hazards related to electrical?",$A$45,"Date inspection performed:",DATE(2023,8,28),"Does the JSA/RA identify all hazards related to electrical?","Yes")/19</f>
        <v>0.47368421052631576</v>
      </c>
      <c r="N31" s="10">
        <f>GETPIVOTDATA("Does the JSA/RA identify all hazards related to electrical?",$A$45,"Date inspection performed:",DATE(2023,9,4),"Does the JSA/RA identify all hazards related to electrical?","Yes")/17</f>
        <v>0.35294117647058826</v>
      </c>
      <c r="O31" s="10">
        <f>GETPIVOTDATA("Does the JSA/RA identify all hazards related to electrical?",$A$45,"Date inspection performed:",DATE(2023,9,11),"Does the JSA/RA identify all hazards related to electrical?","Yes")/18</f>
        <v>0.72222222222222221</v>
      </c>
      <c r="P31" s="10">
        <f>P12/P24</f>
        <v>0.45454545454545453</v>
      </c>
    </row>
    <row r="32" spans="1:16" x14ac:dyDescent="0.25">
      <c r="A32" s="17" t="s">
        <v>912</v>
      </c>
      <c r="B32" s="5">
        <v>7</v>
      </c>
      <c r="C32" s="5">
        <v>4</v>
      </c>
      <c r="D32" s="5">
        <v>109</v>
      </c>
      <c r="E32" s="5">
        <v>120</v>
      </c>
      <c r="J32" t="s">
        <v>928</v>
      </c>
      <c r="K32" s="10">
        <f>GETPIVOTDATA("Does the JSA/RA identify all hazards related to mechanical?",$A$67,"Date inspection performed:",DATE(2023,8,14),"Does the JSA/RA identify all hazards related to mechanical?","Yes")/68</f>
        <v>0</v>
      </c>
      <c r="L32" s="10">
        <f>GETPIVOTDATA("Does the JSA/RA identify all hazards related to mechanical?",$A$67,"Date inspection performed:",DATE(2023,8,21),"Does the JSA/RA identify all hazards related to mechanical?","Yes")/13</f>
        <v>0.76923076923076927</v>
      </c>
      <c r="M32" s="10">
        <f>GETPIVOTDATA("Does the JSA/RA identify all hazards related to mechanical?",$A$67,"Date inspection performed:",DATE(2023,8,28),"Does the JSA/RA identify all hazards related to mechanical?","Yes")/19</f>
        <v>0.52631578947368418</v>
      </c>
      <c r="N32" s="10">
        <f>GETPIVOTDATA("Does the JSA/RA identify all hazards related to mechanical?",$A$67,"Date inspection performed:",DATE(2023,9,4),"Does the JSA/RA identify all hazards related to mechanical?","Yes")/17</f>
        <v>0.58823529411764708</v>
      </c>
      <c r="O32" s="10">
        <f>GETPIVOTDATA("Does the JSA/RA identify all hazards related to mechanical?",$A$67,"Date inspection performed:",DATE(2023,9,11),"Does the JSA/RA identify all hazards related to mechanical?","Yes")/18</f>
        <v>0.94444444444444442</v>
      </c>
      <c r="P32" s="10">
        <f>P13/P24</f>
        <v>0.81818181818181823</v>
      </c>
    </row>
    <row r="33" spans="1:16" x14ac:dyDescent="0.25">
      <c r="J33" t="s">
        <v>929</v>
      </c>
      <c r="K33" s="10">
        <f>GETPIVOTDATA("Does the JSA/RA identify all hazards related to motion?",$A$23,"Date inspection performed:",DATE(2023,8,14),"Does the JSA/RA identify all hazards related to motion?","Yes")</f>
        <v>0</v>
      </c>
      <c r="L33" s="10">
        <f>GETPIVOTDATA("Does the JSA/RA identify all hazards related to motion?",$A$23,"Date inspection performed:",DATE(2023,8,21),"Does the JSA/RA identify all hazards related to motion?","Yes")/13</f>
        <v>0.92307692307692313</v>
      </c>
      <c r="M33" s="10">
        <f>GETPIVOTDATA("Does the JSA/RA identify all hazards related to motion?",$A$23,"Date inspection performed:",DATE(2023,8,28),"Does the JSA/RA identify all hazards related to motion?","Yes")/19</f>
        <v>0.94736842105263153</v>
      </c>
      <c r="N33" s="10">
        <f>GETPIVOTDATA("Does the JSA/RA identify all hazards related to motion?",$A$23,"Date inspection performed:",DATE(2023,9,4),"Does the JSA/RA identify all hazards related to motion?","Yes")/17</f>
        <v>0.88235294117647056</v>
      </c>
      <c r="O33" s="10">
        <f>GETPIVOTDATA("Does the JSA/RA identify all hazards related to motion?",$A$23,"Date inspection performed:",DATE(2023,9,11),"Does the JSA/RA identify all hazards related to motion?","Yes")/18</f>
        <v>1</v>
      </c>
      <c r="P33" s="10">
        <f>P14/P24</f>
        <v>0.90909090909090906</v>
      </c>
    </row>
    <row r="34" spans="1:16" x14ac:dyDescent="0.25">
      <c r="A34" s="3" t="s">
        <v>931</v>
      </c>
      <c r="B34" s="7" t="s">
        <v>900</v>
      </c>
      <c r="J34" t="s">
        <v>930</v>
      </c>
      <c r="K34" s="10">
        <f>GETPIVOTDATA("Does the JSA/RA identify all hazards related to gravity?",$A$34,"Date inspection performed:",DATE(2023,8,14),"Does the JSA/RA identify all hazards related to gravity?","Yes")</f>
        <v>0</v>
      </c>
      <c r="L34" s="10">
        <f>GETPIVOTDATA("Does the JSA/RA identify all hazards related to gravity?",$A$34,"Date inspection performed:",DATE(2023,8,21),"Does the JSA/RA identify all hazards related to gravity?","Yes")/13</f>
        <v>0.92307692307692313</v>
      </c>
      <c r="M34" s="10">
        <f>GETPIVOTDATA("Does the JSA/RA identify all hazards related to gravity?",$A$34,"Date inspection performed:",DATE(2023,8,28),"Does the JSA/RA identify all hazards related to gravity?","Yes")/19</f>
        <v>0.94736842105263153</v>
      </c>
      <c r="N34" s="10">
        <f>GETPIVOTDATA("Does the JSA/RA identify all hazards related to gravity?",$A$34,"Date inspection performed:",DATE(2023,9,4),"Does the JSA/RA identify all hazards related to gravity?","Yes")/17</f>
        <v>0.82352941176470584</v>
      </c>
      <c r="O34" s="10">
        <f>GETPIVOTDATA("Does the JSA/RA identify all hazards related to gravity?",$A$34,"Date inspection performed:",DATE(2023,9,11),"Does the JSA/RA identify all hazards related to gravity?","Yes")/18</f>
        <v>1</v>
      </c>
      <c r="P34" s="10">
        <f>P15/P24</f>
        <v>1</v>
      </c>
    </row>
    <row r="35" spans="1:16" x14ac:dyDescent="0.25">
      <c r="A35" s="3" t="s">
        <v>902</v>
      </c>
      <c r="B35" s="5" t="s">
        <v>57</v>
      </c>
      <c r="C35" s="5" t="s">
        <v>58</v>
      </c>
      <c r="D35" s="5" t="s">
        <v>55</v>
      </c>
      <c r="E35" s="5" t="s">
        <v>912</v>
      </c>
      <c r="J35" t="s">
        <v>932</v>
      </c>
      <c r="K35" s="10">
        <f>GETPIVOTDATA("Does the JSA/RA identify all other potential hazard types?",$A$78,"Date inspection performed:",DATE(2023,8,14),"Does the JSA/RA identify all other potential hazard types?","Sound")</f>
        <v>0</v>
      </c>
      <c r="L35" s="10">
        <f>GETPIVOTDATA("Does the JSA/RA identify all other potential hazard types?",$A$78,"Date inspection performed:",DATE(2023,8,21),"Does the JSA/RA identify all other potential hazard types?","Sound")/13</f>
        <v>7.6923076923076927E-2</v>
      </c>
      <c r="M35" s="10">
        <f>GETPIVOTDATA("Does the JSA/RA identify all other potential hazard types?",$A$78,"Date inspection performed:",DATE(2023,8,28),"Does the JSA/RA identify all other potential hazard types?","Sound")</f>
        <v>0</v>
      </c>
      <c r="N35" s="10">
        <f>GETPIVOTDATA("Does the JSA/RA identify all other potential hazard types?",$A$78,"Date inspection performed:",DATE(2023,9,4),"Does the JSA/RA identify all other potential hazard types?","Sound")</f>
        <v>0</v>
      </c>
      <c r="O35" s="10">
        <f>GETPIVOTDATA("Does the JSA/RA identify all other potential hazard types?",$A$78,"Date inspection performed:",DATE(2023,9,11),"Does the JSA/RA identify all other potential hazard types?","Sound")</f>
        <v>0</v>
      </c>
      <c r="P35" s="10">
        <f>P16/$P$24</f>
        <v>0</v>
      </c>
    </row>
    <row r="36" spans="1:16" x14ac:dyDescent="0.25">
      <c r="A36" s="17" t="s">
        <v>905</v>
      </c>
      <c r="C36" s="5">
        <v>1</v>
      </c>
      <c r="E36" s="5">
        <v>1</v>
      </c>
      <c r="J36" t="s">
        <v>503</v>
      </c>
      <c r="K36" s="10">
        <f>GETPIVOTDATA("Does the JSA/RA identify all other potential hazard types?",$A$78,"Date inspection performed:",DATE(2023,8,14),"Does the JSA/RA identify all other potential hazard types?","Temperature")/1</f>
        <v>1</v>
      </c>
      <c r="L36" s="10">
        <v>0</v>
      </c>
      <c r="M36" s="10">
        <v>0</v>
      </c>
      <c r="N36" s="10">
        <v>0</v>
      </c>
      <c r="O36" s="10">
        <v>0</v>
      </c>
      <c r="P36" s="10">
        <f t="shared" ref="P36:P40" si="0">P17/$P$24</f>
        <v>0</v>
      </c>
    </row>
    <row r="37" spans="1:16" x14ac:dyDescent="0.25">
      <c r="A37" s="17" t="s">
        <v>906</v>
      </c>
      <c r="B37" s="5">
        <v>1</v>
      </c>
      <c r="D37" s="5">
        <v>12</v>
      </c>
      <c r="E37" s="5">
        <v>13</v>
      </c>
      <c r="J37" t="s">
        <v>933</v>
      </c>
      <c r="K37" s="10">
        <v>0</v>
      </c>
      <c r="L37" s="10">
        <f>GETPIVOTDATA("Does the JSA/RA identify all other potential hazard types?",$A$78,"Date inspection performed:",DATE(2023,8,21),"Does the JSA/RA identify all other potential hazard types?","PPE")/13</f>
        <v>7.6923076923076927E-2</v>
      </c>
      <c r="M37" s="10">
        <v>0</v>
      </c>
      <c r="N37" s="10">
        <v>0</v>
      </c>
      <c r="O37" s="10">
        <v>0</v>
      </c>
      <c r="P37" s="10">
        <f t="shared" si="0"/>
        <v>0</v>
      </c>
    </row>
    <row r="38" spans="1:16" x14ac:dyDescent="0.25">
      <c r="A38" s="17" t="s">
        <v>907</v>
      </c>
      <c r="B38" s="5">
        <v>1</v>
      </c>
      <c r="D38" s="5">
        <v>18</v>
      </c>
      <c r="E38" s="5">
        <v>19</v>
      </c>
      <c r="J38" t="s">
        <v>672</v>
      </c>
      <c r="K38" s="10">
        <v>0</v>
      </c>
      <c r="L38" s="10">
        <f>GETPIVOTDATA("Does the JSA/RA identify all other potential hazard types?",$A$78,"Date inspection performed:",DATE(2023,8,21),"Does the JSA/RA identify all other potential hazard types?","Radiation")/13</f>
        <v>7.6923076923076927E-2</v>
      </c>
      <c r="M38" s="10">
        <v>0</v>
      </c>
      <c r="N38" s="10">
        <v>0</v>
      </c>
      <c r="O38" s="10">
        <v>0</v>
      </c>
      <c r="P38" s="10">
        <f t="shared" si="0"/>
        <v>0</v>
      </c>
    </row>
    <row r="39" spans="1:16" x14ac:dyDescent="0.25">
      <c r="A39" s="17" t="s">
        <v>908</v>
      </c>
      <c r="B39" s="5">
        <v>1</v>
      </c>
      <c r="C39" s="5">
        <v>2</v>
      </c>
      <c r="D39" s="5">
        <v>14</v>
      </c>
      <c r="E39" s="5">
        <v>17</v>
      </c>
      <c r="J39" t="s">
        <v>934</v>
      </c>
      <c r="K39" s="10">
        <v>0</v>
      </c>
      <c r="L39" s="10">
        <v>0</v>
      </c>
      <c r="M39" s="10">
        <v>0</v>
      </c>
      <c r="N39" s="10">
        <v>0</v>
      </c>
      <c r="O39" s="10">
        <v>0</v>
      </c>
      <c r="P39" s="10">
        <f t="shared" si="0"/>
        <v>0</v>
      </c>
    </row>
    <row r="40" spans="1:16" x14ac:dyDescent="0.25">
      <c r="A40" s="17" t="s">
        <v>909</v>
      </c>
      <c r="B40" s="5">
        <v>1</v>
      </c>
      <c r="C40" s="5">
        <v>1</v>
      </c>
      <c r="D40" s="5">
        <v>18</v>
      </c>
      <c r="E40" s="5">
        <v>20</v>
      </c>
      <c r="J40" t="s">
        <v>936</v>
      </c>
      <c r="K40" s="10">
        <v>0</v>
      </c>
      <c r="L40" s="10">
        <v>0</v>
      </c>
      <c r="M40" s="10">
        <v>0</v>
      </c>
      <c r="N40" s="10">
        <v>0</v>
      </c>
      <c r="O40" s="10">
        <v>0</v>
      </c>
      <c r="P40" s="10">
        <f t="shared" si="0"/>
        <v>0</v>
      </c>
    </row>
    <row r="41" spans="1:16" x14ac:dyDescent="0.25">
      <c r="A41" s="17" t="s">
        <v>910</v>
      </c>
      <c r="D41" s="5">
        <v>11</v>
      </c>
      <c r="E41" s="5">
        <v>11</v>
      </c>
    </row>
    <row r="42" spans="1:16" x14ac:dyDescent="0.25">
      <c r="A42" s="17" t="s">
        <v>911</v>
      </c>
      <c r="B42" s="5">
        <v>1</v>
      </c>
      <c r="D42" s="5">
        <v>38</v>
      </c>
      <c r="E42" s="5">
        <v>39</v>
      </c>
    </row>
    <row r="43" spans="1:16" x14ac:dyDescent="0.25">
      <c r="A43" s="17" t="s">
        <v>912</v>
      </c>
      <c r="B43" s="5">
        <v>5</v>
      </c>
      <c r="C43" s="5">
        <v>4</v>
      </c>
      <c r="D43" s="5">
        <v>111</v>
      </c>
      <c r="E43" s="5">
        <v>120</v>
      </c>
    </row>
    <row r="45" spans="1:16" x14ac:dyDescent="0.25">
      <c r="A45" s="3" t="s">
        <v>939</v>
      </c>
      <c r="B45" s="7" t="s">
        <v>900</v>
      </c>
    </row>
    <row r="46" spans="1:16" x14ac:dyDescent="0.25">
      <c r="A46" s="3" t="s">
        <v>902</v>
      </c>
      <c r="B46" s="5" t="s">
        <v>57</v>
      </c>
      <c r="C46" s="5" t="s">
        <v>58</v>
      </c>
      <c r="D46" s="5" t="s">
        <v>55</v>
      </c>
      <c r="E46" s="5" t="s">
        <v>912</v>
      </c>
    </row>
    <row r="47" spans="1:16" x14ac:dyDescent="0.25">
      <c r="A47" s="17" t="s">
        <v>905</v>
      </c>
      <c r="D47" s="5">
        <v>1</v>
      </c>
      <c r="E47" s="5">
        <v>1</v>
      </c>
    </row>
    <row r="48" spans="1:16" x14ac:dyDescent="0.25">
      <c r="A48" s="17" t="s">
        <v>906</v>
      </c>
      <c r="B48" s="5">
        <v>2</v>
      </c>
      <c r="C48" s="5">
        <v>3</v>
      </c>
      <c r="D48" s="5">
        <v>8</v>
      </c>
      <c r="E48" s="5">
        <v>13</v>
      </c>
    </row>
    <row r="49" spans="1:5" x14ac:dyDescent="0.25">
      <c r="A49" s="17" t="s">
        <v>907</v>
      </c>
      <c r="B49" s="5">
        <v>10</v>
      </c>
      <c r="D49" s="5">
        <v>9</v>
      </c>
      <c r="E49" s="5">
        <v>19</v>
      </c>
    </row>
    <row r="50" spans="1:5" x14ac:dyDescent="0.25">
      <c r="A50" s="17" t="s">
        <v>908</v>
      </c>
      <c r="B50" s="5">
        <v>10</v>
      </c>
      <c r="C50" s="5">
        <v>1</v>
      </c>
      <c r="D50" s="5">
        <v>6</v>
      </c>
      <c r="E50" s="5">
        <v>17</v>
      </c>
    </row>
    <row r="51" spans="1:5" x14ac:dyDescent="0.25">
      <c r="A51" s="17" t="s">
        <v>909</v>
      </c>
      <c r="B51" s="5">
        <v>7</v>
      </c>
      <c r="D51" s="5">
        <v>13</v>
      </c>
      <c r="E51" s="5">
        <v>20</v>
      </c>
    </row>
    <row r="52" spans="1:5" x14ac:dyDescent="0.25">
      <c r="A52" s="17" t="s">
        <v>910</v>
      </c>
      <c r="B52" s="5">
        <v>6</v>
      </c>
      <c r="D52" s="5">
        <v>5</v>
      </c>
      <c r="E52" s="5">
        <v>11</v>
      </c>
    </row>
    <row r="53" spans="1:5" x14ac:dyDescent="0.25">
      <c r="A53" s="17" t="s">
        <v>911</v>
      </c>
      <c r="B53" s="5">
        <v>21</v>
      </c>
      <c r="C53" s="5">
        <v>1</v>
      </c>
      <c r="D53" s="5">
        <v>17</v>
      </c>
      <c r="E53" s="5">
        <v>39</v>
      </c>
    </row>
    <row r="54" spans="1:5" x14ac:dyDescent="0.25">
      <c r="A54" s="17" t="s">
        <v>912</v>
      </c>
      <c r="B54" s="5">
        <v>56</v>
      </c>
      <c r="C54" s="5">
        <v>5</v>
      </c>
      <c r="D54" s="5">
        <v>59</v>
      </c>
      <c r="E54" s="5">
        <v>120</v>
      </c>
    </row>
    <row r="56" spans="1:5" x14ac:dyDescent="0.25">
      <c r="A56" s="3" t="s">
        <v>940</v>
      </c>
      <c r="B56" s="7" t="s">
        <v>900</v>
      </c>
    </row>
    <row r="57" spans="1:5" x14ac:dyDescent="0.25">
      <c r="A57" s="3" t="s">
        <v>902</v>
      </c>
      <c r="B57" s="5" t="s">
        <v>57</v>
      </c>
      <c r="C57" s="5" t="s">
        <v>58</v>
      </c>
      <c r="D57" s="5" t="s">
        <v>55</v>
      </c>
      <c r="E57" s="5" t="s">
        <v>912</v>
      </c>
    </row>
    <row r="58" spans="1:5" x14ac:dyDescent="0.25">
      <c r="A58" s="17" t="s">
        <v>905</v>
      </c>
      <c r="D58" s="5">
        <v>1</v>
      </c>
      <c r="E58" s="5">
        <v>1</v>
      </c>
    </row>
    <row r="59" spans="1:5" x14ac:dyDescent="0.25">
      <c r="A59" s="17" t="s">
        <v>906</v>
      </c>
      <c r="B59" s="5">
        <v>2</v>
      </c>
      <c r="D59" s="5">
        <v>11</v>
      </c>
      <c r="E59" s="5">
        <v>13</v>
      </c>
    </row>
    <row r="60" spans="1:5" x14ac:dyDescent="0.25">
      <c r="A60" s="17" t="s">
        <v>907</v>
      </c>
      <c r="B60" s="5">
        <v>10</v>
      </c>
      <c r="D60" s="5">
        <v>9</v>
      </c>
      <c r="E60" s="5">
        <v>19</v>
      </c>
    </row>
    <row r="61" spans="1:5" x14ac:dyDescent="0.25">
      <c r="A61" s="17" t="s">
        <v>908</v>
      </c>
      <c r="B61" s="5">
        <v>6</v>
      </c>
      <c r="C61" s="5">
        <v>1</v>
      </c>
      <c r="D61" s="5">
        <v>10</v>
      </c>
      <c r="E61" s="5">
        <v>17</v>
      </c>
    </row>
    <row r="62" spans="1:5" x14ac:dyDescent="0.25">
      <c r="A62" s="17" t="s">
        <v>909</v>
      </c>
      <c r="B62" s="5">
        <v>4</v>
      </c>
      <c r="D62" s="5">
        <v>16</v>
      </c>
      <c r="E62" s="5">
        <v>20</v>
      </c>
    </row>
    <row r="63" spans="1:5" x14ac:dyDescent="0.25">
      <c r="A63" s="17" t="s">
        <v>910</v>
      </c>
      <c r="B63" s="5">
        <v>3</v>
      </c>
      <c r="D63" s="5">
        <v>8</v>
      </c>
      <c r="E63" s="5">
        <v>11</v>
      </c>
    </row>
    <row r="64" spans="1:5" x14ac:dyDescent="0.25">
      <c r="A64" s="17" t="s">
        <v>911</v>
      </c>
      <c r="B64" s="5">
        <v>11</v>
      </c>
      <c r="D64" s="5">
        <v>28</v>
      </c>
      <c r="E64" s="5">
        <v>39</v>
      </c>
    </row>
    <row r="65" spans="1:9" x14ac:dyDescent="0.25">
      <c r="A65" s="17" t="s">
        <v>912</v>
      </c>
      <c r="B65" s="5">
        <v>36</v>
      </c>
      <c r="C65" s="5">
        <v>1</v>
      </c>
      <c r="D65" s="5">
        <v>83</v>
      </c>
      <c r="E65" s="5">
        <v>120</v>
      </c>
    </row>
    <row r="67" spans="1:9" x14ac:dyDescent="0.25">
      <c r="A67" s="3" t="s">
        <v>941</v>
      </c>
      <c r="B67" s="7" t="s">
        <v>900</v>
      </c>
    </row>
    <row r="68" spans="1:9" x14ac:dyDescent="0.25">
      <c r="A68" s="3" t="s">
        <v>902</v>
      </c>
      <c r="B68" s="5" t="s">
        <v>57</v>
      </c>
      <c r="C68" s="5" t="s">
        <v>58</v>
      </c>
      <c r="D68" s="5" t="s">
        <v>55</v>
      </c>
      <c r="E68" s="5" t="s">
        <v>912</v>
      </c>
    </row>
    <row r="69" spans="1:9" x14ac:dyDescent="0.25">
      <c r="A69" s="17" t="s">
        <v>905</v>
      </c>
      <c r="C69" s="5">
        <v>1</v>
      </c>
      <c r="E69" s="5">
        <v>1</v>
      </c>
    </row>
    <row r="70" spans="1:9" x14ac:dyDescent="0.25">
      <c r="A70" s="17" t="s">
        <v>906</v>
      </c>
      <c r="B70" s="5">
        <v>2</v>
      </c>
      <c r="C70" s="5">
        <v>1</v>
      </c>
      <c r="D70" s="5">
        <v>10</v>
      </c>
      <c r="E70" s="5">
        <v>13</v>
      </c>
    </row>
    <row r="71" spans="1:9" x14ac:dyDescent="0.25">
      <c r="A71" s="17" t="s">
        <v>907</v>
      </c>
      <c r="B71" s="5">
        <v>9</v>
      </c>
      <c r="D71" s="5">
        <v>10</v>
      </c>
      <c r="E71" s="5">
        <v>19</v>
      </c>
    </row>
    <row r="72" spans="1:9" x14ac:dyDescent="0.25">
      <c r="A72" s="17" t="s">
        <v>908</v>
      </c>
      <c r="B72" s="5">
        <v>7</v>
      </c>
      <c r="D72" s="5">
        <v>10</v>
      </c>
      <c r="E72" s="5">
        <v>17</v>
      </c>
    </row>
    <row r="73" spans="1:9" x14ac:dyDescent="0.25">
      <c r="A73" s="17" t="s">
        <v>909</v>
      </c>
      <c r="B73" s="5">
        <v>3</v>
      </c>
      <c r="D73" s="5">
        <v>17</v>
      </c>
      <c r="E73" s="5">
        <v>20</v>
      </c>
    </row>
    <row r="74" spans="1:9" x14ac:dyDescent="0.25">
      <c r="A74" s="17" t="s">
        <v>910</v>
      </c>
      <c r="B74" s="5">
        <v>2</v>
      </c>
      <c r="D74" s="5">
        <v>9</v>
      </c>
      <c r="E74" s="5">
        <v>11</v>
      </c>
    </row>
    <row r="75" spans="1:9" x14ac:dyDescent="0.25">
      <c r="A75" s="17" t="s">
        <v>911</v>
      </c>
      <c r="B75" s="5">
        <v>8</v>
      </c>
      <c r="D75" s="5">
        <v>31</v>
      </c>
      <c r="E75" s="5">
        <v>39</v>
      </c>
    </row>
    <row r="76" spans="1:9" x14ac:dyDescent="0.25">
      <c r="A76" s="17" t="s">
        <v>912</v>
      </c>
      <c r="B76" s="5">
        <v>31</v>
      </c>
      <c r="C76" s="5">
        <v>2</v>
      </c>
      <c r="D76" s="5">
        <v>87</v>
      </c>
      <c r="E76" s="5">
        <v>120</v>
      </c>
    </row>
    <row r="78" spans="1:9" x14ac:dyDescent="0.25">
      <c r="A78" s="3" t="s">
        <v>942</v>
      </c>
      <c r="B78" s="7" t="s">
        <v>900</v>
      </c>
    </row>
    <row r="79" spans="1:9" x14ac:dyDescent="0.25">
      <c r="A79" s="3" t="s">
        <v>902</v>
      </c>
      <c r="B79" s="5" t="s">
        <v>57</v>
      </c>
      <c r="C79" s="5" t="s">
        <v>58</v>
      </c>
      <c r="D79" s="5" t="s">
        <v>933</v>
      </c>
      <c r="E79" s="5" t="s">
        <v>672</v>
      </c>
      <c r="F79" s="5" t="s">
        <v>273</v>
      </c>
      <c r="G79" s="5" t="s">
        <v>503</v>
      </c>
      <c r="H79" s="5" t="s">
        <v>55</v>
      </c>
      <c r="I79" s="5" t="s">
        <v>912</v>
      </c>
    </row>
    <row r="80" spans="1:9" x14ac:dyDescent="0.25">
      <c r="A80" s="17" t="s">
        <v>905</v>
      </c>
      <c r="G80" s="5">
        <v>1</v>
      </c>
      <c r="I80" s="5">
        <v>1</v>
      </c>
    </row>
    <row r="81" spans="1:9" x14ac:dyDescent="0.25">
      <c r="A81" s="17" t="s">
        <v>906</v>
      </c>
      <c r="B81" s="5">
        <v>3</v>
      </c>
      <c r="C81" s="5">
        <v>1</v>
      </c>
      <c r="D81" s="5">
        <v>1</v>
      </c>
      <c r="E81" s="5">
        <v>1</v>
      </c>
      <c r="F81" s="5">
        <v>1</v>
      </c>
      <c r="H81" s="5">
        <v>6</v>
      </c>
      <c r="I81" s="5">
        <v>13</v>
      </c>
    </row>
    <row r="82" spans="1:9" x14ac:dyDescent="0.25">
      <c r="A82" s="17" t="s">
        <v>907</v>
      </c>
      <c r="B82" s="5">
        <v>1</v>
      </c>
      <c r="H82" s="5">
        <v>18</v>
      </c>
      <c r="I82" s="5">
        <v>19</v>
      </c>
    </row>
    <row r="83" spans="1:9" x14ac:dyDescent="0.25">
      <c r="A83" s="17" t="s">
        <v>908</v>
      </c>
      <c r="B83" s="5">
        <v>3</v>
      </c>
      <c r="C83" s="5">
        <v>1</v>
      </c>
      <c r="H83" s="5">
        <v>13</v>
      </c>
      <c r="I83" s="5">
        <v>17</v>
      </c>
    </row>
    <row r="84" spans="1:9" x14ac:dyDescent="0.25">
      <c r="A84" s="17" t="s">
        <v>909</v>
      </c>
      <c r="B84" s="5">
        <v>3</v>
      </c>
      <c r="H84" s="5">
        <v>17</v>
      </c>
      <c r="I84" s="5">
        <v>20</v>
      </c>
    </row>
    <row r="85" spans="1:9" x14ac:dyDescent="0.25">
      <c r="A85" s="17" t="s">
        <v>910</v>
      </c>
      <c r="B85" s="5">
        <v>1</v>
      </c>
      <c r="H85" s="5">
        <v>10</v>
      </c>
      <c r="I85" s="5">
        <v>11</v>
      </c>
    </row>
    <row r="86" spans="1:9" x14ac:dyDescent="0.25">
      <c r="A86" s="17" t="s">
        <v>911</v>
      </c>
      <c r="B86" s="5">
        <v>2</v>
      </c>
      <c r="H86" s="5">
        <v>37</v>
      </c>
      <c r="I86" s="5">
        <v>39</v>
      </c>
    </row>
    <row r="87" spans="1:9" x14ac:dyDescent="0.25">
      <c r="A87" s="17" t="s">
        <v>912</v>
      </c>
      <c r="B87" s="5">
        <v>13</v>
      </c>
      <c r="C87" s="5">
        <v>2</v>
      </c>
      <c r="D87" s="5">
        <v>1</v>
      </c>
      <c r="E87" s="5">
        <v>1</v>
      </c>
      <c r="F87" s="5">
        <v>1</v>
      </c>
      <c r="G87" s="5">
        <v>1</v>
      </c>
      <c r="H87" s="5">
        <v>101</v>
      </c>
      <c r="I87" s="5">
        <v>120</v>
      </c>
    </row>
    <row r="89" spans="1:9" x14ac:dyDescent="0.25">
      <c r="A89" s="3" t="s">
        <v>943</v>
      </c>
      <c r="B89" s="7" t="s">
        <v>900</v>
      </c>
    </row>
    <row r="90" spans="1:9" x14ac:dyDescent="0.25">
      <c r="A90" s="3" t="s">
        <v>902</v>
      </c>
      <c r="B90" s="5" t="s">
        <v>58</v>
      </c>
      <c r="C90" s="5" t="s">
        <v>55</v>
      </c>
      <c r="D90" s="5" t="s">
        <v>912</v>
      </c>
    </row>
    <row r="91" spans="1:9" x14ac:dyDescent="0.25">
      <c r="A91" s="17" t="s">
        <v>905</v>
      </c>
      <c r="C91" s="5">
        <v>1</v>
      </c>
      <c r="D91" s="5">
        <v>1</v>
      </c>
    </row>
    <row r="92" spans="1:9" x14ac:dyDescent="0.25">
      <c r="A92" s="17" t="s">
        <v>906</v>
      </c>
      <c r="B92" s="5">
        <v>13</v>
      </c>
      <c r="D92" s="5">
        <v>13</v>
      </c>
    </row>
    <row r="93" spans="1:9" x14ac:dyDescent="0.25">
      <c r="A93" s="17" t="s">
        <v>907</v>
      </c>
      <c r="B93" s="5">
        <v>17</v>
      </c>
      <c r="C93" s="5">
        <v>2</v>
      </c>
      <c r="D93" s="5">
        <v>19</v>
      </c>
    </row>
    <row r="94" spans="1:9" x14ac:dyDescent="0.25">
      <c r="A94" s="17" t="s">
        <v>908</v>
      </c>
      <c r="B94" s="5">
        <v>15</v>
      </c>
      <c r="C94" s="5">
        <v>2</v>
      </c>
      <c r="D94" s="5">
        <v>17</v>
      </c>
    </row>
    <row r="95" spans="1:9" x14ac:dyDescent="0.25">
      <c r="A95" s="17" t="s">
        <v>909</v>
      </c>
      <c r="B95" s="5">
        <v>18</v>
      </c>
      <c r="C95" s="5">
        <v>2</v>
      </c>
      <c r="D95" s="5">
        <v>20</v>
      </c>
    </row>
    <row r="96" spans="1:9" x14ac:dyDescent="0.25">
      <c r="A96" s="17" t="s">
        <v>910</v>
      </c>
      <c r="B96" s="5">
        <v>10</v>
      </c>
      <c r="C96" s="5">
        <v>1</v>
      </c>
      <c r="D96" s="5">
        <v>11</v>
      </c>
    </row>
    <row r="97" spans="1:4" x14ac:dyDescent="0.25">
      <c r="A97" s="17" t="s">
        <v>911</v>
      </c>
      <c r="B97" s="5">
        <v>36</v>
      </c>
      <c r="C97" s="5">
        <v>3</v>
      </c>
      <c r="D97" s="5">
        <v>39</v>
      </c>
    </row>
    <row r="98" spans="1:4" x14ac:dyDescent="0.25">
      <c r="A98" s="17" t="s">
        <v>912</v>
      </c>
      <c r="B98" s="5">
        <v>109</v>
      </c>
      <c r="C98" s="5">
        <v>11</v>
      </c>
      <c r="D98" s="5">
        <v>120</v>
      </c>
    </row>
  </sheetData>
  <mergeCells count="3">
    <mergeCell ref="J8:P8"/>
    <mergeCell ref="J27:P27"/>
    <mergeCell ref="J1:P1"/>
  </mergeCells>
  <pageMargins left="0.7" right="0.7" top="0.75" bottom="0.75" header="0.3" footer="0.3"/>
  <pageSetup orientation="portrait" r:id="rId10"/>
  <tableParts count="3">
    <tablePart r:id="rId11"/>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77A-DECF-4F4D-8058-14CFD333224C}">
  <dimension ref="A1:O60"/>
  <sheetViews>
    <sheetView zoomScale="80" zoomScaleNormal="80" workbookViewId="0">
      <selection activeCell="N17" sqref="N17"/>
    </sheetView>
  </sheetViews>
  <sheetFormatPr defaultRowHeight="15" x14ac:dyDescent="0.25"/>
  <cols>
    <col min="1" max="1" width="77.140625" bestFit="1" customWidth="1"/>
    <col min="2" max="2" width="19.5703125" style="5" bestFit="1" customWidth="1"/>
    <col min="3" max="3" width="11.5703125" style="5" bestFit="1" customWidth="1"/>
    <col min="4" max="4" width="22.42578125" style="5" customWidth="1"/>
    <col min="5" max="5" width="37.42578125" customWidth="1"/>
    <col min="6" max="8" width="2.85546875" customWidth="1"/>
    <col min="9" max="9" width="31.140625" bestFit="1" customWidth="1"/>
    <col min="10" max="13" width="14.140625" bestFit="1" customWidth="1"/>
    <col min="14" max="14" width="17.42578125" bestFit="1" customWidth="1"/>
    <col min="15" max="15" width="14.140625" bestFit="1" customWidth="1"/>
    <col min="16" max="105" width="9" customWidth="1"/>
  </cols>
  <sheetData>
    <row r="1" spans="1:15" x14ac:dyDescent="0.25">
      <c r="A1" s="3" t="s">
        <v>944</v>
      </c>
      <c r="B1" s="7" t="s">
        <v>900</v>
      </c>
      <c r="J1" s="5"/>
      <c r="K1" s="5"/>
      <c r="L1" s="5"/>
      <c r="M1" s="5"/>
      <c r="N1" s="5"/>
      <c r="O1" s="5"/>
    </row>
    <row r="2" spans="1:15" ht="46.5" x14ac:dyDescent="0.35">
      <c r="A2" s="3" t="s">
        <v>902</v>
      </c>
      <c r="B2" s="5" t="s">
        <v>55</v>
      </c>
      <c r="C2" s="5" t="s">
        <v>912</v>
      </c>
      <c r="D2" s="21" t="s">
        <v>969</v>
      </c>
      <c r="E2" s="8" t="s">
        <v>970</v>
      </c>
      <c r="I2" s="29" t="s">
        <v>971</v>
      </c>
      <c r="J2" s="29"/>
      <c r="K2" s="29"/>
      <c r="L2" s="29"/>
      <c r="M2" s="29"/>
      <c r="N2" s="29"/>
      <c r="O2" s="29"/>
    </row>
    <row r="3" spans="1:15" x14ac:dyDescent="0.25">
      <c r="A3" s="17" t="s">
        <v>906</v>
      </c>
      <c r="B3" s="5">
        <v>12</v>
      </c>
      <c r="C3" s="5">
        <v>12</v>
      </c>
      <c r="D3" s="5">
        <v>12</v>
      </c>
      <c r="E3" s="10">
        <f>1-GETPIVOTDATA("Are gravity hazard mitigations/barriers identified, sufficient, and in place?",$A$1,"Date inspection performed:",DATE(2023,8,21),"Are gravity hazard mitigations/barriers identified, sufficient, and in place?","Yes")/D3</f>
        <v>0</v>
      </c>
      <c r="J3" s="20" t="s">
        <v>956</v>
      </c>
      <c r="K3" s="20" t="s">
        <v>957</v>
      </c>
      <c r="L3" s="20" t="s">
        <v>958</v>
      </c>
      <c r="M3" s="20" t="s">
        <v>959</v>
      </c>
      <c r="N3" s="20" t="s">
        <v>960</v>
      </c>
      <c r="O3" s="20" t="s">
        <v>961</v>
      </c>
    </row>
    <row r="4" spans="1:15" ht="30" x14ac:dyDescent="0.25">
      <c r="A4" s="17" t="s">
        <v>907</v>
      </c>
      <c r="B4" s="5">
        <v>18</v>
      </c>
      <c r="C4" s="5">
        <v>18</v>
      </c>
      <c r="D4" s="5">
        <v>18</v>
      </c>
      <c r="E4" s="10">
        <f>1-GETPIVOTDATA("Are gravity hazard mitigations/barriers identified, sufficient, and in place?",$A$1,"Date inspection performed:",DATE(2023,8,28),"Are gravity hazard mitigations/barriers identified, sufficient, and in place?","Yes")/D4</f>
        <v>0</v>
      </c>
      <c r="I4" t="s">
        <v>947</v>
      </c>
      <c r="J4" s="18" t="s">
        <v>905</v>
      </c>
      <c r="K4" s="18" t="s">
        <v>906</v>
      </c>
      <c r="L4" s="18" t="s">
        <v>907</v>
      </c>
      <c r="M4" s="18" t="s">
        <v>908</v>
      </c>
      <c r="N4" s="18" t="s">
        <v>909</v>
      </c>
      <c r="O4" s="18" t="s">
        <v>910</v>
      </c>
    </row>
    <row r="5" spans="1:15" x14ac:dyDescent="0.25">
      <c r="A5" s="17" t="s">
        <v>908</v>
      </c>
      <c r="B5" s="5">
        <v>15</v>
      </c>
      <c r="C5" s="5">
        <v>15</v>
      </c>
      <c r="D5" s="5">
        <v>14</v>
      </c>
      <c r="E5" s="10">
        <f>1-GETPIVOTDATA("Are gravity hazard mitigations/barriers identified, sufficient, and in place?",$A$1,"Date inspection performed:",DATE(2023,9,4),"Are gravity hazard mitigations/barriers identified, sufficient, and in place?","Yes")/D5</f>
        <v>-7.1428571428571397E-2</v>
      </c>
      <c r="I5" t="s">
        <v>926</v>
      </c>
      <c r="J5" s="23">
        <f>E33</f>
        <v>0</v>
      </c>
      <c r="K5" s="24">
        <f>E34</f>
        <v>0.18181818181818177</v>
      </c>
      <c r="L5" s="23">
        <f>E35</f>
        <v>0</v>
      </c>
      <c r="M5" s="23">
        <f>E36</f>
        <v>0</v>
      </c>
      <c r="N5" s="23">
        <f>E37</f>
        <v>-7.1428571428571397E-2</v>
      </c>
      <c r="O5" s="23">
        <f>E38</f>
        <v>0</v>
      </c>
    </row>
    <row r="6" spans="1:15" x14ac:dyDescent="0.25">
      <c r="A6" s="17" t="s">
        <v>909</v>
      </c>
      <c r="B6" s="5">
        <v>18</v>
      </c>
      <c r="C6" s="5">
        <v>18</v>
      </c>
      <c r="D6" s="5">
        <v>16</v>
      </c>
      <c r="E6" s="10">
        <f>1-GETPIVOTDATA("Are gravity hazard mitigations/barriers identified, sufficient, and in place?",$A$1,"Date inspection performed:",DATE(2023,9,11),"Are gravity hazard mitigations/barriers identified, sufficient, and in place?","Yes")/D6</f>
        <v>-0.125</v>
      </c>
      <c r="I6" t="s">
        <v>927</v>
      </c>
      <c r="J6" s="23">
        <f>E23</f>
        <v>0</v>
      </c>
      <c r="K6" s="23">
        <f>E24</f>
        <v>0</v>
      </c>
      <c r="L6" s="23">
        <f>E25</f>
        <v>0</v>
      </c>
      <c r="M6" s="23">
        <f>E27</f>
        <v>0</v>
      </c>
      <c r="N6" s="23">
        <f>E27</f>
        <v>0</v>
      </c>
      <c r="O6" s="23">
        <f>E28</f>
        <v>0</v>
      </c>
    </row>
    <row r="7" spans="1:15" x14ac:dyDescent="0.25">
      <c r="A7" s="17" t="s">
        <v>910</v>
      </c>
      <c r="B7" s="5">
        <v>11</v>
      </c>
      <c r="C7" s="5">
        <v>11</v>
      </c>
      <c r="D7" s="5">
        <f>GETPIVOTDATA("Are gravity hazard mitigations/barriers identified, sufficient, and in place?",$A$1,"Date inspection performed:",DATE(2023,9,18),"Are gravity hazard mitigations/barriers identified, sufficient, and in place?","Yes")</f>
        <v>11</v>
      </c>
      <c r="E7" s="10">
        <f>1-GETPIVOTDATA("Are gravity hazard mitigations/barriers identified, sufficient, and in place?",$A$1,"Date inspection performed:",DATE(2023,9,18),"Are gravity hazard mitigations/barriers identified, sufficient, and in place?","Yes")/D7</f>
        <v>0</v>
      </c>
      <c r="I7" t="s">
        <v>928</v>
      </c>
      <c r="J7" s="23">
        <v>0</v>
      </c>
      <c r="K7" s="24">
        <f>E43</f>
        <v>9.9999999999999978E-2</v>
      </c>
      <c r="L7" s="24">
        <f>E44</f>
        <v>9.9999999999999978E-2</v>
      </c>
      <c r="M7" s="23">
        <f>E45</f>
        <v>0</v>
      </c>
      <c r="N7" s="23">
        <f>E46</f>
        <v>-0.1333333333333333</v>
      </c>
      <c r="O7" s="23">
        <f>E47</f>
        <v>0</v>
      </c>
    </row>
    <row r="8" spans="1:15" x14ac:dyDescent="0.25">
      <c r="A8" s="17" t="s">
        <v>911</v>
      </c>
      <c r="B8" s="5">
        <v>38</v>
      </c>
      <c r="C8" s="5">
        <v>38</v>
      </c>
      <c r="E8" s="10"/>
      <c r="I8" t="s">
        <v>929</v>
      </c>
      <c r="J8" s="23">
        <v>0</v>
      </c>
      <c r="K8" s="24">
        <f>E13</f>
        <v>0.16666666666666663</v>
      </c>
      <c r="L8" s="23">
        <f>E15</f>
        <v>0</v>
      </c>
      <c r="M8" s="23">
        <f>E15</f>
        <v>0</v>
      </c>
      <c r="N8" s="23">
        <f>E16</f>
        <v>-6.25E-2</v>
      </c>
      <c r="O8" s="23">
        <f>E17</f>
        <v>0</v>
      </c>
    </row>
    <row r="9" spans="1:15" x14ac:dyDescent="0.25">
      <c r="A9" s="17" t="s">
        <v>912</v>
      </c>
      <c r="B9" s="5">
        <v>112</v>
      </c>
      <c r="C9" s="5">
        <v>112</v>
      </c>
      <c r="E9" s="10"/>
      <c r="I9" t="s">
        <v>930</v>
      </c>
      <c r="J9" s="23">
        <v>0</v>
      </c>
      <c r="K9" s="23">
        <f>E3</f>
        <v>0</v>
      </c>
      <c r="L9" s="23">
        <f>E4</f>
        <v>0</v>
      </c>
      <c r="M9" s="23">
        <f>E6</f>
        <v>-0.125</v>
      </c>
      <c r="N9" s="23">
        <f>E6</f>
        <v>-0.125</v>
      </c>
      <c r="O9" s="23">
        <f>E7</f>
        <v>0</v>
      </c>
    </row>
    <row r="10" spans="1:15" x14ac:dyDescent="0.25">
      <c r="E10" s="10"/>
    </row>
    <row r="11" spans="1:15" x14ac:dyDescent="0.25">
      <c r="A11" s="3" t="s">
        <v>950</v>
      </c>
      <c r="B11" s="7" t="s">
        <v>900</v>
      </c>
      <c r="E11" s="10"/>
    </row>
    <row r="12" spans="1:15" x14ac:dyDescent="0.25">
      <c r="A12" s="3" t="s">
        <v>902</v>
      </c>
      <c r="B12" s="5" t="s">
        <v>55</v>
      </c>
      <c r="C12" s="5" t="s">
        <v>912</v>
      </c>
      <c r="E12" s="10"/>
    </row>
    <row r="13" spans="1:15" x14ac:dyDescent="0.25">
      <c r="A13" s="17" t="s">
        <v>906</v>
      </c>
      <c r="B13" s="5">
        <v>10</v>
      </c>
      <c r="C13" s="5">
        <v>10</v>
      </c>
      <c r="D13" s="5">
        <v>12</v>
      </c>
      <c r="E13" s="10">
        <f>1-GETPIVOTDATA("Are motion hazard mitigations/barriers identified, sufficient, and in place?",$A$11,"Date inspection performed:",DATE(2023,8,21),"Are motion hazard mitigations/barriers identified, sufficient, and in place?","Yes")/D13</f>
        <v>0.16666666666666663</v>
      </c>
    </row>
    <row r="14" spans="1:15" x14ac:dyDescent="0.25">
      <c r="A14" s="17" t="s">
        <v>907</v>
      </c>
      <c r="B14" s="5">
        <v>19</v>
      </c>
      <c r="C14" s="5">
        <v>19</v>
      </c>
      <c r="D14" s="5">
        <v>18</v>
      </c>
      <c r="E14" s="10">
        <f>1-GETPIVOTDATA("Are motion hazard mitigations/barriers identified, sufficient, and in place?",$A$11,"Date inspection performed:",DATE(2023,8,28),"Are motion hazard mitigations/barriers identified, sufficient, and in place?","Yes")/D14</f>
        <v>-5.555555555555558E-2</v>
      </c>
    </row>
    <row r="15" spans="1:15" x14ac:dyDescent="0.25">
      <c r="A15" s="17" t="s">
        <v>908</v>
      </c>
      <c r="B15" s="5">
        <v>15</v>
      </c>
      <c r="C15" s="5">
        <v>15</v>
      </c>
      <c r="D15" s="5">
        <v>15</v>
      </c>
      <c r="E15" s="10">
        <f>1-GETPIVOTDATA("Are motion hazard mitigations/barriers identified, sufficient, and in place?",$A$11,"Date inspection performed:",DATE(2023,9,4),"Are motion hazard mitigations/barriers identified, sufficient, and in place?","Yes")/D15</f>
        <v>0</v>
      </c>
    </row>
    <row r="16" spans="1:15" x14ac:dyDescent="0.25">
      <c r="A16" s="17" t="s">
        <v>909</v>
      </c>
      <c r="B16" s="5">
        <v>17</v>
      </c>
      <c r="C16" s="5">
        <v>17</v>
      </c>
      <c r="D16" s="5">
        <v>16</v>
      </c>
      <c r="E16" s="10">
        <f>1-GETPIVOTDATA("Are motion hazard mitigations/barriers identified, sufficient, and in place?",$A$11,"Date inspection performed:",DATE(2023,9,11),"Are motion hazard mitigations/barriers identified, sufficient, and in place?","Yes")/D16</f>
        <v>-6.25E-2</v>
      </c>
    </row>
    <row r="17" spans="1:5" x14ac:dyDescent="0.25">
      <c r="A17" s="17" t="s">
        <v>910</v>
      </c>
      <c r="B17" s="5">
        <v>10</v>
      </c>
      <c r="C17" s="5">
        <v>10</v>
      </c>
      <c r="D17" s="5">
        <f>GETPIVOTDATA("Are motion hazard mitigations/barriers identified, sufficient, and in place?",$A$11,"Date inspection performed:",DATE(2023,9,18),"Are motion hazard mitigations/barriers identified, sufficient, and in place?","Yes")</f>
        <v>10</v>
      </c>
      <c r="E17" s="10">
        <f>1-GETPIVOTDATA("Are motion hazard mitigations/barriers identified, sufficient, and in place?",$A$11,"Date inspection performed:",DATE(2023,9,18),"Are motion hazard mitigations/barriers identified, sufficient, and in place?","Yes")/D17</f>
        <v>0</v>
      </c>
    </row>
    <row r="18" spans="1:5" x14ac:dyDescent="0.25">
      <c r="A18" s="17" t="s">
        <v>911</v>
      </c>
      <c r="B18" s="5">
        <v>38</v>
      </c>
      <c r="C18" s="5">
        <v>38</v>
      </c>
      <c r="E18" s="10"/>
    </row>
    <row r="19" spans="1:5" x14ac:dyDescent="0.25">
      <c r="A19" s="17" t="s">
        <v>912</v>
      </c>
      <c r="B19" s="5">
        <v>109</v>
      </c>
      <c r="C19" s="5">
        <v>109</v>
      </c>
      <c r="E19" s="10"/>
    </row>
    <row r="20" spans="1:5" x14ac:dyDescent="0.25">
      <c r="E20" s="10"/>
    </row>
    <row r="21" spans="1:5" x14ac:dyDescent="0.25">
      <c r="A21" s="3" t="s">
        <v>951</v>
      </c>
      <c r="B21" s="7" t="s">
        <v>900</v>
      </c>
      <c r="E21" s="10"/>
    </row>
    <row r="22" spans="1:5" x14ac:dyDescent="0.25">
      <c r="A22" s="3" t="s">
        <v>902</v>
      </c>
      <c r="B22" s="5" t="s">
        <v>55</v>
      </c>
      <c r="C22" s="5" t="s">
        <v>912</v>
      </c>
      <c r="E22" s="10"/>
    </row>
    <row r="23" spans="1:5" x14ac:dyDescent="0.25">
      <c r="A23" s="17" t="s">
        <v>905</v>
      </c>
      <c r="B23" s="5">
        <v>1</v>
      </c>
      <c r="C23" s="5">
        <v>1</v>
      </c>
      <c r="D23" s="5">
        <v>1</v>
      </c>
      <c r="E23" s="10">
        <f>1-GETPIVOTDATA("Are electrical hazard mitigations/barriers identified, sufficient, and in place?",$A$21,"Date inspection performed:",DATE(2023,8,14),"Are electrical hazard mitigations/barriers identified, sufficient, and in place?","Yes")/D23</f>
        <v>0</v>
      </c>
    </row>
    <row r="24" spans="1:5" x14ac:dyDescent="0.25">
      <c r="A24" s="17" t="s">
        <v>906</v>
      </c>
      <c r="B24" s="5">
        <v>8</v>
      </c>
      <c r="C24" s="5">
        <v>8</v>
      </c>
      <c r="D24" s="5">
        <v>8</v>
      </c>
      <c r="E24" s="10">
        <f>1-GETPIVOTDATA("Are electrical hazard mitigations/barriers identified, sufficient, and in place?",$A$21,"Date inspection performed:",DATE(2023,8,21),"Are electrical hazard mitigations/barriers identified, sufficient, and in place?","Yes")/D24</f>
        <v>0</v>
      </c>
    </row>
    <row r="25" spans="1:5" x14ac:dyDescent="0.25">
      <c r="A25" s="17" t="s">
        <v>907</v>
      </c>
      <c r="B25" s="5">
        <v>9</v>
      </c>
      <c r="C25" s="5">
        <v>9</v>
      </c>
      <c r="D25" s="5">
        <v>9</v>
      </c>
      <c r="E25" s="10">
        <f>1-GETPIVOTDATA("Are electrical hazard mitigations/barriers identified, sufficient, and in place?",$A$21,"Date inspection performed:",DATE(2023,8,28),"Are electrical hazard mitigations/barriers identified, sufficient, and in place?","Yes")/D25</f>
        <v>0</v>
      </c>
    </row>
    <row r="26" spans="1:5" x14ac:dyDescent="0.25">
      <c r="A26" s="17" t="s">
        <v>908</v>
      </c>
      <c r="B26" s="5">
        <v>7</v>
      </c>
      <c r="C26" s="5">
        <v>7</v>
      </c>
      <c r="D26" s="5">
        <v>6</v>
      </c>
      <c r="E26" s="10">
        <f>1-GETPIVOTDATA("Are electrical hazard mitigations/barriers identified, sufficient, and in place?",$A$21,"Date inspection performed:",DATE(2023,9,4),"Are electrical hazard mitigations/barriers identified, sufficient, and in place?","Yes")/D26</f>
        <v>-0.16666666666666674</v>
      </c>
    </row>
    <row r="27" spans="1:5" x14ac:dyDescent="0.25">
      <c r="A27" s="17" t="s">
        <v>909</v>
      </c>
      <c r="B27" s="5">
        <v>13</v>
      </c>
      <c r="C27" s="5">
        <v>13</v>
      </c>
      <c r="D27" s="5">
        <v>13</v>
      </c>
      <c r="E27" s="10">
        <f>1-GETPIVOTDATA("Are electrical hazard mitigations/barriers identified, sufficient, and in place?",$A$21,"Date inspection performed:",DATE(2023,9,11),"Are electrical hazard mitigations/barriers identified, sufficient, and in place?","Yes")/D27</f>
        <v>0</v>
      </c>
    </row>
    <row r="28" spans="1:5" x14ac:dyDescent="0.25">
      <c r="A28" s="17" t="s">
        <v>910</v>
      </c>
      <c r="B28" s="5">
        <v>5</v>
      </c>
      <c r="C28" s="5">
        <v>5</v>
      </c>
      <c r="D28" s="5">
        <f>GETPIVOTDATA("Are electrical hazard mitigations/barriers identified, sufficient, and in place?",$A$21,"Date inspection performed:",DATE(2023,9,18),"Are electrical hazard mitigations/barriers identified, sufficient, and in place?","Yes")</f>
        <v>5</v>
      </c>
      <c r="E28" s="10">
        <f>1-GETPIVOTDATA("Are electrical hazard mitigations/barriers identified, sufficient, and in place?",$A$21,"Date inspection performed:",DATE(2023,9,18),"Are electrical hazard mitigations/barriers identified, sufficient, and in place?","Yes")/D28</f>
        <v>0</v>
      </c>
    </row>
    <row r="29" spans="1:5" x14ac:dyDescent="0.25">
      <c r="A29" s="17" t="s">
        <v>911</v>
      </c>
      <c r="B29" s="5">
        <v>18</v>
      </c>
      <c r="C29" s="5">
        <v>18</v>
      </c>
      <c r="E29" s="10"/>
    </row>
    <row r="30" spans="1:5" x14ac:dyDescent="0.25">
      <c r="A30" s="17" t="s">
        <v>912</v>
      </c>
      <c r="B30" s="5">
        <v>61</v>
      </c>
      <c r="C30" s="5">
        <v>61</v>
      </c>
      <c r="E30" s="10"/>
    </row>
    <row r="31" spans="1:5" x14ac:dyDescent="0.25">
      <c r="A31" s="3" t="s">
        <v>952</v>
      </c>
      <c r="B31" s="7" t="s">
        <v>900</v>
      </c>
      <c r="E31" s="10"/>
    </row>
    <row r="32" spans="1:5" x14ac:dyDescent="0.25">
      <c r="A32" s="3" t="s">
        <v>902</v>
      </c>
      <c r="B32" s="5" t="s">
        <v>55</v>
      </c>
      <c r="C32" s="5" t="s">
        <v>912</v>
      </c>
      <c r="E32" s="10"/>
    </row>
    <row r="33" spans="1:5" x14ac:dyDescent="0.25">
      <c r="A33" s="17" t="s">
        <v>905</v>
      </c>
      <c r="B33" s="5">
        <v>1</v>
      </c>
      <c r="C33" s="5">
        <v>1</v>
      </c>
      <c r="D33" s="5">
        <v>1</v>
      </c>
      <c r="E33" s="10">
        <f>1-GETPIVOTDATA("Are pressure hazard mitigations/barriers identified, sufficient and in place?",$A$31,"Date inspection performed:",DATE(2023,8,14),"Are pressure hazard mitigations/barriers identified, sufficient and in place?","Yes")/D33</f>
        <v>0</v>
      </c>
    </row>
    <row r="34" spans="1:5" x14ac:dyDescent="0.25">
      <c r="A34" s="17" t="s">
        <v>906</v>
      </c>
      <c r="B34" s="5">
        <v>9</v>
      </c>
      <c r="C34" s="5">
        <v>9</v>
      </c>
      <c r="D34" s="5">
        <v>11</v>
      </c>
      <c r="E34" s="10">
        <f>1-GETPIVOTDATA("Are pressure hazard mitigations/barriers identified, sufficient and in place?",$A$31,"Date inspection performed:",DATE(2023,8,21),"Are pressure hazard mitigations/barriers identified, sufficient and in place?","Yes")/D34</f>
        <v>0.18181818181818177</v>
      </c>
    </row>
    <row r="35" spans="1:5" x14ac:dyDescent="0.25">
      <c r="A35" s="17" t="s">
        <v>907</v>
      </c>
      <c r="B35" s="5">
        <v>9</v>
      </c>
      <c r="C35" s="5">
        <v>9</v>
      </c>
      <c r="D35" s="5">
        <v>9</v>
      </c>
      <c r="E35" s="10">
        <f>1-GETPIVOTDATA("Are pressure hazard mitigations/barriers identified, sufficient and in place?",$A$31,"Date inspection performed:",DATE(2023,8,28),"Are pressure hazard mitigations/barriers identified, sufficient and in place?","Yes")/D35</f>
        <v>0</v>
      </c>
    </row>
    <row r="36" spans="1:5" x14ac:dyDescent="0.25">
      <c r="A36" s="17" t="s">
        <v>908</v>
      </c>
      <c r="B36" s="5">
        <v>10</v>
      </c>
      <c r="C36" s="5">
        <v>10</v>
      </c>
      <c r="D36" s="5">
        <v>10</v>
      </c>
      <c r="E36" s="10">
        <f>1-GETPIVOTDATA("Are pressure hazard mitigations/barriers identified, sufficient and in place?",$A$31,"Date inspection performed:",DATE(2023,9,4),"Are pressure hazard mitigations/barriers identified, sufficient and in place?","Yes")/D36</f>
        <v>0</v>
      </c>
    </row>
    <row r="37" spans="1:5" x14ac:dyDescent="0.25">
      <c r="A37" s="17" t="s">
        <v>909</v>
      </c>
      <c r="B37" s="5">
        <v>15</v>
      </c>
      <c r="C37" s="5">
        <v>15</v>
      </c>
      <c r="D37" s="5">
        <v>14</v>
      </c>
      <c r="E37" s="10">
        <f>1-GETPIVOTDATA("Are pressure hazard mitigations/barriers identified, sufficient and in place?",$A$31,"Date inspection performed:",DATE(2023,9,11),"Are pressure hazard mitigations/barriers identified, sufficient and in place?","Yes")/D37</f>
        <v>-7.1428571428571397E-2</v>
      </c>
    </row>
    <row r="38" spans="1:5" x14ac:dyDescent="0.25">
      <c r="A38" s="17" t="s">
        <v>910</v>
      </c>
      <c r="B38" s="5">
        <v>8</v>
      </c>
      <c r="C38" s="5">
        <v>8</v>
      </c>
      <c r="D38" s="5">
        <f>GETPIVOTDATA("Are pressure hazard mitigations/barriers identified, sufficient and in place?",$A$31,"Date inspection performed:",DATE(2023,9,18),"Are pressure hazard mitigations/barriers identified, sufficient and in place?","Yes")</f>
        <v>8</v>
      </c>
      <c r="E38" s="10">
        <f>1-GETPIVOTDATA("Are pressure hazard mitigations/barriers identified, sufficient and in place?",$A$31,"Date inspection performed:",DATE(2023,9,18),"Are pressure hazard mitigations/barriers identified, sufficient and in place?","Yes")/D38</f>
        <v>0</v>
      </c>
    </row>
    <row r="39" spans="1:5" x14ac:dyDescent="0.25">
      <c r="A39" s="17" t="s">
        <v>911</v>
      </c>
      <c r="B39" s="5">
        <v>28</v>
      </c>
      <c r="C39" s="5">
        <v>28</v>
      </c>
      <c r="E39" s="10"/>
    </row>
    <row r="40" spans="1:5" x14ac:dyDescent="0.25">
      <c r="A40" s="17" t="s">
        <v>912</v>
      </c>
      <c r="B40" s="5">
        <v>80</v>
      </c>
      <c r="C40" s="5">
        <v>80</v>
      </c>
      <c r="E40" s="10"/>
    </row>
    <row r="41" spans="1:5" x14ac:dyDescent="0.25">
      <c r="A41" s="3" t="s">
        <v>953</v>
      </c>
      <c r="B41" s="7" t="s">
        <v>900</v>
      </c>
      <c r="E41" s="10"/>
    </row>
    <row r="42" spans="1:5" x14ac:dyDescent="0.25">
      <c r="A42" s="3" t="s">
        <v>902</v>
      </c>
      <c r="B42" s="5" t="s">
        <v>55</v>
      </c>
      <c r="C42" s="5" t="s">
        <v>912</v>
      </c>
      <c r="E42" s="10"/>
    </row>
    <row r="43" spans="1:5" x14ac:dyDescent="0.25">
      <c r="A43" s="17" t="s">
        <v>906</v>
      </c>
      <c r="B43" s="5">
        <v>9</v>
      </c>
      <c r="C43" s="5">
        <v>9</v>
      </c>
      <c r="D43" s="5">
        <v>10</v>
      </c>
      <c r="E43" s="10">
        <f>1-GETPIVOTDATA("Are mechanical hazard mitigations/barriers identified, sufficient and in place?",$A$41,"Date inspection performed:",DATE(2023,8,21),"Are mechanical hazard mitigations/barriers identified, sufficient and in place?","Yes")/D43</f>
        <v>9.9999999999999978E-2</v>
      </c>
    </row>
    <row r="44" spans="1:5" x14ac:dyDescent="0.25">
      <c r="A44" s="17" t="s">
        <v>907</v>
      </c>
      <c r="B44" s="5">
        <v>9</v>
      </c>
      <c r="C44" s="5">
        <v>9</v>
      </c>
      <c r="D44" s="5">
        <v>10</v>
      </c>
      <c r="E44" s="10">
        <f>1-GETPIVOTDATA("Are mechanical hazard mitigations/barriers identified, sufficient and in place?",$A$41,"Date inspection performed:",DATE(2023,8,28),"Are mechanical hazard mitigations/barriers identified, sufficient and in place?","Yes")/D44</f>
        <v>9.9999999999999978E-2</v>
      </c>
    </row>
    <row r="45" spans="1:5" x14ac:dyDescent="0.25">
      <c r="A45" s="17" t="s">
        <v>908</v>
      </c>
      <c r="B45" s="5">
        <v>10</v>
      </c>
      <c r="C45" s="5">
        <v>10</v>
      </c>
      <c r="D45" s="5">
        <v>10</v>
      </c>
      <c r="E45" s="10">
        <f>1-GETPIVOTDATA("Are mechanical hazard mitigations/barriers identified, sufficient and in place?",$A$41,"Date inspection performed:",DATE(2023,9,4),"Are mechanical hazard mitigations/barriers identified, sufficient and in place?","Yes")/D45</f>
        <v>0</v>
      </c>
    </row>
    <row r="46" spans="1:5" x14ac:dyDescent="0.25">
      <c r="A46" s="17" t="s">
        <v>909</v>
      </c>
      <c r="B46" s="5">
        <v>17</v>
      </c>
      <c r="C46" s="5">
        <v>17</v>
      </c>
      <c r="D46" s="5">
        <v>15</v>
      </c>
      <c r="E46" s="10">
        <f>1-GETPIVOTDATA("Are mechanical hazard mitigations/barriers identified, sufficient and in place?",$A$41,"Date inspection performed:",DATE(2023,9,11),"Are mechanical hazard mitigations/barriers identified, sufficient and in place?","Yes")/D46</f>
        <v>-0.1333333333333333</v>
      </c>
    </row>
    <row r="47" spans="1:5" x14ac:dyDescent="0.25">
      <c r="A47" s="17" t="s">
        <v>910</v>
      </c>
      <c r="B47" s="5">
        <v>9</v>
      </c>
      <c r="C47" s="5">
        <v>9</v>
      </c>
      <c r="D47" s="5">
        <f>GETPIVOTDATA("Are mechanical hazard mitigations/barriers identified, sufficient and in place?",$A$41,"Date inspection performed:",DATE(2023,9,18),"Are mechanical hazard mitigations/barriers identified, sufficient and in place?","Yes")</f>
        <v>9</v>
      </c>
      <c r="E47" s="10">
        <f>1-GETPIVOTDATA("Are mechanical hazard mitigations/barriers identified, sufficient and in place?",$A$41,"Date inspection performed:",DATE(2023,9,18),"Are mechanical hazard mitigations/barriers identified, sufficient and in place?","Yes")/D47</f>
        <v>0</v>
      </c>
    </row>
    <row r="48" spans="1:5" x14ac:dyDescent="0.25">
      <c r="A48" s="17" t="s">
        <v>911</v>
      </c>
      <c r="B48" s="5">
        <v>31</v>
      </c>
      <c r="C48" s="5">
        <v>31</v>
      </c>
      <c r="E48" s="10"/>
    </row>
    <row r="49" spans="1:6" x14ac:dyDescent="0.25">
      <c r="A49" s="17" t="s">
        <v>912</v>
      </c>
      <c r="B49" s="5">
        <v>85</v>
      </c>
      <c r="C49" s="5">
        <v>85</v>
      </c>
      <c r="E49" s="10"/>
    </row>
    <row r="50" spans="1:6" x14ac:dyDescent="0.25">
      <c r="E50" s="10"/>
    </row>
    <row r="51" spans="1:6" x14ac:dyDescent="0.25">
      <c r="A51" s="3" t="s">
        <v>954</v>
      </c>
      <c r="B51" s="7" t="s">
        <v>900</v>
      </c>
      <c r="E51" s="10"/>
    </row>
    <row r="52" spans="1:6" x14ac:dyDescent="0.25">
      <c r="A52" s="3" t="s">
        <v>902</v>
      </c>
      <c r="B52" s="5" t="s">
        <v>55</v>
      </c>
      <c r="C52" s="5" t="s">
        <v>912</v>
      </c>
      <c r="E52" s="10"/>
    </row>
    <row r="53" spans="1:6" x14ac:dyDescent="0.25">
      <c r="A53" s="17" t="s">
        <v>905</v>
      </c>
      <c r="B53" s="5">
        <v>1</v>
      </c>
      <c r="C53" s="5">
        <v>1</v>
      </c>
      <c r="D53" s="5">
        <v>1</v>
      </c>
      <c r="E53" s="22">
        <f>1-GETPIVOTDATA("Are mitigations/barriers identified, sufficient, and in place for other hazard types?",$A$51,"Date inspection performed:",DATE(2023,8,14),"Are mitigations/barriers identified, sufficient, and in place for other hazard types?","Yes")/D53</f>
        <v>0</v>
      </c>
    </row>
    <row r="54" spans="1:6" x14ac:dyDescent="0.25">
      <c r="A54" s="17" t="s">
        <v>906</v>
      </c>
      <c r="B54" s="5">
        <v>8</v>
      </c>
      <c r="C54" s="5">
        <v>8</v>
      </c>
      <c r="D54" s="5">
        <v>3</v>
      </c>
      <c r="E54" s="22">
        <f>1-GETPIVOTDATA("Are mitigations/barriers identified, sufficient, and in place for other hazard types?",$A$51,"Date inspection performed:",DATE(2023,8,21),"Are mitigations/barriers identified, sufficient, and in place for other hazard types?","Yes")/D54</f>
        <v>-1.6666666666666665</v>
      </c>
    </row>
    <row r="55" spans="1:6" x14ac:dyDescent="0.25">
      <c r="A55" s="17" t="s">
        <v>907</v>
      </c>
      <c r="B55" s="5">
        <v>17</v>
      </c>
      <c r="C55" s="5">
        <v>17</v>
      </c>
      <c r="D55" s="5">
        <v>0</v>
      </c>
      <c r="E55" s="22" t="e">
        <f>1-GETPIVOTDATA("Are mitigations/barriers identified, sufficient, and in place for other hazard types?",$A$51,"Date inspection performed:",DATE(2023,8,28),"Are mitigations/barriers identified, sufficient, and in place for other hazard types?","Yes")/D55</f>
        <v>#DIV/0!</v>
      </c>
    </row>
    <row r="56" spans="1:6" x14ac:dyDescent="0.25">
      <c r="A56" s="17" t="s">
        <v>908</v>
      </c>
      <c r="B56" s="5">
        <v>14</v>
      </c>
      <c r="C56" s="5">
        <v>14</v>
      </c>
      <c r="D56" s="5">
        <v>0</v>
      </c>
      <c r="E56" s="22" t="e">
        <f>1-GETPIVOTDATA("Are mitigations/barriers identified, sufficient, and in place for other hazard types?",$A$51,"Date inspection performed:",DATE(2023,9,4),"Are mitigations/barriers identified, sufficient, and in place for other hazard types?","Yes")/D56</f>
        <v>#DIV/0!</v>
      </c>
    </row>
    <row r="57" spans="1:6" x14ac:dyDescent="0.25">
      <c r="A57" s="17" t="s">
        <v>909</v>
      </c>
      <c r="B57" s="5">
        <v>17</v>
      </c>
      <c r="C57" s="5">
        <v>17</v>
      </c>
      <c r="D57" s="5">
        <v>0</v>
      </c>
      <c r="E57" s="22" t="e">
        <f>1-GETPIVOTDATA("Are mitigations/barriers identified, sufficient, and in place for other hazard types?",$A$51,"Date inspection performed:",DATE(2023,9,11),"Are mitigations/barriers identified, sufficient, and in place for other hazard types?","Yes")/D57</f>
        <v>#DIV/0!</v>
      </c>
      <c r="F57" t="s">
        <v>972</v>
      </c>
    </row>
    <row r="58" spans="1:6" x14ac:dyDescent="0.25">
      <c r="A58" s="17" t="s">
        <v>910</v>
      </c>
      <c r="B58" s="5">
        <v>9</v>
      </c>
      <c r="C58" s="5">
        <v>9</v>
      </c>
      <c r="D58" s="5">
        <f>GETPIVOTDATA("Are mitigations/barriers identified, sufficient, and in place for other hazard types?",$A$51,"Date inspection performed:",DATE(2023,9,18),"Are mitigations/barriers identified, sufficient, and in place for other hazard types?","Yes")</f>
        <v>9</v>
      </c>
      <c r="E58">
        <f>1-GETPIVOTDATA("Are mitigations/barriers identified, sufficient, and in place for other hazard types?",$A$51,"Date inspection performed:",DATE(2023,9,18),"Are mitigations/barriers identified, sufficient, and in place for other hazard types?","Yes")/D58</f>
        <v>0</v>
      </c>
    </row>
    <row r="59" spans="1:6" x14ac:dyDescent="0.25">
      <c r="A59" s="17" t="s">
        <v>911</v>
      </c>
      <c r="B59" s="5">
        <v>37</v>
      </c>
      <c r="C59" s="5">
        <v>37</v>
      </c>
    </row>
    <row r="60" spans="1:6" x14ac:dyDescent="0.25">
      <c r="A60" s="17" t="s">
        <v>912</v>
      </c>
      <c r="B60" s="5">
        <v>103</v>
      </c>
      <c r="C60" s="5">
        <v>103</v>
      </c>
    </row>
  </sheetData>
  <mergeCells count="1">
    <mergeCell ref="I2:O2"/>
  </mergeCells>
  <pageMargins left="0.7" right="0.7" top="0.75" bottom="0.75" header="0.3" footer="0.3"/>
  <tableParts count="1">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26" sqref="D26"/>
    </sheetView>
  </sheetViews>
  <sheetFormatPr defaultRowHeight="15" x14ac:dyDescent="0.25"/>
  <sheetData>
    <row r="1" spans="1:1" x14ac:dyDescent="0.25">
      <c r="A1" t="s">
        <v>973</v>
      </c>
    </row>
    <row r="2" spans="1:1" x14ac:dyDescent="0.25">
      <c r="A2" t="s">
        <v>974</v>
      </c>
    </row>
    <row r="3" spans="1:1" x14ac:dyDescent="0.25">
      <c r="A3" t="s">
        <v>975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fe6938fa-3d3e-4c04-ac78-edebcaac8ec7" xsi:nil="true"/>
    <lcf76f155ced4ddcb4097134ff3c332f xmlns="fe6938fa-3d3e-4c04-ac78-edebcaac8ec7">
      <Terms xmlns="http://schemas.microsoft.com/office/infopath/2007/PartnerControls"/>
    </lcf76f155ced4ddcb4097134ff3c332f>
    <ReadyForCCReview xmlns="fe6938fa-3d3e-4c04-ac78-edebcaac8ec7" xsi:nil="true"/>
    <CritiqueLeader xmlns="fe6938fa-3d3e-4c04-ac78-edebcaac8ec7" xsi:nil="true"/>
    <ReviewDate xmlns="fe6938fa-3d3e-4c04-ac78-edebcaac8ec7" xsi:nil="true"/>
    <Function xmlns="fe6938fa-3d3e-4c04-ac78-edebcaac8ec7" xsi:nil="true"/>
    <SORTID xmlns="fe6938fa-3d3e-4c04-ac78-edebcaac8ec7" xsi:nil="true"/>
    <InitialUser xmlns="fe6938fa-3d3e-4c04-ac78-edebcaac8ec7">
      <UserInfo>
        <DisplayName/>
        <AccountId xsi:nil="true"/>
        <AccountType/>
      </UserInfo>
    </InitialUser>
    <TaxCatchAll xmlns="5b476e86-ff81-45cb-99cf-1a670519170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F6444EA57D554CBE92C4433D3D14C7" ma:contentTypeVersion="28" ma:contentTypeDescription="Create a new document." ma:contentTypeScope="" ma:versionID="7be17a3f89b7a3be8bb775f1f77365fa">
  <xsd:schema xmlns:xsd="http://www.w3.org/2001/XMLSchema" xmlns:xs="http://www.w3.org/2001/XMLSchema" xmlns:p="http://schemas.microsoft.com/office/2006/metadata/properties" xmlns:ns2="fe6938fa-3d3e-4c04-ac78-edebcaac8ec7" xmlns:ns3="cd273361-c4f3-4ab1-8ece-e32f6ba60b1d" xmlns:ns4="5b476e86-ff81-45cb-99cf-1a6705191701" targetNamespace="http://schemas.microsoft.com/office/2006/metadata/properties" ma:root="true" ma:fieldsID="2d68b50ddde1651b783a38f6af757273" ns2:_="" ns3:_="" ns4:_="">
    <xsd:import namespace="fe6938fa-3d3e-4c04-ac78-edebcaac8ec7"/>
    <xsd:import namespace="cd273361-c4f3-4ab1-8ece-e32f6ba60b1d"/>
    <xsd:import namespace="5b476e86-ff81-45cb-99cf-1a67051917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Function" minOccurs="0"/>
                <xsd:element ref="ns2:SORTID" minOccurs="0"/>
                <xsd:element ref="ns2:InitialUser" minOccurs="0"/>
                <xsd:element ref="ns2:CritiqueLeader" minOccurs="0"/>
                <xsd:element ref="ns2:Status" minOccurs="0"/>
                <xsd:element ref="ns2:MediaLengthInSeconds" minOccurs="0"/>
                <xsd:element ref="ns2:lcf76f155ced4ddcb4097134ff3c332f" minOccurs="0"/>
                <xsd:element ref="ns4:TaxCatchAll" minOccurs="0"/>
                <xsd:element ref="ns2:ReviewDate" minOccurs="0"/>
                <xsd:element ref="ns2:ReadyForCCReview"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938fa-3d3e-4c04-ac78-edebcaac8e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Function" ma:index="19" nillable="true" ma:displayName="Function" ma:format="Dropdown" ma:internalName="Function">
      <xsd:simpleType>
        <xsd:restriction base="dms:Text">
          <xsd:maxLength value="255"/>
        </xsd:restriction>
      </xsd:simpleType>
    </xsd:element>
    <xsd:element name="SORTID" ma:index="20" nillable="true" ma:displayName="SORT ID" ma:format="Dropdown" ma:internalName="SORTID" ma:percentage="FALSE">
      <xsd:simpleType>
        <xsd:restriction base="dms:Number"/>
      </xsd:simpleType>
    </xsd:element>
    <xsd:element name="InitialUser" ma:index="21" nillable="true" ma:displayName="Submitted By" ma:format="Dropdown" ma:list="UserInfo" ma:SharePointGroup="0" ma:internalName="InitialUs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itiqueLeader" ma:index="22" nillable="true" ma:displayName="Critique Leader" ma:format="Dropdown" ma:internalName="CritiqueLeader">
      <xsd:simpleType>
        <xsd:restriction base="dms:Text">
          <xsd:maxLength value="255"/>
        </xsd:restriction>
      </xsd:simpleType>
    </xsd:element>
    <xsd:element name="Status" ma:index="23" nillable="true" ma:displayName="Status" ma:format="Dropdown" ma:internalName="Status">
      <xsd:simpleType>
        <xsd:restriction base="dms:Choice">
          <xsd:enumeration value="Pending Critique"/>
          <xsd:enumeration value="Final Pending CA"/>
          <xsd:enumeration value="Closed"/>
        </xsd:restriction>
      </xsd:simpleType>
    </xsd:element>
    <xsd:element name="MediaLengthInSeconds" ma:index="24"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6abb0992-7472-4f03-aa76-910c776161f1" ma:termSetId="09814cd3-568e-fe90-9814-8d621ff8fb84" ma:anchorId="fba54fb3-c3e1-fe81-a776-ca4b69148c4d" ma:open="true" ma:isKeyword="false">
      <xsd:complexType>
        <xsd:sequence>
          <xsd:element ref="pc:Terms" minOccurs="0" maxOccurs="1"/>
        </xsd:sequence>
      </xsd:complexType>
    </xsd:element>
    <xsd:element name="ReviewDate" ma:index="28" nillable="true" ma:displayName="Review Date" ma:internalName="ReviewDate">
      <xsd:simpleType>
        <xsd:restriction base="dms:DateTime"/>
      </xsd:simpleType>
    </xsd:element>
    <xsd:element name="ReadyForCCReview" ma:index="29" nillable="true" ma:displayName="ReadyForCCReview" ma:hidden="true" ma:internalName="ReadyForCCReview" ma:readOnly="false">
      <xsd:simpleType>
        <xsd:restriction base="dms:Choice">
          <xsd:enumeration value="Yes"/>
          <xsd:enumeration value="No"/>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ServiceObjectDetectorVersions" ma:index="3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273361-c4f3-4ab1-8ece-e32f6ba60b1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b476e86-ff81-45cb-99cf-1a6705191701"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007c70db-8e5d-4211-9e45-858090e3f62d}" ma:internalName="TaxCatchAll" ma:showField="CatchAllData" ma:web="cd273361-c4f3-4ab1-8ece-e32f6ba60b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ACB327-4A7E-4FF6-9EA3-3F965C9010E8}">
  <ds:schemaRefs>
    <ds:schemaRef ds:uri="http://schemas.microsoft.com/sharepoint/v3/contenttype/forms"/>
  </ds:schemaRefs>
</ds:datastoreItem>
</file>

<file path=customXml/itemProps2.xml><?xml version="1.0" encoding="utf-8"?>
<ds:datastoreItem xmlns:ds="http://schemas.openxmlformats.org/officeDocument/2006/customXml" ds:itemID="{DC65C6B1-0C64-4E1B-9139-002B1CB17223}">
  <ds:schemaRefs>
    <ds:schemaRef ds:uri="fe6938fa-3d3e-4c04-ac78-edebcaac8ec7"/>
    <ds:schemaRef ds:uri="http://schemas.microsoft.com/office/infopath/2007/PartnerControls"/>
    <ds:schemaRef ds:uri="http://schemas.microsoft.com/office/2006/metadata/properties"/>
    <ds:schemaRef ds:uri="http://schemas.openxmlformats.org/package/2006/metadata/core-properties"/>
    <ds:schemaRef ds:uri="http://purl.org/dc/terms/"/>
    <ds:schemaRef ds:uri="5b476e86-ff81-45cb-99cf-1a6705191701"/>
    <ds:schemaRef ds:uri="http://www.w3.org/XML/1998/namespace"/>
    <ds:schemaRef ds:uri="http://schemas.microsoft.com/office/2006/documentManagement/types"/>
    <ds:schemaRef ds:uri="cd273361-c4f3-4ab1-8ece-e32f6ba60b1d"/>
    <ds:schemaRef ds:uri="http://purl.org/dc/dcmitype/"/>
    <ds:schemaRef ds:uri="http://purl.org/dc/elements/1.1/"/>
  </ds:schemaRefs>
</ds:datastoreItem>
</file>

<file path=customXml/itemProps3.xml><?xml version="1.0" encoding="utf-8"?>
<ds:datastoreItem xmlns:ds="http://schemas.openxmlformats.org/officeDocument/2006/customXml" ds:itemID="{0F6FA67D-261B-421F-A6E6-029ACFD798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938fa-3d3e-4c04-ac78-edebcaac8ec7"/>
    <ds:schemaRef ds:uri="cd273361-c4f3-4ab1-8ece-e32f6ba60b1d"/>
    <ds:schemaRef ds:uri="5b476e86-ff81-45cb-99cf-1a6705191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Form1</vt:lpstr>
      <vt:lpstr>GOM Add. Particiants</vt:lpstr>
      <vt:lpstr>GOM Participation</vt:lpstr>
      <vt:lpstr>GOM Hazard ID</vt:lpstr>
      <vt:lpstr>GOM Barriers Mitigations</vt:lpstr>
      <vt:lpstr>Weekly GOM Hazard ID</vt:lpstr>
      <vt:lpstr>Weekly GOM Barriers Mitigations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Hill</dc:creator>
  <cp:keywords/>
  <dc:description/>
  <cp:lastModifiedBy>HILL, SHAY</cp:lastModifiedBy>
  <cp:revision/>
  <dcterms:created xsi:type="dcterms:W3CDTF">2023-08-07T17:54:05Z</dcterms:created>
  <dcterms:modified xsi:type="dcterms:W3CDTF">2023-10-03T18:48:04Z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2018-05-23T11:38:35.3207853Z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0x0101003CF6444EA57D554CBE92C4433D3D14C7</vt:lpwstr>
  </property>
  <property fmtid="{D5CDD505-2E9C-101B-9397-08002B2CF9AE}" pid="11" name="Record_Series">
    <vt:lpwstr/>
  </property>
  <property fmtid="{D5CDD505-2E9C-101B-9397-08002B2CF9AE}" pid="12" name="MediaServiceImageTags">
    <vt:lpwstr/>
  </property>
  <property fmtid="{D5CDD505-2E9C-101B-9397-08002B2CF9AE}" pid="13" name="edff3757d7744571a532c3bf7a0e6142">
    <vt:lpwstr/>
  </property>
</Properties>
</file>