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walke\Documents\GlobalBus\"/>
    </mc:Choice>
  </mc:AlternateContent>
  <xr:revisionPtr revIDLastSave="0" documentId="8_{368B3237-E568-41D5-B28C-7FCA91E5CF29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A" sheetId="15" r:id="rId1"/>
    <sheet name="B non profit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" i="15" l="1"/>
  <c r="M16" i="15"/>
  <c r="M14" i="15"/>
  <c r="G14" i="15"/>
  <c r="M15" i="15" l="1"/>
  <c r="M13" i="15"/>
  <c r="J15" i="15"/>
  <c r="J14" i="15"/>
  <c r="J13" i="15"/>
  <c r="G15" i="15"/>
  <c r="G13" i="15"/>
  <c r="D14" i="15"/>
  <c r="D15" i="15"/>
  <c r="M20" i="16" l="1"/>
  <c r="M21" i="16" s="1"/>
  <c r="D20" i="16"/>
  <c r="D21" i="16" s="1"/>
  <c r="M16" i="16"/>
  <c r="D16" i="16"/>
  <c r="G16" i="16"/>
  <c r="E18" i="15"/>
  <c r="N16" i="15"/>
  <c r="E16" i="15"/>
  <c r="N15" i="15"/>
  <c r="E15" i="15"/>
  <c r="N14" i="15"/>
  <c r="E14" i="15"/>
  <c r="N12" i="15"/>
  <c r="E12" i="15"/>
  <c r="D13" i="15"/>
  <c r="N11" i="15"/>
  <c r="H16" i="15"/>
  <c r="E11" i="15"/>
  <c r="E20" i="16" l="1"/>
  <c r="H15" i="15"/>
  <c r="H12" i="15"/>
  <c r="H14" i="15"/>
  <c r="H18" i="15"/>
  <c r="E16" i="16"/>
  <c r="D17" i="15"/>
  <c r="E13" i="15"/>
  <c r="H25" i="16"/>
  <c r="G24" i="16"/>
  <c r="H24" i="16" s="1"/>
  <c r="G23" i="16"/>
  <c r="H23" i="16" s="1"/>
  <c r="G19" i="16"/>
  <c r="H16" i="16"/>
  <c r="M24" i="16"/>
  <c r="N24" i="16" s="1"/>
  <c r="G20" i="16"/>
  <c r="M23" i="16"/>
  <c r="N23" i="16" s="1"/>
  <c r="N16" i="16"/>
  <c r="N20" i="16"/>
  <c r="N25" i="16"/>
  <c r="H11" i="15"/>
  <c r="D19" i="16"/>
  <c r="D23" i="16"/>
  <c r="E23" i="16" s="1"/>
  <c r="D24" i="16"/>
  <c r="E24" i="16" s="1"/>
  <c r="E25" i="16"/>
  <c r="M19" i="16"/>
  <c r="G17" i="15" l="1"/>
  <c r="D19" i="15"/>
  <c r="E19" i="15" s="1"/>
  <c r="E17" i="15"/>
  <c r="J20" i="16"/>
  <c r="J16" i="16"/>
  <c r="H19" i="16"/>
  <c r="G22" i="16"/>
  <c r="K15" i="15"/>
  <c r="K14" i="15"/>
  <c r="K12" i="15"/>
  <c r="K18" i="15"/>
  <c r="K16" i="15"/>
  <c r="K11" i="15"/>
  <c r="G21" i="16"/>
  <c r="H20" i="16"/>
  <c r="N19" i="16"/>
  <c r="M22" i="16"/>
  <c r="E19" i="16"/>
  <c r="D22" i="16"/>
  <c r="M17" i="15"/>
  <c r="N13" i="15"/>
  <c r="H13" i="15"/>
  <c r="J17" i="15" l="1"/>
  <c r="E22" i="16"/>
  <c r="D26" i="16"/>
  <c r="N22" i="16"/>
  <c r="M26" i="16"/>
  <c r="G26" i="16"/>
  <c r="H22" i="16"/>
  <c r="N18" i="15"/>
  <c r="N17" i="15"/>
  <c r="K16" i="16"/>
  <c r="J24" i="16"/>
  <c r="K24" i="16" s="1"/>
  <c r="J23" i="16"/>
  <c r="K23" i="16" s="1"/>
  <c r="J19" i="16"/>
  <c r="K25" i="16"/>
  <c r="G19" i="15"/>
  <c r="H19" i="15" s="1"/>
  <c r="H17" i="15"/>
  <c r="K20" i="16"/>
  <c r="J21" i="16"/>
  <c r="M19" i="15" l="1"/>
  <c r="N19" i="15" s="1"/>
  <c r="K13" i="15"/>
  <c r="M27" i="16"/>
  <c r="M28" i="16" s="1"/>
  <c r="N26" i="16"/>
  <c r="K19" i="16"/>
  <c r="J22" i="16"/>
  <c r="E26" i="16"/>
  <c r="D28" i="16"/>
  <c r="K17" i="15"/>
  <c r="J19" i="15"/>
  <c r="K19" i="15" s="1"/>
  <c r="H26" i="16"/>
  <c r="G28" i="16"/>
  <c r="K22" i="16" l="1"/>
  <c r="J26" i="16"/>
  <c r="K26" i="16" l="1"/>
  <c r="J27" i="16"/>
  <c r="J28" i="16" s="1"/>
</calcChain>
</file>

<file path=xl/sharedStrings.xml><?xml version="1.0" encoding="utf-8"?>
<sst xmlns="http://schemas.openxmlformats.org/spreadsheetml/2006/main" count="58" uniqueCount="40">
  <si>
    <t>%</t>
  </si>
  <si>
    <t>Net Sales</t>
  </si>
  <si>
    <t>COGS</t>
  </si>
  <si>
    <t>EBIT</t>
  </si>
  <si>
    <t>Per unit</t>
  </si>
  <si>
    <t>Gross Sales</t>
  </si>
  <si>
    <t>Gross Margin</t>
  </si>
  <si>
    <t>Marketing</t>
  </si>
  <si>
    <t>Selling</t>
  </si>
  <si>
    <t>G&amp;A</t>
  </si>
  <si>
    <t>Taxes</t>
  </si>
  <si>
    <t>Net Income</t>
  </si>
  <si>
    <t>Year 1</t>
  </si>
  <si>
    <t>Year 2</t>
  </si>
  <si>
    <t>Year 3</t>
  </si>
  <si>
    <t>ONGOING</t>
  </si>
  <si>
    <t>Required</t>
  </si>
  <si>
    <t>Per Unit</t>
  </si>
  <si>
    <t>% NS</t>
  </si>
  <si>
    <t>000's</t>
  </si>
  <si>
    <t>Sales</t>
  </si>
  <si>
    <t>Ongoing</t>
  </si>
  <si>
    <t>Fill in yellow cells - the rest will calculate automatically</t>
  </si>
  <si>
    <t>"Ongoing" is the business in year x after it is fully developed</t>
  </si>
  <si>
    <t>Sales are 10,000 in Year 1 and grow 10% a year.  Ongoing is sales of 40,000.</t>
  </si>
  <si>
    <t>Income Statement (PnL) Instructions</t>
  </si>
  <si>
    <t>Marketing is Year 1 40% of sales, Year 2 50% of sales, Year 3 40% of sales, Ongoing 25% of sales.</t>
  </si>
  <si>
    <t>COGS are 60% of sales in Years 1-3, and 30% of sales in Ongoing</t>
  </si>
  <si>
    <t>Selling expense is 5% of sales in all years and in Ongoing.</t>
  </si>
  <si>
    <t>Taxes are 20% of EBIT.</t>
  </si>
  <si>
    <t>G&amp;A is 1,000 in years 1-3, and 5% of sales in Ongoing.</t>
  </si>
  <si>
    <t>Sales are 20,000 units in Year 1 and grow 30% a year.  Ongoing is sales of 60,000 units.</t>
  </si>
  <si>
    <t>Water purifiers</t>
  </si>
  <si>
    <t>Marketing is Year 1 10% of sales, Year 2 10% of sales, Year 3 10% of sales, Ongoing 3% of sales.</t>
  </si>
  <si>
    <t>Selling expense is 5% of sales in years 1-3 and 3% in Ongoing.</t>
  </si>
  <si>
    <t>G&amp;A is 2,000 in years 1-3, and 1,800  in Ongoing.</t>
  </si>
  <si>
    <t>COGS are $38 a unit in Year 1, $35 in Year 2, and $32 Year 3, and $25 in Ongoing</t>
  </si>
  <si>
    <t>Taxes are 10% of EBIT.</t>
  </si>
  <si>
    <t>GO BACK TO ONGOING AND LOWER THE SELLING PRICE TO ACHIEVE BREAK EVEN EBIT.</t>
  </si>
  <si>
    <t>Sales price is $40 a unit years 1-3.  See #7 for sales price ongoing.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</si>
</sst>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>
    <font>
      <sz val="11"/>
      <color theme="1"/>
      <name val="ArialMT"/>
      <family val="2"/>
    </font>
    <font>
      <sz val="11"/>
      <color theme="1"/>
      <name val="ArialMT"/>
      <family val="2"/>
    </font>
    <font>
      <sz val="11"/>
      <color rgb="FF0000FF"/>
      <name val="ArialMT"/>
      <family val="2"/>
    </font>
    <font>
      <b/>
      <sz val="11"/>
      <color theme="1"/>
      <name val="ArialMT"/>
    </font>
    <font>
      <sz val="11"/>
      <name val="ArialMT"/>
      <family val="2"/>
    </font>
    <font>
      <sz val="20"/>
      <color rgb="FFFF0000"/>
      <name val="ArialMT"/>
      <family val="2"/>
    </font>
    <font>
      <sz val="16"/>
      <color rgb="FFFF0000"/>
      <name val="ArialMT"/>
      <family val="2"/>
    </font>
    <font>
      <sz val="11"/>
      <color rgb="FFFF0000"/>
      <name val="ArialMT"/>
      <family val="2"/>
    </font>
    <font>
      <sz val="14"/>
      <color theme="1"/>
      <name val="ArialMT"/>
      <family val="2"/>
    </font>
    <font>
      <sz val="18"/>
      <color theme="1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38" fontId="0" fillId="0" borderId="0" xfId="0" applyNumberFormat="1"/>
    <xf numFmtId="38" fontId="0" fillId="0" borderId="1" xfId="0" applyNumberFormat="1" applyBorder="1"/>
    <xf numFmtId="9" fontId="0" fillId="0" borderId="0" xfId="2" applyFont="1"/>
    <xf numFmtId="164" fontId="2" fillId="0" borderId="0" xfId="1" applyNumberFormat="1" applyFont="1"/>
    <xf numFmtId="38" fontId="0" fillId="0" borderId="2" xfId="0" applyNumberFormat="1" applyBorder="1"/>
    <xf numFmtId="9" fontId="0" fillId="0" borderId="3" xfId="2" applyFont="1" applyBorder="1"/>
    <xf numFmtId="38" fontId="0" fillId="0" borderId="3" xfId="0" applyNumberFormat="1" applyBorder="1"/>
    <xf numFmtId="38" fontId="0" fillId="0" borderId="4" xfId="0" applyNumberFormat="1" applyBorder="1"/>
    <xf numFmtId="38" fontId="0" fillId="0" borderId="6" xfId="0" applyNumberFormat="1" applyBorder="1"/>
    <xf numFmtId="9" fontId="0" fillId="0" borderId="7" xfId="2" applyFont="1" applyBorder="1"/>
    <xf numFmtId="164" fontId="2" fillId="0" borderId="7" xfId="1" applyNumberFormat="1" applyFont="1" applyBorder="1"/>
    <xf numFmtId="38" fontId="0" fillId="2" borderId="6" xfId="0" applyNumberFormat="1" applyFill="1" applyBorder="1"/>
    <xf numFmtId="9" fontId="0" fillId="2" borderId="7" xfId="2" applyFont="1" applyFill="1" applyBorder="1"/>
    <xf numFmtId="164" fontId="0" fillId="2" borderId="1" xfId="1" applyNumberFormat="1" applyFont="1" applyFill="1" applyBorder="1"/>
    <xf numFmtId="38" fontId="0" fillId="2" borderId="2" xfId="0" applyNumberFormat="1" applyFill="1" applyBorder="1"/>
    <xf numFmtId="9" fontId="0" fillId="2" borderId="3" xfId="2" applyFont="1" applyFill="1" applyBorder="1"/>
    <xf numFmtId="164" fontId="0" fillId="2" borderId="3" xfId="0" applyNumberFormat="1" applyFill="1" applyBorder="1"/>
    <xf numFmtId="164" fontId="0" fillId="0" borderId="7" xfId="1" applyNumberFormat="1" applyFont="1" applyBorder="1"/>
    <xf numFmtId="38" fontId="2" fillId="0" borderId="4" xfId="0" applyNumberFormat="1" applyFont="1" applyBorder="1"/>
    <xf numFmtId="164" fontId="0" fillId="2" borderId="0" xfId="0" applyNumberFormat="1" applyFill="1" applyBorder="1"/>
    <xf numFmtId="38" fontId="7" fillId="0" borderId="0" xfId="0" applyNumberFormat="1" applyFont="1" applyAlignment="1">
      <alignment horizontal="center"/>
    </xf>
    <xf numFmtId="38" fontId="0" fillId="0" borderId="0" xfId="0" applyNumberFormat="1" applyFill="1" applyBorder="1"/>
    <xf numFmtId="9" fontId="0" fillId="0" borderId="0" xfId="2" applyFont="1" applyFill="1" applyBorder="1"/>
    <xf numFmtId="38" fontId="0" fillId="0" borderId="0" xfId="0" applyNumberFormat="1" applyFill="1"/>
    <xf numFmtId="9" fontId="2" fillId="0" borderId="0" xfId="2" applyFont="1" applyFill="1" applyBorder="1"/>
    <xf numFmtId="38" fontId="4" fillId="0" borderId="0" xfId="0" applyNumberFormat="1" applyFont="1" applyFill="1" applyBorder="1"/>
    <xf numFmtId="9" fontId="0" fillId="0" borderId="0" xfId="2" applyFont="1" applyFill="1"/>
    <xf numFmtId="38" fontId="7" fillId="0" borderId="0" xfId="0" applyNumberFormat="1" applyFont="1"/>
    <xf numFmtId="38" fontId="4" fillId="2" borderId="0" xfId="0" applyNumberFormat="1" applyFont="1" applyFill="1" applyBorder="1"/>
    <xf numFmtId="38" fontId="4" fillId="2" borderId="7" xfId="0" applyNumberFormat="1" applyFont="1" applyFill="1" applyBorder="1"/>
    <xf numFmtId="9" fontId="2" fillId="2" borderId="0" xfId="2" applyFont="1" applyFill="1" applyBorder="1"/>
    <xf numFmtId="164" fontId="0" fillId="0" borderId="8" xfId="1" applyNumberFormat="1" applyFont="1" applyFill="1" applyBorder="1"/>
    <xf numFmtId="38" fontId="0" fillId="2" borderId="0" xfId="0" applyNumberFormat="1" applyFill="1"/>
    <xf numFmtId="9" fontId="0" fillId="2" borderId="0" xfId="2" applyFont="1" applyFill="1"/>
    <xf numFmtId="38" fontId="8" fillId="0" borderId="0" xfId="0" applyNumberFormat="1" applyFont="1"/>
    <xf numFmtId="38" fontId="0" fillId="0" borderId="0" xfId="0" applyNumberFormat="1" applyAlignment="1">
      <alignment horizontal="center"/>
    </xf>
    <xf numFmtId="38" fontId="5" fillId="0" borderId="5" xfId="0" applyNumberFormat="1" applyFont="1" applyBorder="1" applyAlignment="1">
      <alignment horizontal="center" vertical="center" textRotation="180"/>
    </xf>
    <xf numFmtId="38" fontId="9" fillId="0" borderId="0" xfId="0" applyNumberFormat="1" applyFont="1"/>
    <xf numFmtId="38" fontId="3" fillId="0" borderId="0" xfId="0" applyNumberFormat="1" applyFont="1" applyAlignment="1">
      <alignment horizontal="center"/>
    </xf>
    <xf numFmtId="38" fontId="2" fillId="0" borderId="0" xfId="0" applyNumberFormat="1" applyFont="1"/>
    <xf numFmtId="44" fontId="2" fillId="0" borderId="0" xfId="1" applyFont="1"/>
    <xf numFmtId="9" fontId="2" fillId="0" borderId="0" xfId="2" applyFont="1"/>
    <xf numFmtId="38" fontId="4" fillId="0" borderId="0" xfId="0" applyNumberFormat="1" applyFont="1"/>
    <xf numFmtId="40" fontId="4" fillId="0" borderId="0" xfId="0" applyNumberFormat="1" applyFont="1"/>
    <xf numFmtId="164" fontId="0" fillId="0" borderId="0" xfId="2" applyNumberFormat="1" applyFont="1"/>
    <xf numFmtId="9" fontId="0" fillId="2" borderId="0" xfId="2" applyFont="1" applyFill="1" applyBorder="1"/>
    <xf numFmtId="38" fontId="5" fillId="0" borderId="0" xfId="0" applyNumberFormat="1" applyFont="1" applyFill="1" applyBorder="1" applyAlignment="1">
      <alignment horizontal="center" vertical="center" textRotation="180"/>
    </xf>
    <xf numFmtId="38" fontId="6" fillId="0" borderId="5" xfId="0" applyNumberFormat="1" applyFont="1" applyBorder="1" applyAlignment="1">
      <alignment horizontal="center" vertical="center" textRotation="180"/>
    </xf>
    <xf numFmtId="38" fontId="5" fillId="0" borderId="5" xfId="0" applyNumberFormat="1" applyFont="1" applyBorder="1" applyAlignment="1">
      <alignment horizontal="center" vertical="center" textRotation="180"/>
    </xf>
    <xf numFmtId="6" fontId="2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3736-81F6-D44D-8100-1070924D18FF}">
  <sheetPr>
    <pageSetUpPr fitToPage="1"/>
  </sheetPr>
  <dimension ref="A1:N23"/>
  <sheetViews>
    <sheetView zoomScale="110" zoomScaleNormal="110" workbookViewId="0">
      <selection activeCell="M25" sqref="M25"/>
    </sheetView>
  </sheetViews>
  <sheetFormatPr defaultColWidth="10.796875" defaultRowHeight="13.8"/>
  <cols>
    <col min="1" max="1" width="6" style="1" customWidth="1"/>
    <col min="2" max="2" width="16" style="1" customWidth="1"/>
    <col min="3" max="3" width="7.5" style="3" customWidth="1"/>
    <col min="4" max="4" width="13.19921875" style="1" bestFit="1" customWidth="1"/>
    <col min="5" max="5" width="6.5" style="1" customWidth="1"/>
    <col min="6" max="6" width="2.5" style="1" customWidth="1"/>
    <col min="7" max="7" width="12.5" style="1" bestFit="1" customWidth="1"/>
    <col min="8" max="8" width="6.5" style="1" customWidth="1"/>
    <col min="9" max="9" width="2.5" style="1" customWidth="1"/>
    <col min="10" max="10" width="12.5" style="1" bestFit="1" customWidth="1"/>
    <col min="11" max="11" width="6.5" style="1" customWidth="1"/>
    <col min="12" max="12" width="2.5" style="1" customWidth="1"/>
    <col min="13" max="13" width="12.5" style="1" bestFit="1" customWidth="1"/>
    <col min="14" max="14" width="6.5" style="1" customWidth="1"/>
    <col min="15" max="16384" width="10.796875" style="1"/>
  </cols>
  <sheetData>
    <row r="1" spans="1:14" ht="22.8">
      <c r="B1" s="38" t="s">
        <v>25</v>
      </c>
    </row>
    <row r="2" spans="1:14" ht="17.399999999999999">
      <c r="A2" s="35">
        <v>1</v>
      </c>
      <c r="B2" s="35" t="s">
        <v>24</v>
      </c>
    </row>
    <row r="3" spans="1:14" ht="17.399999999999999">
      <c r="A3" s="35">
        <v>2</v>
      </c>
      <c r="B3" s="35" t="s">
        <v>27</v>
      </c>
    </row>
    <row r="4" spans="1:14" ht="17.399999999999999">
      <c r="A4" s="35">
        <v>3</v>
      </c>
      <c r="B4" s="35" t="s">
        <v>26</v>
      </c>
    </row>
    <row r="5" spans="1:14" ht="17.399999999999999">
      <c r="A5" s="35">
        <v>4</v>
      </c>
      <c r="B5" s="35" t="s">
        <v>28</v>
      </c>
    </row>
    <row r="6" spans="1:14" ht="17.399999999999999">
      <c r="A6" s="35">
        <v>5</v>
      </c>
      <c r="B6" s="35" t="s">
        <v>30</v>
      </c>
    </row>
    <row r="7" spans="1:14" ht="17.399999999999999">
      <c r="A7" s="35">
        <v>6</v>
      </c>
      <c r="B7" s="35" t="s">
        <v>29</v>
      </c>
    </row>
    <row r="8" spans="1:14" ht="17.399999999999999">
      <c r="B8" s="35"/>
    </row>
    <row r="10" spans="1:14">
      <c r="B10" s="28" t="s">
        <v>19</v>
      </c>
      <c r="D10" s="21" t="s">
        <v>12</v>
      </c>
      <c r="E10" s="21" t="s">
        <v>0</v>
      </c>
      <c r="G10" s="21" t="s">
        <v>13</v>
      </c>
      <c r="H10" s="21" t="s">
        <v>0</v>
      </c>
      <c r="J10" s="21" t="s">
        <v>14</v>
      </c>
      <c r="K10" s="21" t="s">
        <v>0</v>
      </c>
      <c r="M10" s="21" t="s">
        <v>21</v>
      </c>
      <c r="N10" s="21" t="s">
        <v>0</v>
      </c>
    </row>
    <row r="11" spans="1:14" s="24" customFormat="1">
      <c r="A11" s="47" t="s">
        <v>16</v>
      </c>
      <c r="B11" s="22" t="s">
        <v>20</v>
      </c>
      <c r="C11" s="23"/>
      <c r="D11" s="20">
        <v>10000</v>
      </c>
      <c r="E11" s="23">
        <f>D11/D$11</f>
        <v>1</v>
      </c>
      <c r="F11" s="23"/>
      <c r="G11" s="20">
        <v>11000</v>
      </c>
      <c r="H11" s="23">
        <f>G11/G$11</f>
        <v>1</v>
      </c>
      <c r="I11" s="23"/>
      <c r="J11" s="20">
        <v>12100</v>
      </c>
      <c r="K11" s="23">
        <f>J11/J$11</f>
        <v>1</v>
      </c>
      <c r="L11" s="23"/>
      <c r="M11" s="20">
        <v>40000</v>
      </c>
      <c r="N11" s="23">
        <f>M11/M$11</f>
        <v>1</v>
      </c>
    </row>
    <row r="12" spans="1:14" s="24" customFormat="1">
      <c r="A12" s="47"/>
      <c r="B12" s="22" t="s">
        <v>2</v>
      </c>
      <c r="C12" s="25"/>
      <c r="D12" s="30">
        <v>6000</v>
      </c>
      <c r="E12" s="23">
        <f t="shared" ref="E12:H19" si="0">D12/D$11</f>
        <v>0.6</v>
      </c>
      <c r="F12" s="23"/>
      <c r="G12" s="30">
        <v>6600</v>
      </c>
      <c r="H12" s="23">
        <f t="shared" si="0"/>
        <v>0.6</v>
      </c>
      <c r="I12" s="23"/>
      <c r="J12" s="30">
        <v>7260</v>
      </c>
      <c r="K12" s="23">
        <f t="shared" ref="K12:K19" si="1">J12/J$11</f>
        <v>0.6</v>
      </c>
      <c r="L12" s="23"/>
      <c r="M12" s="30">
        <v>12000</v>
      </c>
      <c r="N12" s="23">
        <f t="shared" ref="N12:N19" si="2">M12/M$11</f>
        <v>0.3</v>
      </c>
    </row>
    <row r="13" spans="1:14" s="24" customFormat="1">
      <c r="A13" s="47"/>
      <c r="B13" s="22" t="s">
        <v>6</v>
      </c>
      <c r="C13" s="23"/>
      <c r="D13" s="22">
        <f>D11-D12</f>
        <v>4000</v>
      </c>
      <c r="E13" s="23">
        <f t="shared" si="0"/>
        <v>0.4</v>
      </c>
      <c r="F13" s="23"/>
      <c r="G13" s="22">
        <f>G11-G12</f>
        <v>4400</v>
      </c>
      <c r="H13" s="23">
        <f t="shared" si="0"/>
        <v>0.4</v>
      </c>
      <c r="I13" s="23"/>
      <c r="J13" s="22">
        <f>J11-J12</f>
        <v>4840</v>
      </c>
      <c r="K13" s="23">
        <f t="shared" si="1"/>
        <v>0.4</v>
      </c>
      <c r="L13" s="23"/>
      <c r="M13" s="22">
        <f>M11-M12</f>
        <v>28000</v>
      </c>
      <c r="N13" s="23">
        <f t="shared" si="2"/>
        <v>0.7</v>
      </c>
    </row>
    <row r="14" spans="1:14" s="24" customFormat="1">
      <c r="A14" s="47"/>
      <c r="B14" s="22" t="s">
        <v>7</v>
      </c>
      <c r="C14" s="23"/>
      <c r="D14" s="29">
        <f>D11*0.4</f>
        <v>4000</v>
      </c>
      <c r="E14" s="23">
        <f t="shared" si="0"/>
        <v>0.4</v>
      </c>
      <c r="F14" s="23"/>
      <c r="G14" s="29">
        <f>G11*0.5</f>
        <v>5500</v>
      </c>
      <c r="H14" s="23">
        <f t="shared" si="0"/>
        <v>0.5</v>
      </c>
      <c r="I14" s="23"/>
      <c r="J14" s="29">
        <f>J11*0.4</f>
        <v>4840</v>
      </c>
      <c r="K14" s="23">
        <f t="shared" si="1"/>
        <v>0.4</v>
      </c>
      <c r="L14" s="23"/>
      <c r="M14" s="29">
        <f>M11*0.25</f>
        <v>10000</v>
      </c>
      <c r="N14" s="23">
        <f t="shared" si="2"/>
        <v>0.25</v>
      </c>
    </row>
    <row r="15" spans="1:14" s="24" customFormat="1">
      <c r="A15" s="47"/>
      <c r="B15" s="22" t="s">
        <v>8</v>
      </c>
      <c r="C15" s="25"/>
      <c r="D15" s="29">
        <f>D11*0.05</f>
        <v>500</v>
      </c>
      <c r="E15" s="23">
        <f t="shared" si="0"/>
        <v>0.05</v>
      </c>
      <c r="F15" s="23"/>
      <c r="G15" s="29">
        <f>G11*0.05</f>
        <v>550</v>
      </c>
      <c r="H15" s="23">
        <f t="shared" si="0"/>
        <v>0.05</v>
      </c>
      <c r="I15" s="23"/>
      <c r="J15" s="29">
        <f>J11*0.05</f>
        <v>605</v>
      </c>
      <c r="K15" s="23">
        <f t="shared" si="1"/>
        <v>0.05</v>
      </c>
      <c r="L15" s="23"/>
      <c r="M15" s="29">
        <f>M11*0.05</f>
        <v>2000</v>
      </c>
      <c r="N15" s="23">
        <f t="shared" si="2"/>
        <v>0.05</v>
      </c>
    </row>
    <row r="16" spans="1:14" s="24" customFormat="1">
      <c r="A16" s="47"/>
      <c r="B16" s="22" t="s">
        <v>9</v>
      </c>
      <c r="C16" s="23"/>
      <c r="D16" s="30">
        <v>1000</v>
      </c>
      <c r="E16" s="23">
        <f t="shared" si="0"/>
        <v>0.1</v>
      </c>
      <c r="F16" s="23"/>
      <c r="G16" s="30">
        <v>1000</v>
      </c>
      <c r="H16" s="23">
        <f t="shared" si="0"/>
        <v>9.0909090909090912E-2</v>
      </c>
      <c r="I16" s="23"/>
      <c r="J16" s="30">
        <v>1000</v>
      </c>
      <c r="K16" s="23">
        <f t="shared" si="1"/>
        <v>8.2644628099173556E-2</v>
      </c>
      <c r="L16" s="23"/>
      <c r="M16" s="30">
        <f>M11*0.05</f>
        <v>2000</v>
      </c>
      <c r="N16" s="23">
        <f t="shared" si="2"/>
        <v>0.05</v>
      </c>
    </row>
    <row r="17" spans="1:14" s="24" customFormat="1">
      <c r="A17" s="47"/>
      <c r="B17" s="22" t="s">
        <v>3</v>
      </c>
      <c r="C17" s="23"/>
      <c r="D17" s="22">
        <f>D13-D14-D15-D16</f>
        <v>-1500</v>
      </c>
      <c r="E17" s="23">
        <f t="shared" si="0"/>
        <v>-0.15</v>
      </c>
      <c r="F17" s="23"/>
      <c r="G17" s="22">
        <f>G13-G14-G15-G16</f>
        <v>-2650</v>
      </c>
      <c r="H17" s="23">
        <f t="shared" si="0"/>
        <v>-0.24090909090909091</v>
      </c>
      <c r="I17" s="23"/>
      <c r="J17" s="22">
        <f>J13-J14-J15-J16</f>
        <v>-1605</v>
      </c>
      <c r="K17" s="23">
        <f t="shared" si="1"/>
        <v>-0.13264462809917354</v>
      </c>
      <c r="L17" s="23"/>
      <c r="M17" s="22">
        <f>M13-M14-M15-M16</f>
        <v>14000</v>
      </c>
      <c r="N17" s="23">
        <f t="shared" si="2"/>
        <v>0.35</v>
      </c>
    </row>
    <row r="18" spans="1:14" s="24" customFormat="1">
      <c r="A18" s="47"/>
      <c r="B18" s="22" t="s">
        <v>10</v>
      </c>
      <c r="C18" s="31">
        <v>0.2</v>
      </c>
      <c r="D18" s="26"/>
      <c r="E18" s="23">
        <f t="shared" si="0"/>
        <v>0</v>
      </c>
      <c r="F18" s="23"/>
      <c r="G18" s="26"/>
      <c r="H18" s="23">
        <f t="shared" si="0"/>
        <v>0</v>
      </c>
      <c r="I18" s="23"/>
      <c r="J18" s="26"/>
      <c r="K18" s="23">
        <f t="shared" si="1"/>
        <v>0</v>
      </c>
      <c r="L18" s="23"/>
      <c r="M18" s="26">
        <f>M17*0.2</f>
        <v>2800</v>
      </c>
      <c r="N18" s="23">
        <f t="shared" si="2"/>
        <v>7.0000000000000007E-2</v>
      </c>
    </row>
    <row r="19" spans="1:14" s="24" customFormat="1" ht="14.4" thickBot="1">
      <c r="A19" s="47"/>
      <c r="B19" s="22" t="s">
        <v>11</v>
      </c>
      <c r="C19" s="23"/>
      <c r="D19" s="32">
        <f>D17-D18</f>
        <v>-1500</v>
      </c>
      <c r="E19" s="23">
        <f t="shared" si="0"/>
        <v>-0.15</v>
      </c>
      <c r="F19" s="23"/>
      <c r="G19" s="32">
        <f>G17-G18</f>
        <v>-2650</v>
      </c>
      <c r="H19" s="23">
        <f t="shared" si="0"/>
        <v>-0.24090909090909091</v>
      </c>
      <c r="I19" s="23"/>
      <c r="J19" s="32">
        <f>J17-J18</f>
        <v>-1605</v>
      </c>
      <c r="K19" s="23">
        <f t="shared" si="1"/>
        <v>-0.13264462809917354</v>
      </c>
      <c r="L19" s="23"/>
      <c r="M19" s="32">
        <f>M17-M18</f>
        <v>11200</v>
      </c>
      <c r="N19" s="23">
        <f t="shared" si="2"/>
        <v>0.28000000000000003</v>
      </c>
    </row>
    <row r="20" spans="1:14" s="24" customFormat="1" ht="14.4" thickTop="1">
      <c r="C20" s="27"/>
    </row>
    <row r="22" spans="1:14">
      <c r="B22" s="33" t="s">
        <v>22</v>
      </c>
      <c r="C22" s="34"/>
      <c r="D22" s="33"/>
      <c r="E22" s="33"/>
      <c r="F22" s="33"/>
    </row>
    <row r="23" spans="1:14">
      <c r="B23" s="1" t="s">
        <v>23</v>
      </c>
    </row>
  </sheetData>
  <mergeCells count="1">
    <mergeCell ref="A11:A19"/>
  </mergeCells>
  <pageMargins left="0.7" right="0.7" top="0.75" bottom="0.75" header="0.3" footer="0.3"/>
  <pageSetup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99FDC-2770-F24D-BCF9-67C30DD4705D}">
  <sheetPr>
    <pageSetUpPr fitToPage="1"/>
  </sheetPr>
  <dimension ref="A1:N28"/>
  <sheetViews>
    <sheetView tabSelected="1" topLeftCell="A7" zoomScale="110" zoomScaleNormal="110" workbookViewId="0">
      <selection activeCell="M16" sqref="M16"/>
    </sheetView>
  </sheetViews>
  <sheetFormatPr defaultColWidth="10.796875" defaultRowHeight="13.8"/>
  <cols>
    <col min="1" max="1" width="6" style="1" customWidth="1"/>
    <col min="2" max="2" width="16" style="1" customWidth="1"/>
    <col min="3" max="3" width="7.5" style="3" customWidth="1"/>
    <col min="4" max="4" width="13.19921875" style="1" bestFit="1" customWidth="1"/>
    <col min="5" max="5" width="6.5" style="1" customWidth="1"/>
    <col min="6" max="6" width="2.5" style="1" customWidth="1"/>
    <col min="7" max="7" width="12.5" style="1" bestFit="1" customWidth="1"/>
    <col min="8" max="8" width="6.5" style="1" customWidth="1"/>
    <col min="9" max="9" width="2.5" style="1" customWidth="1"/>
    <col min="10" max="10" width="12.5" style="1" bestFit="1" customWidth="1"/>
    <col min="11" max="11" width="6.5" style="1" customWidth="1"/>
    <col min="12" max="12" width="2.5" style="1" customWidth="1"/>
    <col min="13" max="13" width="12.5" style="1" bestFit="1" customWidth="1"/>
    <col min="14" max="14" width="6.5" style="1" customWidth="1"/>
    <col min="15" max="16384" width="10.796875" style="1"/>
  </cols>
  <sheetData>
    <row r="1" spans="1:14" ht="22.8">
      <c r="B1" s="38" t="s">
        <v>25</v>
      </c>
    </row>
    <row r="2" spans="1:14" ht="17.399999999999999">
      <c r="A2" s="35">
        <v>1</v>
      </c>
      <c r="B2" s="35" t="s">
        <v>31</v>
      </c>
    </row>
    <row r="3" spans="1:14" ht="17.399999999999999">
      <c r="A3" s="35"/>
      <c r="B3" s="35" t="s">
        <v>39</v>
      </c>
    </row>
    <row r="4" spans="1:14" ht="17.399999999999999">
      <c r="A4" s="35">
        <v>2</v>
      </c>
      <c r="B4" s="35" t="s">
        <v>36</v>
      </c>
    </row>
    <row r="5" spans="1:14" ht="17.399999999999999">
      <c r="A5" s="35">
        <v>3</v>
      </c>
      <c r="B5" s="35" t="s">
        <v>33</v>
      </c>
    </row>
    <row r="6" spans="1:14" ht="17.399999999999999">
      <c r="A6" s="35">
        <v>4</v>
      </c>
      <c r="B6" s="35" t="s">
        <v>34</v>
      </c>
    </row>
    <row r="7" spans="1:14" ht="17.399999999999999">
      <c r="A7" s="35">
        <v>5</v>
      </c>
      <c r="B7" s="35" t="s">
        <v>35</v>
      </c>
    </row>
    <row r="8" spans="1:14" ht="17.399999999999999">
      <c r="A8" s="35">
        <v>6</v>
      </c>
      <c r="B8" s="35" t="s">
        <v>37</v>
      </c>
    </row>
    <row r="9" spans="1:14" ht="17.399999999999999">
      <c r="A9" s="35">
        <v>7</v>
      </c>
      <c r="B9" s="35" t="s">
        <v>38</v>
      </c>
    </row>
    <row r="12" spans="1:14">
      <c r="A12" s="48"/>
      <c r="B12" s="5"/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48"/>
      <c r="B13" s="8"/>
      <c r="D13" s="39" t="s">
        <v>12</v>
      </c>
      <c r="E13" s="36" t="s">
        <v>18</v>
      </c>
      <c r="G13" s="39" t="s">
        <v>13</v>
      </c>
      <c r="H13" s="36" t="s">
        <v>18</v>
      </c>
      <c r="J13" s="39" t="s">
        <v>14</v>
      </c>
      <c r="K13" s="36" t="s">
        <v>18</v>
      </c>
      <c r="M13" s="39" t="s">
        <v>15</v>
      </c>
      <c r="N13" s="36" t="s">
        <v>18</v>
      </c>
    </row>
    <row r="14" spans="1:14">
      <c r="A14" s="48"/>
      <c r="B14" s="19" t="s">
        <v>32</v>
      </c>
      <c r="D14" s="40">
        <v>20000</v>
      </c>
      <c r="G14" s="40">
        <v>26000</v>
      </c>
      <c r="J14" s="40">
        <v>33800</v>
      </c>
      <c r="M14" s="40">
        <v>60000</v>
      </c>
    </row>
    <row r="15" spans="1:14">
      <c r="A15" s="48"/>
      <c r="B15" s="8" t="s">
        <v>4</v>
      </c>
      <c r="D15" s="50">
        <v>40</v>
      </c>
      <c r="G15" s="50">
        <v>40</v>
      </c>
      <c r="I15" s="40"/>
      <c r="J15" s="50">
        <v>40</v>
      </c>
      <c r="L15" s="40"/>
      <c r="M15" s="41">
        <v>26.63</v>
      </c>
    </row>
    <row r="16" spans="1:14" ht="13.95" customHeight="1">
      <c r="A16" s="48"/>
      <c r="B16" s="9" t="s">
        <v>5</v>
      </c>
      <c r="C16" s="10"/>
      <c r="D16" s="18">
        <f>D14*D15</f>
        <v>800000</v>
      </c>
      <c r="E16" s="10">
        <f>D16/D$16</f>
        <v>1</v>
      </c>
      <c r="F16" s="10"/>
      <c r="G16" s="18">
        <f>G14*G15</f>
        <v>1040000</v>
      </c>
      <c r="H16" s="10">
        <f>G16/G$16</f>
        <v>1</v>
      </c>
      <c r="I16" s="10"/>
      <c r="J16" s="18">
        <f>J14*J15</f>
        <v>1352000</v>
      </c>
      <c r="K16" s="10">
        <f>J16/J$16</f>
        <v>1</v>
      </c>
      <c r="L16" s="10"/>
      <c r="M16" s="18">
        <f>M14*M15</f>
        <v>1597800</v>
      </c>
      <c r="N16" s="10">
        <f>M16/M$16</f>
        <v>1</v>
      </c>
    </row>
    <row r="17" spans="1:14" ht="1.05" customHeight="1">
      <c r="A17" s="37"/>
      <c r="B17" s="9"/>
      <c r="C17" s="10"/>
      <c r="D17" s="11"/>
      <c r="E17" s="10"/>
      <c r="F17" s="10"/>
      <c r="G17" s="11"/>
      <c r="H17" s="10"/>
      <c r="I17" s="10"/>
      <c r="J17" s="11"/>
      <c r="K17" s="10"/>
      <c r="L17" s="10"/>
      <c r="M17" s="11"/>
      <c r="N17" s="10"/>
    </row>
    <row r="18" spans="1:14">
      <c r="D18" s="4"/>
      <c r="E18" s="4"/>
      <c r="G18" s="4"/>
      <c r="H18" s="4"/>
      <c r="J18" s="4"/>
      <c r="K18" s="4"/>
      <c r="M18" s="4"/>
      <c r="N18" s="4"/>
    </row>
    <row r="19" spans="1:14">
      <c r="A19" s="49"/>
      <c r="B19" s="15" t="s">
        <v>1</v>
      </c>
      <c r="C19" s="16"/>
      <c r="D19" s="17">
        <f>D16-D17</f>
        <v>800000</v>
      </c>
      <c r="E19" s="46">
        <f>D19/D$16</f>
        <v>1</v>
      </c>
      <c r="F19" s="16"/>
      <c r="G19" s="17">
        <f>G16-G17</f>
        <v>1040000</v>
      </c>
      <c r="H19" s="46">
        <f>G19/G$16</f>
        <v>1</v>
      </c>
      <c r="I19" s="16"/>
      <c r="J19" s="17">
        <f>J16-J17</f>
        <v>1352000</v>
      </c>
      <c r="K19" s="46">
        <f>J19/J$16</f>
        <v>1</v>
      </c>
      <c r="L19" s="16"/>
      <c r="M19" s="17">
        <f>M16-M17</f>
        <v>1597800</v>
      </c>
      <c r="N19" s="46">
        <f>M19/M$16</f>
        <v>1</v>
      </c>
    </row>
    <row r="20" spans="1:14">
      <c r="A20" s="49"/>
      <c r="B20" s="8" t="s">
        <v>2</v>
      </c>
      <c r="C20" s="42"/>
      <c r="D20" s="43">
        <f>D14*38</f>
        <v>760000</v>
      </c>
      <c r="E20" s="46">
        <f>D20/D$16</f>
        <v>0.95</v>
      </c>
      <c r="F20" s="3"/>
      <c r="G20" s="43">
        <f>G14*35</f>
        <v>910000</v>
      </c>
      <c r="H20" s="46">
        <f>G20/G$16</f>
        <v>0.875</v>
      </c>
      <c r="I20" s="3"/>
      <c r="J20" s="43">
        <f>J14*32</f>
        <v>1081600</v>
      </c>
      <c r="K20" s="46">
        <f>J20/J$16</f>
        <v>0.8</v>
      </c>
      <c r="L20" s="3"/>
      <c r="M20" s="43">
        <f>M14*25</f>
        <v>1500000</v>
      </c>
      <c r="N20" s="46">
        <f>M20/M$16</f>
        <v>0.93879083740142699</v>
      </c>
    </row>
    <row r="21" spans="1:14">
      <c r="A21" s="49"/>
      <c r="B21" s="8" t="s">
        <v>17</v>
      </c>
      <c r="C21" s="42"/>
      <c r="D21" s="44">
        <f>D20/D14</f>
        <v>38</v>
      </c>
      <c r="E21" s="23"/>
      <c r="F21" s="3"/>
      <c r="G21" s="44">
        <f>G20/G14</f>
        <v>35</v>
      </c>
      <c r="H21" s="23"/>
      <c r="I21" s="3"/>
      <c r="J21" s="44">
        <f>J20/J14</f>
        <v>32</v>
      </c>
      <c r="K21" s="23"/>
      <c r="L21" s="3"/>
      <c r="M21" s="44">
        <f>M20/M14</f>
        <v>25</v>
      </c>
      <c r="N21" s="23"/>
    </row>
    <row r="22" spans="1:14">
      <c r="A22" s="49"/>
      <c r="B22" s="8" t="s">
        <v>6</v>
      </c>
      <c r="D22" s="2">
        <f>D19-D20</f>
        <v>40000</v>
      </c>
      <c r="E22" s="23">
        <f t="shared" ref="E22:E25" si="0">D22/D$16</f>
        <v>0.05</v>
      </c>
      <c r="F22" s="3"/>
      <c r="G22" s="2">
        <f>G19-G20</f>
        <v>130000</v>
      </c>
      <c r="H22" s="23">
        <f t="shared" ref="H22:H25" si="1">G22/G$16</f>
        <v>0.125</v>
      </c>
      <c r="I22" s="3"/>
      <c r="J22" s="2">
        <f>J19-J20</f>
        <v>270400</v>
      </c>
      <c r="K22" s="23">
        <f t="shared" ref="K22:K25" si="2">J22/J$16</f>
        <v>0.2</v>
      </c>
      <c r="L22" s="3"/>
      <c r="M22" s="2">
        <f>M19-M20</f>
        <v>97800</v>
      </c>
      <c r="N22" s="23">
        <f t="shared" ref="N22:N25" si="3">M22/M$16</f>
        <v>6.1209162598573036E-2</v>
      </c>
    </row>
    <row r="23" spans="1:14">
      <c r="A23" s="49"/>
      <c r="B23" s="8" t="s">
        <v>7</v>
      </c>
      <c r="D23" s="40">
        <f>D16*0.1</f>
        <v>80000</v>
      </c>
      <c r="E23" s="23">
        <f t="shared" si="0"/>
        <v>0.1</v>
      </c>
      <c r="F23" s="3"/>
      <c r="G23" s="40">
        <f>G16*0.1</f>
        <v>104000</v>
      </c>
      <c r="H23" s="23">
        <f t="shared" si="1"/>
        <v>0.1</v>
      </c>
      <c r="I23" s="3"/>
      <c r="J23" s="40">
        <f>J16*0.1</f>
        <v>135200</v>
      </c>
      <c r="K23" s="23">
        <f t="shared" si="2"/>
        <v>0.1</v>
      </c>
      <c r="L23" s="3"/>
      <c r="M23" s="40">
        <f>M16*0.03</f>
        <v>47934</v>
      </c>
      <c r="N23" s="23">
        <f t="shared" si="3"/>
        <v>0.03</v>
      </c>
    </row>
    <row r="24" spans="1:14">
      <c r="A24" s="49"/>
      <c r="B24" s="8" t="s">
        <v>8</v>
      </c>
      <c r="C24" s="41"/>
      <c r="D24" s="43">
        <f>D16*0.05</f>
        <v>40000</v>
      </c>
      <c r="E24" s="23">
        <f t="shared" si="0"/>
        <v>0.05</v>
      </c>
      <c r="F24" s="3"/>
      <c r="G24" s="43">
        <f>G16*0.05</f>
        <v>52000</v>
      </c>
      <c r="H24" s="23">
        <f t="shared" si="1"/>
        <v>0.05</v>
      </c>
      <c r="I24" s="3"/>
      <c r="J24" s="43">
        <f>J16*0.05</f>
        <v>67600</v>
      </c>
      <c r="K24" s="23">
        <f t="shared" si="2"/>
        <v>0.05</v>
      </c>
      <c r="L24" s="3"/>
      <c r="M24" s="43">
        <f>M16*0.03</f>
        <v>47934</v>
      </c>
      <c r="N24" s="23">
        <f t="shared" si="3"/>
        <v>0.03</v>
      </c>
    </row>
    <row r="25" spans="1:14">
      <c r="A25" s="49"/>
      <c r="B25" s="8" t="s">
        <v>9</v>
      </c>
      <c r="D25" s="40">
        <v>2000</v>
      </c>
      <c r="E25" s="23">
        <f t="shared" si="0"/>
        <v>2.5000000000000001E-3</v>
      </c>
      <c r="F25" s="3"/>
      <c r="G25" s="40">
        <v>2000</v>
      </c>
      <c r="H25" s="23">
        <f t="shared" si="1"/>
        <v>1.9230769230769232E-3</v>
      </c>
      <c r="I25" s="3"/>
      <c r="J25" s="40">
        <v>2000</v>
      </c>
      <c r="K25" s="23">
        <f t="shared" si="2"/>
        <v>1.4792899408284023E-3</v>
      </c>
      <c r="L25" s="3"/>
      <c r="M25" s="40">
        <v>1800</v>
      </c>
      <c r="N25" s="23">
        <f t="shared" si="3"/>
        <v>1.1265490048817123E-3</v>
      </c>
    </row>
    <row r="26" spans="1:14">
      <c r="A26" s="49"/>
      <c r="B26" s="8" t="s">
        <v>3</v>
      </c>
      <c r="D26" s="2">
        <f>D22-D23-D24-D25</f>
        <v>-82000</v>
      </c>
      <c r="E26" s="23">
        <f>D26/D$16</f>
        <v>-0.10249999999999999</v>
      </c>
      <c r="F26" s="3"/>
      <c r="G26" s="2">
        <f>G22-G23-G24-G25</f>
        <v>-28000</v>
      </c>
      <c r="H26" s="23">
        <f>G26/G$16</f>
        <v>-2.6923076923076925E-2</v>
      </c>
      <c r="I26" s="3"/>
      <c r="J26" s="2">
        <f>J22-J23-J24-J25</f>
        <v>65600</v>
      </c>
      <c r="K26" s="23">
        <f>J26/J$16</f>
        <v>4.85207100591716E-2</v>
      </c>
      <c r="L26" s="3"/>
      <c r="M26" s="2">
        <f>M22-M23-M24-M25</f>
        <v>132</v>
      </c>
      <c r="N26" s="23">
        <f>M26/M$16</f>
        <v>8.261359369132557E-5</v>
      </c>
    </row>
    <row r="27" spans="1:14">
      <c r="A27" s="49"/>
      <c r="B27" s="8" t="s">
        <v>10</v>
      </c>
      <c r="C27" s="42">
        <v>0.1</v>
      </c>
      <c r="D27" s="40"/>
      <c r="E27" s="45"/>
      <c r="F27" s="3"/>
      <c r="G27" s="43"/>
      <c r="H27" s="45"/>
      <c r="I27" s="3"/>
      <c r="J27" s="43">
        <f>J26*$C27</f>
        <v>6560</v>
      </c>
      <c r="K27" s="45"/>
      <c r="L27" s="3"/>
      <c r="M27" s="43">
        <f>M26*$C27</f>
        <v>13.200000000000001</v>
      </c>
      <c r="N27" s="45"/>
    </row>
    <row r="28" spans="1:14">
      <c r="A28" s="49"/>
      <c r="B28" s="12" t="s">
        <v>11</v>
      </c>
      <c r="C28" s="13"/>
      <c r="D28" s="14">
        <f>D26-D27</f>
        <v>-82000</v>
      </c>
      <c r="E28" s="16"/>
      <c r="F28" s="13"/>
      <c r="G28" s="14">
        <f>G26-G27</f>
        <v>-28000</v>
      </c>
      <c r="H28" s="16"/>
      <c r="I28" s="13"/>
      <c r="J28" s="14">
        <f>J26-J27</f>
        <v>59040</v>
      </c>
      <c r="K28" s="16"/>
      <c r="L28" s="13"/>
      <c r="M28" s="14">
        <f>M26-M27</f>
        <v>118.8</v>
      </c>
      <c r="N28" s="16"/>
    </row>
  </sheetData>
  <mergeCells count="2">
    <mergeCell ref="A12:A16"/>
    <mergeCell ref="A19:A28"/>
  </mergeCells>
  <pageMargins left="0.7" right="0.7" top="0.75" bottom="0.75" header="0.3" footer="0.3"/>
  <pageSetup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 non 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Langford</dc:creator>
  <cp:lastModifiedBy>walke</cp:lastModifiedBy>
  <cp:lastPrinted>2018-10-10T20:47:51Z</cp:lastPrinted>
  <dcterms:created xsi:type="dcterms:W3CDTF">2018-06-20T14:35:01Z</dcterms:created>
  <dcterms:modified xsi:type="dcterms:W3CDTF">2020-09-22T19:58:13Z</dcterms:modified>
</cp:coreProperties>
</file>