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hayaan\Desktop\"/>
    </mc:Choice>
  </mc:AlternateContent>
  <xr:revisionPtr revIDLastSave="0" documentId="13_ncr:1_{AB5543FB-E971-4866-AE7B-3A6254B820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D57" i="1"/>
  <c r="E58" i="1"/>
  <c r="D58" i="1"/>
  <c r="E53" i="1"/>
  <c r="D53" i="1"/>
  <c r="E52" i="1"/>
  <c r="D52" i="1"/>
  <c r="E48" i="1"/>
  <c r="E47" i="1"/>
  <c r="E46" i="1"/>
  <c r="D46" i="1"/>
  <c r="D48" i="1"/>
  <c r="D47" i="1"/>
  <c r="D21" i="1"/>
  <c r="K46" i="1"/>
  <c r="L21" i="1"/>
  <c r="K65" i="1"/>
  <c r="E76" i="1"/>
  <c r="D76" i="1"/>
  <c r="E75" i="1"/>
  <c r="D75" i="1"/>
  <c r="E71" i="1"/>
  <c r="D71" i="1"/>
  <c r="E70" i="1"/>
  <c r="D70" i="1"/>
  <c r="E66" i="1"/>
  <c r="D66" i="1"/>
  <c r="E65" i="1"/>
  <c r="D65" i="1"/>
  <c r="E39" i="1"/>
  <c r="D39" i="1"/>
  <c r="E38" i="1"/>
  <c r="D38" i="1"/>
  <c r="E34" i="1"/>
  <c r="D34" i="1"/>
  <c r="E33" i="1"/>
  <c r="D33" i="1"/>
  <c r="E29" i="1"/>
  <c r="D29" i="1"/>
  <c r="E28" i="1"/>
  <c r="D28" i="1"/>
  <c r="E27" i="1"/>
  <c r="D27" i="1"/>
  <c r="E23" i="1"/>
  <c r="D23" i="1"/>
  <c r="E22" i="1"/>
  <c r="D22" i="1"/>
  <c r="E21" i="1"/>
  <c r="D77" i="1" l="1"/>
  <c r="D49" i="1"/>
  <c r="G49" i="1" s="1"/>
  <c r="D54" i="1"/>
  <c r="G54" i="1" s="1"/>
  <c r="D72" i="1"/>
  <c r="G72" i="1" s="1"/>
  <c r="D67" i="1"/>
  <c r="G67" i="1" s="1"/>
  <c r="D59" i="1"/>
  <c r="G59" i="1" s="1"/>
  <c r="G77" i="1"/>
  <c r="D35" i="1"/>
  <c r="G35" i="1" s="1"/>
  <c r="D40" i="1"/>
  <c r="G40" i="1" s="1"/>
  <c r="D30" i="1"/>
  <c r="G30" i="1" s="1"/>
  <c r="D24" i="1"/>
  <c r="G24" i="1" s="1"/>
</calcChain>
</file>

<file path=xl/sharedStrings.xml><?xml version="1.0" encoding="utf-8"?>
<sst xmlns="http://schemas.openxmlformats.org/spreadsheetml/2006/main" count="208" uniqueCount="26">
  <si>
    <t>Outlook</t>
  </si>
  <si>
    <t>Rainy</t>
  </si>
  <si>
    <t>Overcast</t>
  </si>
  <si>
    <t>Sunny</t>
  </si>
  <si>
    <t>Mean</t>
  </si>
  <si>
    <t>SD</t>
  </si>
  <si>
    <t>Count</t>
  </si>
  <si>
    <t>Temperature</t>
  </si>
  <si>
    <t>Humidity</t>
  </si>
  <si>
    <t>Windy</t>
  </si>
  <si>
    <t>Hot</t>
  </si>
  <si>
    <t>Mild</t>
  </si>
  <si>
    <t>Cool</t>
  </si>
  <si>
    <t>High</t>
  </si>
  <si>
    <t>Normal</t>
  </si>
  <si>
    <t>Hours played</t>
  </si>
  <si>
    <t>SD =</t>
  </si>
  <si>
    <t>SDR =</t>
  </si>
  <si>
    <t>Root Node</t>
  </si>
  <si>
    <t>Outlook Sunny</t>
  </si>
  <si>
    <t xml:space="preserve">SD(Hours) = </t>
  </si>
  <si>
    <t>SD(Hours) =</t>
  </si>
  <si>
    <t>Outlook Rainy</t>
  </si>
  <si>
    <t>MAX SDR = Outlook</t>
  </si>
  <si>
    <t>MAX SDR = Windy</t>
  </si>
  <si>
    <t>MAX SDR =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</si>
</sst>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79"/>
  <sheetViews>
    <sheetView tabSelected="1" topLeftCell="A49" zoomScale="70" zoomScaleNormal="70" workbookViewId="0">
      <selection activeCell="E11" sqref="E11"/>
    </sheetView>
  </sheetViews>
  <sheetFormatPr defaultColWidth="16.5546875" defaultRowHeight="18" x14ac:dyDescent="0.3"/>
  <cols>
    <col min="1" max="1" width="5.109375" style="3" customWidth="1"/>
    <col min="2" max="2" width="5.33203125" style="3" customWidth="1"/>
    <col min="3" max="16384" width="16.5546875" style="3"/>
  </cols>
  <sheetData>
    <row r="1" spans="7:11" s="3" customFormat="1" ht="18.600000000000001" thickBot="1" x14ac:dyDescent="0.35"/>
    <row r="2" spans="7:11" s="3" customFormat="1" ht="19.2" thickTop="1" thickBot="1" x14ac:dyDescent="0.35">
      <c r="G2" s="4" t="s">
        <v>0</v>
      </c>
      <c r="H2" s="5" t="s">
        <v>7</v>
      </c>
      <c r="I2" s="5" t="s">
        <v>8</v>
      </c>
      <c r="J2" s="5" t="s">
        <v>9</v>
      </c>
      <c r="K2" s="6" t="s">
        <v>15</v>
      </c>
    </row>
    <row r="3" spans="7:11" s="3" customFormat="1" ht="18.600000000000001" thickTop="1" x14ac:dyDescent="0.3">
      <c r="G3" s="7" t="s">
        <v>1</v>
      </c>
      <c r="H3" s="8" t="s">
        <v>10</v>
      </c>
      <c r="I3" s="8" t="s">
        <v>13</v>
      </c>
      <c r="J3" s="8" t="b">
        <v>0</v>
      </c>
      <c r="K3" s="9">
        <v>25</v>
      </c>
    </row>
    <row r="4" spans="7:11" s="3" customFormat="1" x14ac:dyDescent="0.3">
      <c r="G4" s="10" t="s">
        <v>1</v>
      </c>
      <c r="H4" s="11" t="s">
        <v>10</v>
      </c>
      <c r="I4" s="11" t="s">
        <v>13</v>
      </c>
      <c r="J4" s="11" t="b">
        <v>1</v>
      </c>
      <c r="K4" s="12">
        <v>30</v>
      </c>
    </row>
    <row r="5" spans="7:11" s="3" customFormat="1" x14ac:dyDescent="0.3">
      <c r="G5" s="10" t="s">
        <v>2</v>
      </c>
      <c r="H5" s="11" t="s">
        <v>11</v>
      </c>
      <c r="I5" s="11" t="s">
        <v>13</v>
      </c>
      <c r="J5" s="11" t="b">
        <v>1</v>
      </c>
      <c r="K5" s="12">
        <v>52</v>
      </c>
    </row>
    <row r="6" spans="7:11" s="3" customFormat="1" x14ac:dyDescent="0.3">
      <c r="G6" s="10" t="s">
        <v>3</v>
      </c>
      <c r="H6" s="11" t="s">
        <v>11</v>
      </c>
      <c r="I6" s="11" t="s">
        <v>13</v>
      </c>
      <c r="J6" s="11" t="b">
        <v>0</v>
      </c>
      <c r="K6" s="12">
        <v>45</v>
      </c>
    </row>
    <row r="7" spans="7:11" s="3" customFormat="1" x14ac:dyDescent="0.3">
      <c r="G7" s="10" t="s">
        <v>3</v>
      </c>
      <c r="H7" s="11" t="s">
        <v>12</v>
      </c>
      <c r="I7" s="11" t="s">
        <v>14</v>
      </c>
      <c r="J7" s="11" t="b">
        <v>0</v>
      </c>
      <c r="K7" s="12">
        <v>52</v>
      </c>
    </row>
    <row r="8" spans="7:11" s="3" customFormat="1" x14ac:dyDescent="0.3">
      <c r="G8" s="10" t="s">
        <v>3</v>
      </c>
      <c r="H8" s="11" t="s">
        <v>12</v>
      </c>
      <c r="I8" s="11" t="s">
        <v>14</v>
      </c>
      <c r="J8" s="11" t="b">
        <v>1</v>
      </c>
      <c r="K8" s="12">
        <v>23</v>
      </c>
    </row>
    <row r="9" spans="7:11" s="3" customFormat="1" x14ac:dyDescent="0.3">
      <c r="G9" s="10" t="s">
        <v>2</v>
      </c>
      <c r="H9" s="11" t="s">
        <v>12</v>
      </c>
      <c r="I9" s="11" t="s">
        <v>14</v>
      </c>
      <c r="J9" s="11" t="b">
        <v>1</v>
      </c>
      <c r="K9" s="12">
        <v>43</v>
      </c>
    </row>
    <row r="10" spans="7:11" s="3" customFormat="1" x14ac:dyDescent="0.3">
      <c r="G10" s="10" t="s">
        <v>1</v>
      </c>
      <c r="H10" s="11" t="s">
        <v>11</v>
      </c>
      <c r="I10" s="11" t="s">
        <v>13</v>
      </c>
      <c r="J10" s="11" t="b">
        <v>0</v>
      </c>
      <c r="K10" s="12">
        <v>35</v>
      </c>
    </row>
    <row r="11" spans="7:11" s="3" customFormat="1" x14ac:dyDescent="0.3">
      <c r="G11" s="10" t="s">
        <v>1</v>
      </c>
      <c r="H11" s="11" t="s">
        <v>12</v>
      </c>
      <c r="I11" s="11" t="s">
        <v>14</v>
      </c>
      <c r="J11" s="11" t="b">
        <v>0</v>
      </c>
      <c r="K11" s="12">
        <v>38</v>
      </c>
    </row>
    <row r="12" spans="7:11" s="3" customFormat="1" x14ac:dyDescent="0.3">
      <c r="G12" s="10" t="s">
        <v>3</v>
      </c>
      <c r="H12" s="11" t="s">
        <v>11</v>
      </c>
      <c r="I12" s="11" t="s">
        <v>14</v>
      </c>
      <c r="J12" s="11" t="b">
        <v>0</v>
      </c>
      <c r="K12" s="12">
        <v>46</v>
      </c>
    </row>
    <row r="13" spans="7:11" s="3" customFormat="1" x14ac:dyDescent="0.3">
      <c r="G13" s="10" t="s">
        <v>1</v>
      </c>
      <c r="H13" s="11" t="s">
        <v>11</v>
      </c>
      <c r="I13" s="11" t="s">
        <v>14</v>
      </c>
      <c r="J13" s="11" t="b">
        <v>1</v>
      </c>
      <c r="K13" s="12">
        <v>48</v>
      </c>
    </row>
    <row r="14" spans="7:11" s="3" customFormat="1" x14ac:dyDescent="0.3">
      <c r="G14" s="10" t="s">
        <v>2</v>
      </c>
      <c r="H14" s="11" t="s">
        <v>10</v>
      </c>
      <c r="I14" s="11" t="s">
        <v>13</v>
      </c>
      <c r="J14" s="11" t="b">
        <v>0</v>
      </c>
      <c r="K14" s="12">
        <v>46</v>
      </c>
    </row>
    <row r="15" spans="7:11" s="3" customFormat="1" x14ac:dyDescent="0.3">
      <c r="G15" s="10" t="s">
        <v>2</v>
      </c>
      <c r="H15" s="11" t="s">
        <v>10</v>
      </c>
      <c r="I15" s="11" t="s">
        <v>14</v>
      </c>
      <c r="J15" s="11" t="b">
        <v>0</v>
      </c>
      <c r="K15" s="12">
        <v>44</v>
      </c>
    </row>
    <row r="16" spans="7:11" s="3" customFormat="1" ht="18.600000000000001" thickBot="1" x14ac:dyDescent="0.35">
      <c r="G16" s="13" t="s">
        <v>3</v>
      </c>
      <c r="H16" s="14" t="s">
        <v>11</v>
      </c>
      <c r="I16" s="14" t="s">
        <v>13</v>
      </c>
      <c r="J16" s="14" t="b">
        <v>1</v>
      </c>
      <c r="K16" s="15">
        <v>30</v>
      </c>
    </row>
    <row r="17" spans="2:15" s="3" customFormat="1" ht="18.600000000000001" thickTop="1" x14ac:dyDescent="0.3">
      <c r="C17" s="16"/>
      <c r="D17" s="16"/>
      <c r="E17" s="16"/>
      <c r="F17" s="16"/>
    </row>
    <row r="18" spans="2:15" s="3" customFormat="1" ht="18.600000000000001" thickBot="1" x14ac:dyDescent="0.35"/>
    <row r="19" spans="2:15" s="3" customFormat="1" ht="19.2" thickTop="1" thickBot="1" x14ac:dyDescent="0.35"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9"/>
      <c r="O19" s="20"/>
    </row>
    <row r="20" spans="2:15" s="3" customFormat="1" ht="19.2" thickTop="1" thickBot="1" x14ac:dyDescent="0.35">
      <c r="B20" s="20"/>
      <c r="C20" s="4" t="s">
        <v>0</v>
      </c>
      <c r="D20" s="5" t="s">
        <v>4</v>
      </c>
      <c r="E20" s="5" t="s">
        <v>5</v>
      </c>
      <c r="F20" s="21" t="s">
        <v>6</v>
      </c>
      <c r="G20" s="22"/>
      <c r="H20" s="16"/>
      <c r="I20" s="16"/>
      <c r="J20" s="16"/>
      <c r="K20" s="16"/>
      <c r="L20" s="16"/>
      <c r="M20" s="16"/>
      <c r="N20" s="23"/>
      <c r="O20" s="20"/>
    </row>
    <row r="21" spans="2:15" s="3" customFormat="1" ht="21.6" thickTop="1" x14ac:dyDescent="0.3">
      <c r="B21" s="20"/>
      <c r="C21" s="7" t="s">
        <v>3</v>
      </c>
      <c r="D21" s="8">
        <f>AVERAGE(M27,M28,M29,M33,M37)</f>
        <v>39.200000000000003</v>
      </c>
      <c r="E21" s="8">
        <f>_xlfn.STDEV.P(M27,M28,M29,M33,M37)</f>
        <v>10.870142593360953</v>
      </c>
      <c r="F21" s="24">
        <v>5</v>
      </c>
      <c r="G21" s="25"/>
      <c r="H21" s="16"/>
      <c r="I21" s="26" t="s">
        <v>18</v>
      </c>
      <c r="J21" s="26"/>
      <c r="K21" s="27" t="s">
        <v>20</v>
      </c>
      <c r="L21" s="27">
        <f>_xlfn.STDEV.P(M24:M37)</f>
        <v>9.321086474291743</v>
      </c>
      <c r="N21" s="23"/>
      <c r="O21" s="20"/>
    </row>
    <row r="22" spans="2:15" s="3" customFormat="1" ht="18.600000000000001" thickBot="1" x14ac:dyDescent="0.35">
      <c r="B22" s="20"/>
      <c r="C22" s="10" t="s">
        <v>1</v>
      </c>
      <c r="D22" s="11">
        <f>AVERAGE(M24,M25,M31,M32,M34)</f>
        <v>35.200000000000003</v>
      </c>
      <c r="E22" s="11">
        <f>_xlfn.STDEV.P(M24,M25,M31,M32,M34)</f>
        <v>7.7820305833374883</v>
      </c>
      <c r="F22" s="28">
        <v>5</v>
      </c>
      <c r="G22" s="25"/>
      <c r="H22" s="16"/>
      <c r="I22" s="16"/>
      <c r="J22" s="16"/>
      <c r="K22" s="16"/>
      <c r="L22" s="16"/>
      <c r="M22" s="16"/>
      <c r="N22" s="23"/>
      <c r="O22" s="20"/>
    </row>
    <row r="23" spans="2:15" s="3" customFormat="1" ht="19.2" thickTop="1" thickBot="1" x14ac:dyDescent="0.35">
      <c r="B23" s="20"/>
      <c r="C23" s="13" t="s">
        <v>2</v>
      </c>
      <c r="D23" s="14">
        <f>AVERAGE(M26,M30,M35,M36)</f>
        <v>46.25</v>
      </c>
      <c r="E23" s="14">
        <f>_xlfn.STDEV.P(M26,M30,M35,M36)</f>
        <v>3.4910600109422352</v>
      </c>
      <c r="F23" s="29">
        <v>4</v>
      </c>
      <c r="G23" s="25"/>
      <c r="H23" s="16"/>
      <c r="I23" s="4" t="s">
        <v>0</v>
      </c>
      <c r="J23" s="5" t="s">
        <v>7</v>
      </c>
      <c r="K23" s="5" t="s">
        <v>8</v>
      </c>
      <c r="L23" s="5" t="s">
        <v>9</v>
      </c>
      <c r="M23" s="6" t="s">
        <v>15</v>
      </c>
      <c r="N23" s="23"/>
      <c r="O23" s="20"/>
    </row>
    <row r="24" spans="2:15" s="3" customFormat="1" ht="18.600000000000001" thickTop="1" x14ac:dyDescent="0.3">
      <c r="B24" s="20"/>
      <c r="C24" s="16" t="s">
        <v>16</v>
      </c>
      <c r="D24" s="16">
        <f>(5/14)*E21 + (5/14)*E22 + (4/14)*E23</f>
        <v>7.6589361376615104</v>
      </c>
      <c r="E24" s="16"/>
      <c r="F24" s="16" t="s">
        <v>17</v>
      </c>
      <c r="G24" s="30">
        <f>L21-D24</f>
        <v>1.6621503366302326</v>
      </c>
      <c r="H24" s="16"/>
      <c r="I24" s="7" t="s">
        <v>1</v>
      </c>
      <c r="J24" s="8" t="s">
        <v>10</v>
      </c>
      <c r="K24" s="8" t="s">
        <v>13</v>
      </c>
      <c r="L24" s="8" t="b">
        <v>0</v>
      </c>
      <c r="M24" s="9">
        <v>25</v>
      </c>
      <c r="N24" s="23"/>
      <c r="O24" s="20"/>
    </row>
    <row r="25" spans="2:15" s="3" customFormat="1" ht="18.600000000000001" thickBot="1" x14ac:dyDescent="0.35">
      <c r="B25" s="20"/>
      <c r="C25" s="16"/>
      <c r="D25" s="16"/>
      <c r="E25" s="16"/>
      <c r="F25" s="16"/>
      <c r="G25" s="16"/>
      <c r="H25" s="16"/>
      <c r="I25" s="10" t="s">
        <v>1</v>
      </c>
      <c r="J25" s="11" t="s">
        <v>10</v>
      </c>
      <c r="K25" s="11" t="s">
        <v>13</v>
      </c>
      <c r="L25" s="11" t="b">
        <v>1</v>
      </c>
      <c r="M25" s="12">
        <v>30</v>
      </c>
      <c r="N25" s="23"/>
      <c r="O25" s="20"/>
    </row>
    <row r="26" spans="2:15" s="3" customFormat="1" ht="19.2" thickTop="1" thickBot="1" x14ac:dyDescent="0.35">
      <c r="B26" s="20"/>
      <c r="C26" s="4" t="s">
        <v>7</v>
      </c>
      <c r="D26" s="5" t="s">
        <v>4</v>
      </c>
      <c r="E26" s="5" t="s">
        <v>5</v>
      </c>
      <c r="F26" s="6" t="s">
        <v>6</v>
      </c>
      <c r="G26" s="16"/>
      <c r="H26" s="16"/>
      <c r="I26" s="10" t="s">
        <v>2</v>
      </c>
      <c r="J26" s="11" t="s">
        <v>11</v>
      </c>
      <c r="K26" s="11" t="s">
        <v>13</v>
      </c>
      <c r="L26" s="11" t="b">
        <v>1</v>
      </c>
      <c r="M26" s="12">
        <v>52</v>
      </c>
      <c r="N26" s="23"/>
      <c r="O26" s="20"/>
    </row>
    <row r="27" spans="2:15" s="3" customFormat="1" ht="18.600000000000001" thickTop="1" x14ac:dyDescent="0.3">
      <c r="B27" s="20"/>
      <c r="C27" s="7" t="s">
        <v>10</v>
      </c>
      <c r="D27" s="8">
        <f>AVERAGE(M24,M25,M35,M36)</f>
        <v>36.25</v>
      </c>
      <c r="E27" s="8">
        <f>_xlfn.STDEV.P(M24,M25,M35,M36)</f>
        <v>8.954747344286158</v>
      </c>
      <c r="F27" s="9">
        <v>4</v>
      </c>
      <c r="G27" s="16"/>
      <c r="H27" s="16"/>
      <c r="I27" s="10" t="s">
        <v>3</v>
      </c>
      <c r="J27" s="11" t="s">
        <v>11</v>
      </c>
      <c r="K27" s="11" t="s">
        <v>13</v>
      </c>
      <c r="L27" s="11" t="b">
        <v>0</v>
      </c>
      <c r="M27" s="12">
        <v>45</v>
      </c>
      <c r="N27" s="23"/>
      <c r="O27" s="20"/>
    </row>
    <row r="28" spans="2:15" s="3" customFormat="1" x14ac:dyDescent="0.3">
      <c r="B28" s="20"/>
      <c r="C28" s="10" t="s">
        <v>12</v>
      </c>
      <c r="D28" s="11">
        <f>AVERAGE(M28,M29,M30,M32)</f>
        <v>39</v>
      </c>
      <c r="E28" s="11">
        <f>_xlfn.STDEV.P(M28,M29,M30,M32)</f>
        <v>10.51189802081432</v>
      </c>
      <c r="F28" s="12">
        <v>4</v>
      </c>
      <c r="G28" s="16"/>
      <c r="H28" s="16"/>
      <c r="I28" s="10" t="s">
        <v>3</v>
      </c>
      <c r="J28" s="11" t="s">
        <v>12</v>
      </c>
      <c r="K28" s="11" t="s">
        <v>14</v>
      </c>
      <c r="L28" s="11" t="b">
        <v>0</v>
      </c>
      <c r="M28" s="12">
        <v>52</v>
      </c>
      <c r="N28" s="23"/>
      <c r="O28" s="20"/>
    </row>
    <row r="29" spans="2:15" s="3" customFormat="1" ht="18.600000000000001" thickBot="1" x14ac:dyDescent="0.35">
      <c r="B29" s="20"/>
      <c r="C29" s="13" t="s">
        <v>11</v>
      </c>
      <c r="D29" s="14">
        <f>AVERAGE(M26,M27,M31,M33,M34,M37)</f>
        <v>42.666666666666664</v>
      </c>
      <c r="E29" s="14">
        <f>_xlfn.STDEV.P(M26,M27,M31,M33,M34,M37)</f>
        <v>7.6521601888326645</v>
      </c>
      <c r="F29" s="15">
        <v>6</v>
      </c>
      <c r="G29" s="16"/>
      <c r="H29" s="16"/>
      <c r="I29" s="10" t="s">
        <v>3</v>
      </c>
      <c r="J29" s="11" t="s">
        <v>12</v>
      </c>
      <c r="K29" s="11" t="s">
        <v>14</v>
      </c>
      <c r="L29" s="11" t="b">
        <v>1</v>
      </c>
      <c r="M29" s="12">
        <v>23</v>
      </c>
      <c r="N29" s="23"/>
      <c r="O29" s="20"/>
    </row>
    <row r="30" spans="2:15" s="3" customFormat="1" ht="18.600000000000001" thickTop="1" x14ac:dyDescent="0.3">
      <c r="B30" s="20"/>
      <c r="C30" s="16" t="s">
        <v>16</v>
      </c>
      <c r="D30" s="16">
        <f>(4/14)*E27 + (4/14)*E28 + (6/14)*E29</f>
        <v>8.8413958995284219</v>
      </c>
      <c r="E30" s="16"/>
      <c r="F30" s="16" t="s">
        <v>17</v>
      </c>
      <c r="G30" s="16">
        <f>L21-D30</f>
        <v>0.47969057476332111</v>
      </c>
      <c r="H30" s="16"/>
      <c r="I30" s="10" t="s">
        <v>2</v>
      </c>
      <c r="J30" s="11" t="s">
        <v>12</v>
      </c>
      <c r="K30" s="11" t="s">
        <v>14</v>
      </c>
      <c r="L30" s="11" t="b">
        <v>1</v>
      </c>
      <c r="M30" s="12">
        <v>43</v>
      </c>
      <c r="N30" s="23"/>
      <c r="O30" s="20"/>
    </row>
    <row r="31" spans="2:15" s="3" customFormat="1" ht="18.600000000000001" thickBot="1" x14ac:dyDescent="0.35">
      <c r="B31" s="20"/>
      <c r="C31" s="16"/>
      <c r="D31" s="16"/>
      <c r="E31" s="16"/>
      <c r="F31" s="16"/>
      <c r="G31" s="16"/>
      <c r="H31" s="16"/>
      <c r="I31" s="10" t="s">
        <v>1</v>
      </c>
      <c r="J31" s="11" t="s">
        <v>11</v>
      </c>
      <c r="K31" s="11" t="s">
        <v>13</v>
      </c>
      <c r="L31" s="11" t="b">
        <v>0</v>
      </c>
      <c r="M31" s="12">
        <v>35</v>
      </c>
      <c r="N31" s="23"/>
      <c r="O31" s="20"/>
    </row>
    <row r="32" spans="2:15" s="3" customFormat="1" ht="19.2" thickTop="1" thickBot="1" x14ac:dyDescent="0.35">
      <c r="B32" s="20"/>
      <c r="C32" s="4" t="s">
        <v>8</v>
      </c>
      <c r="D32" s="5" t="s">
        <v>4</v>
      </c>
      <c r="E32" s="5" t="s">
        <v>5</v>
      </c>
      <c r="F32" s="6" t="s">
        <v>6</v>
      </c>
      <c r="G32" s="16"/>
      <c r="H32" s="16"/>
      <c r="I32" s="10" t="s">
        <v>1</v>
      </c>
      <c r="J32" s="11" t="s">
        <v>12</v>
      </c>
      <c r="K32" s="11" t="s">
        <v>14</v>
      </c>
      <c r="L32" s="11" t="b">
        <v>0</v>
      </c>
      <c r="M32" s="12">
        <v>38</v>
      </c>
      <c r="N32" s="23"/>
      <c r="O32" s="20"/>
    </row>
    <row r="33" spans="2:16" s="3" customFormat="1" ht="18.600000000000001" thickTop="1" x14ac:dyDescent="0.3">
      <c r="B33" s="20"/>
      <c r="C33" s="7" t="s">
        <v>13</v>
      </c>
      <c r="D33" s="8">
        <f>AVERAGE(M24,M25,M26,M27,M31,M35,M37)</f>
        <v>37.571428571428569</v>
      </c>
      <c r="E33" s="8">
        <f>_xlfn.STDEV.P(M24,M25,M26,M27,M31,M35,M37)</f>
        <v>9.3634112046708218</v>
      </c>
      <c r="F33" s="9">
        <v>7</v>
      </c>
      <c r="G33" s="16"/>
      <c r="H33" s="16"/>
      <c r="I33" s="10" t="s">
        <v>3</v>
      </c>
      <c r="J33" s="11" t="s">
        <v>11</v>
      </c>
      <c r="K33" s="11" t="s">
        <v>14</v>
      </c>
      <c r="L33" s="11" t="b">
        <v>0</v>
      </c>
      <c r="M33" s="12">
        <v>46</v>
      </c>
      <c r="N33" s="23"/>
      <c r="O33" s="20"/>
    </row>
    <row r="34" spans="2:16" s="3" customFormat="1" ht="18.600000000000001" thickBot="1" x14ac:dyDescent="0.35">
      <c r="B34" s="20"/>
      <c r="C34" s="13" t="s">
        <v>14</v>
      </c>
      <c r="D34" s="14">
        <f>AVERAGE(M28,M29,M30,M32,M33,M34,M36)</f>
        <v>42</v>
      </c>
      <c r="E34" s="14">
        <f>_xlfn.STDEV.P(M28,M29,M30,M32,M33,M34,M36)</f>
        <v>8.734169352933014</v>
      </c>
      <c r="F34" s="15">
        <v>7</v>
      </c>
      <c r="G34" s="16"/>
      <c r="H34" s="16"/>
      <c r="I34" s="10" t="s">
        <v>1</v>
      </c>
      <c r="J34" s="11" t="s">
        <v>11</v>
      </c>
      <c r="K34" s="11" t="s">
        <v>14</v>
      </c>
      <c r="L34" s="11" t="b">
        <v>1</v>
      </c>
      <c r="M34" s="12">
        <v>48</v>
      </c>
      <c r="N34" s="23"/>
      <c r="O34" s="20"/>
    </row>
    <row r="35" spans="2:16" s="3" customFormat="1" ht="18.600000000000001" thickTop="1" x14ac:dyDescent="0.3">
      <c r="B35" s="20"/>
      <c r="C35" s="16" t="s">
        <v>16</v>
      </c>
      <c r="D35" s="16">
        <f>(7/14)*E33 + (7/14)*E34</f>
        <v>9.048790278801917</v>
      </c>
      <c r="E35" s="16"/>
      <c r="F35" s="16" t="s">
        <v>17</v>
      </c>
      <c r="G35" s="16">
        <f>L21-D35</f>
        <v>0.27229619548982598</v>
      </c>
      <c r="H35" s="16"/>
      <c r="I35" s="10" t="s">
        <v>2</v>
      </c>
      <c r="J35" s="11" t="s">
        <v>10</v>
      </c>
      <c r="K35" s="11" t="s">
        <v>13</v>
      </c>
      <c r="L35" s="11" t="b">
        <v>0</v>
      </c>
      <c r="M35" s="12">
        <v>46</v>
      </c>
      <c r="N35" s="23"/>
      <c r="O35" s="20"/>
    </row>
    <row r="36" spans="2:16" s="3" customFormat="1" ht="18.600000000000001" thickBot="1" x14ac:dyDescent="0.35">
      <c r="B36" s="20"/>
      <c r="C36" s="16"/>
      <c r="D36" s="16"/>
      <c r="E36" s="16"/>
      <c r="F36" s="16"/>
      <c r="G36" s="16"/>
      <c r="H36" s="16"/>
      <c r="I36" s="10" t="s">
        <v>2</v>
      </c>
      <c r="J36" s="11" t="s">
        <v>10</v>
      </c>
      <c r="K36" s="11" t="s">
        <v>14</v>
      </c>
      <c r="L36" s="11" t="b">
        <v>0</v>
      </c>
      <c r="M36" s="12">
        <v>44</v>
      </c>
      <c r="N36" s="23"/>
      <c r="O36" s="20"/>
      <c r="P36" s="16"/>
    </row>
    <row r="37" spans="2:16" s="3" customFormat="1" ht="19.2" thickTop="1" thickBot="1" x14ac:dyDescent="0.35">
      <c r="B37" s="20"/>
      <c r="C37" s="4" t="s">
        <v>9</v>
      </c>
      <c r="D37" s="5" t="s">
        <v>4</v>
      </c>
      <c r="E37" s="5" t="s">
        <v>5</v>
      </c>
      <c r="F37" s="6" t="s">
        <v>6</v>
      </c>
      <c r="G37" s="16"/>
      <c r="H37" s="16"/>
      <c r="I37" s="13" t="s">
        <v>3</v>
      </c>
      <c r="J37" s="14" t="s">
        <v>11</v>
      </c>
      <c r="K37" s="14" t="s">
        <v>13</v>
      </c>
      <c r="L37" s="14" t="b">
        <v>1</v>
      </c>
      <c r="M37" s="15">
        <v>30</v>
      </c>
      <c r="N37" s="23"/>
      <c r="O37" s="20"/>
      <c r="P37" s="16"/>
    </row>
    <row r="38" spans="2:16" s="3" customFormat="1" ht="18.600000000000001" thickTop="1" x14ac:dyDescent="0.3">
      <c r="B38" s="20"/>
      <c r="C38" s="7" t="b">
        <v>1</v>
      </c>
      <c r="D38" s="8">
        <f>AVERAGE(M25,M26,M29,M30,M34,M37)</f>
        <v>37.666666666666664</v>
      </c>
      <c r="E38" s="8">
        <f>_xlfn.STDEV.P(M25,M26,M29,M30,M34,M37)</f>
        <v>10.593499054713803</v>
      </c>
      <c r="F38" s="9">
        <v>6</v>
      </c>
      <c r="G38" s="16"/>
      <c r="H38" s="16"/>
      <c r="I38" s="16"/>
      <c r="J38" s="16"/>
      <c r="K38" s="16"/>
      <c r="L38" s="16"/>
      <c r="M38" s="16"/>
      <c r="N38" s="23"/>
      <c r="O38" s="20"/>
      <c r="P38" s="16"/>
    </row>
    <row r="39" spans="2:16" s="3" customFormat="1" ht="18.600000000000001" thickBot="1" x14ac:dyDescent="0.35">
      <c r="B39" s="20"/>
      <c r="C39" s="13" t="b">
        <v>0</v>
      </c>
      <c r="D39" s="14">
        <f>AVERAGE(M24,M27,M28,M31,M32,M33,M35,M36)</f>
        <v>41.375</v>
      </c>
      <c r="E39" s="14">
        <f>_xlfn.STDEV.P(M24,M27,M28,M31,M32,M33,M35,M36)</f>
        <v>7.8730156229998682</v>
      </c>
      <c r="F39" s="15">
        <v>8</v>
      </c>
      <c r="G39" s="16"/>
      <c r="H39" s="16"/>
      <c r="I39" s="16"/>
      <c r="J39" s="31" t="s">
        <v>23</v>
      </c>
      <c r="K39" s="31"/>
      <c r="L39" s="31"/>
      <c r="M39" s="16"/>
      <c r="N39" s="23"/>
      <c r="O39" s="20"/>
      <c r="P39" s="16"/>
    </row>
    <row r="40" spans="2:16" s="3" customFormat="1" ht="18.600000000000001" thickTop="1" x14ac:dyDescent="0.3">
      <c r="B40" s="20"/>
      <c r="C40" s="16" t="s">
        <v>16</v>
      </c>
      <c r="D40" s="16">
        <f>(6/14)*E38 + (8/14)*E39</f>
        <v>9.0389370937344111</v>
      </c>
      <c r="E40" s="16"/>
      <c r="F40" s="16" t="s">
        <v>17</v>
      </c>
      <c r="G40" s="16">
        <f>L21-D40</f>
        <v>0.28214938055733185</v>
      </c>
      <c r="H40" s="16"/>
      <c r="I40" s="16"/>
      <c r="J40" s="16"/>
      <c r="K40" s="16"/>
      <c r="L40" s="16"/>
      <c r="M40" s="16"/>
      <c r="N40" s="23"/>
      <c r="O40" s="20"/>
      <c r="P40" s="16"/>
    </row>
    <row r="41" spans="2:16" s="3" customFormat="1" ht="18.600000000000001" thickBot="1" x14ac:dyDescent="0.35">
      <c r="B41" s="32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4"/>
      <c r="O41" s="20"/>
      <c r="P41" s="16"/>
    </row>
    <row r="42" spans="2:16" s="3" customFormat="1" ht="18.600000000000001" thickTop="1" x14ac:dyDescent="0.3"/>
    <row r="43" spans="2:16" s="3" customFormat="1" ht="18.600000000000001" thickBot="1" x14ac:dyDescent="0.35"/>
    <row r="44" spans="2:16" s="3" customFormat="1" ht="19.2" thickTop="1" thickBot="1" x14ac:dyDescent="0.35">
      <c r="B44" s="17"/>
      <c r="C44" s="18"/>
      <c r="D44" s="18"/>
      <c r="E44" s="18"/>
      <c r="F44" s="18"/>
      <c r="G44" s="18"/>
      <c r="H44" s="18"/>
      <c r="I44" s="18"/>
      <c r="J44" s="1" t="s">
        <v>22</v>
      </c>
      <c r="K44" s="1"/>
      <c r="L44" s="18"/>
      <c r="M44" s="19"/>
    </row>
    <row r="45" spans="2:16" s="3" customFormat="1" ht="19.2" thickTop="1" thickBot="1" x14ac:dyDescent="0.35">
      <c r="B45" s="20"/>
      <c r="C45" s="4" t="s">
        <v>7</v>
      </c>
      <c r="D45" s="5" t="s">
        <v>4</v>
      </c>
      <c r="E45" s="5" t="s">
        <v>5</v>
      </c>
      <c r="F45" s="6" t="s">
        <v>6</v>
      </c>
      <c r="G45" s="16"/>
      <c r="H45" s="16"/>
      <c r="I45" s="16"/>
      <c r="J45" s="2"/>
      <c r="K45" s="2"/>
      <c r="L45" s="16"/>
      <c r="M45" s="23"/>
    </row>
    <row r="46" spans="2:16" s="3" customFormat="1" ht="18.600000000000001" thickTop="1" x14ac:dyDescent="0.3">
      <c r="B46" s="20"/>
      <c r="C46" s="10" t="s">
        <v>10</v>
      </c>
      <c r="D46" s="11">
        <f>AVERAGE(L49,L50)</f>
        <v>27.5</v>
      </c>
      <c r="E46" s="11">
        <f>_xlfn.STDEV.P(L49,L50)</f>
        <v>2.5</v>
      </c>
      <c r="F46" s="12">
        <v>2</v>
      </c>
      <c r="G46" s="16"/>
      <c r="H46" s="16"/>
      <c r="J46" s="27" t="s">
        <v>21</v>
      </c>
      <c r="K46" s="27">
        <f>_xlfn.STDEV.P(L49:L53)</f>
        <v>7.7820305833374883</v>
      </c>
      <c r="M46" s="23"/>
    </row>
    <row r="47" spans="2:16" s="3" customFormat="1" ht="18.600000000000001" thickBot="1" x14ac:dyDescent="0.35">
      <c r="B47" s="20"/>
      <c r="C47" s="35" t="s">
        <v>12</v>
      </c>
      <c r="D47" s="36">
        <f>AVERAGE(L52)</f>
        <v>38</v>
      </c>
      <c r="E47" s="36">
        <f>_xlfn.STDEV.P(L52)</f>
        <v>0</v>
      </c>
      <c r="F47" s="37">
        <v>1</v>
      </c>
      <c r="G47" s="16"/>
      <c r="H47" s="16"/>
      <c r="I47" s="16"/>
      <c r="J47" s="16"/>
      <c r="K47" s="16"/>
      <c r="L47" s="16"/>
      <c r="M47" s="23"/>
    </row>
    <row r="48" spans="2:16" s="3" customFormat="1" ht="19.2" thickTop="1" thickBot="1" x14ac:dyDescent="0.35">
      <c r="B48" s="20"/>
      <c r="C48" s="13" t="s">
        <v>11</v>
      </c>
      <c r="D48" s="14">
        <f>AVERAGE(L51,L53)</f>
        <v>41.5</v>
      </c>
      <c r="E48" s="14">
        <f>_xlfn.STDEV.P(L51,L53)</f>
        <v>6.5</v>
      </c>
      <c r="F48" s="15">
        <v>2</v>
      </c>
      <c r="G48" s="16"/>
      <c r="H48" s="16"/>
      <c r="I48" s="4" t="s">
        <v>7</v>
      </c>
      <c r="J48" s="5" t="s">
        <v>8</v>
      </c>
      <c r="K48" s="5" t="s">
        <v>9</v>
      </c>
      <c r="L48" s="6" t="s">
        <v>15</v>
      </c>
      <c r="M48" s="23"/>
    </row>
    <row r="49" spans="2:13" s="3" customFormat="1" ht="18.600000000000001" thickTop="1" x14ac:dyDescent="0.3">
      <c r="B49" s="20"/>
      <c r="C49" s="16" t="s">
        <v>16</v>
      </c>
      <c r="D49" s="16">
        <f>(2/5)*E46+(1/5)*E47+(2/5)*E48</f>
        <v>3.6</v>
      </c>
      <c r="E49" s="16"/>
      <c r="F49" s="16" t="s">
        <v>17</v>
      </c>
      <c r="G49" s="30">
        <f>K46-D49</f>
        <v>4.1820305833374878</v>
      </c>
      <c r="H49" s="16"/>
      <c r="I49" s="38" t="s">
        <v>10</v>
      </c>
      <c r="J49" s="39" t="s">
        <v>13</v>
      </c>
      <c r="K49" s="39" t="b">
        <v>0</v>
      </c>
      <c r="L49" s="40">
        <v>25</v>
      </c>
      <c r="M49" s="23"/>
    </row>
    <row r="50" spans="2:13" s="3" customFormat="1" ht="18.600000000000001" thickBot="1" x14ac:dyDescent="0.35">
      <c r="B50" s="20"/>
      <c r="C50" s="16"/>
      <c r="D50" s="16"/>
      <c r="E50" s="16"/>
      <c r="F50" s="16"/>
      <c r="G50" s="16"/>
      <c r="H50" s="16"/>
      <c r="I50" s="10" t="s">
        <v>10</v>
      </c>
      <c r="J50" s="11" t="s">
        <v>13</v>
      </c>
      <c r="K50" s="11" t="b">
        <v>1</v>
      </c>
      <c r="L50" s="12">
        <v>30</v>
      </c>
      <c r="M50" s="23"/>
    </row>
    <row r="51" spans="2:13" s="3" customFormat="1" ht="19.2" thickTop="1" thickBot="1" x14ac:dyDescent="0.35">
      <c r="B51" s="20"/>
      <c r="C51" s="4" t="s">
        <v>8</v>
      </c>
      <c r="D51" s="5" t="s">
        <v>4</v>
      </c>
      <c r="E51" s="5" t="s">
        <v>5</v>
      </c>
      <c r="F51" s="6" t="s">
        <v>6</v>
      </c>
      <c r="G51" s="16"/>
      <c r="H51" s="16"/>
      <c r="I51" s="10" t="s">
        <v>11</v>
      </c>
      <c r="J51" s="11" t="s">
        <v>13</v>
      </c>
      <c r="K51" s="11" t="b">
        <v>0</v>
      </c>
      <c r="L51" s="12">
        <v>35</v>
      </c>
      <c r="M51" s="23"/>
    </row>
    <row r="52" spans="2:13" s="3" customFormat="1" ht="18.600000000000001" thickTop="1" x14ac:dyDescent="0.3">
      <c r="B52" s="20"/>
      <c r="C52" s="10" t="s">
        <v>13</v>
      </c>
      <c r="D52" s="11">
        <f>AVERAGE(L49,L50,L51)</f>
        <v>30</v>
      </c>
      <c r="E52" s="11">
        <f>_xlfn.STDEV.P(L49,L50,L51)</f>
        <v>4.0824829046386304</v>
      </c>
      <c r="F52" s="12">
        <v>3</v>
      </c>
      <c r="G52" s="16"/>
      <c r="H52" s="16"/>
      <c r="I52" s="10" t="s">
        <v>12</v>
      </c>
      <c r="J52" s="11" t="s">
        <v>14</v>
      </c>
      <c r="K52" s="11" t="b">
        <v>0</v>
      </c>
      <c r="L52" s="12">
        <v>38</v>
      </c>
      <c r="M52" s="23"/>
    </row>
    <row r="53" spans="2:13" s="3" customFormat="1" ht="18.600000000000001" thickBot="1" x14ac:dyDescent="0.35">
      <c r="B53" s="20"/>
      <c r="C53" s="13" t="s">
        <v>14</v>
      </c>
      <c r="D53" s="14">
        <f>AVERAGE(L52,L53)</f>
        <v>43</v>
      </c>
      <c r="E53" s="14">
        <f>_xlfn.STDEV.P(L52,L53)</f>
        <v>5</v>
      </c>
      <c r="F53" s="15">
        <v>2</v>
      </c>
      <c r="G53" s="16"/>
      <c r="H53" s="16"/>
      <c r="I53" s="13" t="s">
        <v>11</v>
      </c>
      <c r="J53" s="14" t="s">
        <v>14</v>
      </c>
      <c r="K53" s="14" t="b">
        <v>1</v>
      </c>
      <c r="L53" s="15">
        <v>48</v>
      </c>
      <c r="M53" s="23"/>
    </row>
    <row r="54" spans="2:13" s="3" customFormat="1" ht="18.600000000000001" thickTop="1" x14ac:dyDescent="0.3">
      <c r="B54" s="20"/>
      <c r="C54" s="16" t="s">
        <v>16</v>
      </c>
      <c r="D54" s="16">
        <f>(3/5)*E52 + (2/5)*E53</f>
        <v>4.4494897427831788</v>
      </c>
      <c r="E54" s="16"/>
      <c r="F54" s="16" t="s">
        <v>17</v>
      </c>
      <c r="G54" s="16">
        <f>K46-D54</f>
        <v>3.3325408405543095</v>
      </c>
      <c r="H54" s="16"/>
      <c r="I54" s="16"/>
      <c r="J54" s="16"/>
      <c r="K54" s="16"/>
      <c r="L54" s="16"/>
      <c r="M54" s="23"/>
    </row>
    <row r="55" spans="2:13" s="3" customFormat="1" ht="18.600000000000001" thickBot="1" x14ac:dyDescent="0.35">
      <c r="B55" s="20"/>
      <c r="C55" s="16"/>
      <c r="D55" s="16"/>
      <c r="E55" s="16"/>
      <c r="F55" s="16"/>
      <c r="G55" s="16"/>
      <c r="H55" s="16"/>
      <c r="I55" s="16"/>
      <c r="J55" s="31" t="s">
        <v>25</v>
      </c>
      <c r="K55" s="31"/>
      <c r="L55" s="16"/>
      <c r="M55" s="23"/>
    </row>
    <row r="56" spans="2:13" s="3" customFormat="1" ht="19.2" thickTop="1" thickBot="1" x14ac:dyDescent="0.35">
      <c r="B56" s="20"/>
      <c r="C56" s="4" t="s">
        <v>9</v>
      </c>
      <c r="D56" s="5" t="s">
        <v>4</v>
      </c>
      <c r="E56" s="5" t="s">
        <v>5</v>
      </c>
      <c r="F56" s="6" t="s">
        <v>6</v>
      </c>
      <c r="G56" s="16"/>
      <c r="H56" s="16"/>
      <c r="I56" s="16"/>
      <c r="J56" s="16"/>
      <c r="K56" s="16"/>
      <c r="L56" s="16"/>
      <c r="M56" s="23"/>
    </row>
    <row r="57" spans="2:13" s="3" customFormat="1" ht="18.600000000000001" thickTop="1" x14ac:dyDescent="0.3">
      <c r="B57" s="20"/>
      <c r="C57" s="10" t="b">
        <v>1</v>
      </c>
      <c r="D57" s="11">
        <f>AVERAGE(L50,L53)</f>
        <v>39</v>
      </c>
      <c r="E57" s="11">
        <f>_xlfn.STDEV.P(L50,L53)</f>
        <v>9</v>
      </c>
      <c r="F57" s="12">
        <v>2</v>
      </c>
      <c r="G57" s="16"/>
      <c r="H57" s="16"/>
      <c r="I57" s="16"/>
      <c r="J57" s="16"/>
      <c r="K57" s="16"/>
      <c r="L57" s="16"/>
      <c r="M57" s="23"/>
    </row>
    <row r="58" spans="2:13" s="3" customFormat="1" ht="18.600000000000001" thickBot="1" x14ac:dyDescent="0.35">
      <c r="B58" s="20"/>
      <c r="C58" s="13" t="b">
        <v>0</v>
      </c>
      <c r="D58" s="14">
        <f>AVERAGE(L49,L51,L52)</f>
        <v>32.666666666666664</v>
      </c>
      <c r="E58" s="14">
        <f>_xlfn.STDEV.P(L49,L51,L52)</f>
        <v>5.5577773335110221</v>
      </c>
      <c r="F58" s="15">
        <v>3</v>
      </c>
      <c r="G58" s="16"/>
      <c r="H58" s="16"/>
      <c r="I58" s="16"/>
      <c r="J58" s="16"/>
      <c r="K58" s="16"/>
      <c r="L58" s="16"/>
      <c r="M58" s="23"/>
    </row>
    <row r="59" spans="2:13" s="3" customFormat="1" ht="18.600000000000001" thickTop="1" x14ac:dyDescent="0.3">
      <c r="B59" s="20"/>
      <c r="C59" s="16" t="s">
        <v>16</v>
      </c>
      <c r="D59" s="16">
        <f>(2/5)*E57 + (3/5)*E58</f>
        <v>6.9346664001066127</v>
      </c>
      <c r="E59" s="16"/>
      <c r="F59" s="16" t="s">
        <v>17</v>
      </c>
      <c r="G59" s="16">
        <f>K46-D59</f>
        <v>0.84736418323087559</v>
      </c>
      <c r="H59" s="16"/>
      <c r="I59" s="16"/>
      <c r="J59" s="16"/>
      <c r="K59" s="16"/>
      <c r="L59" s="16"/>
      <c r="M59" s="23"/>
    </row>
    <row r="60" spans="2:13" s="3" customFormat="1" ht="18.600000000000001" thickBot="1" x14ac:dyDescent="0.35"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4"/>
    </row>
    <row r="61" spans="2:13" s="3" customFormat="1" ht="18.600000000000001" thickTop="1" x14ac:dyDescent="0.3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2:13" s="3" customFormat="1" ht="18.600000000000001" thickBot="1" x14ac:dyDescent="0.35"/>
    <row r="63" spans="2:13" s="3" customFormat="1" ht="19.2" thickTop="1" thickBot="1" x14ac:dyDescent="0.35">
      <c r="B63" s="17"/>
      <c r="C63" s="18"/>
      <c r="D63" s="18"/>
      <c r="E63" s="18"/>
      <c r="F63" s="18"/>
      <c r="G63" s="18"/>
      <c r="H63" s="18"/>
      <c r="I63" s="18"/>
      <c r="J63" s="1" t="s">
        <v>19</v>
      </c>
      <c r="K63" s="1"/>
      <c r="L63" s="18"/>
      <c r="M63" s="19"/>
    </row>
    <row r="64" spans="2:13" s="3" customFormat="1" ht="19.2" thickTop="1" thickBot="1" x14ac:dyDescent="0.35">
      <c r="B64" s="20"/>
      <c r="C64" s="4" t="s">
        <v>7</v>
      </c>
      <c r="D64" s="5" t="s">
        <v>4</v>
      </c>
      <c r="E64" s="5" t="s">
        <v>5</v>
      </c>
      <c r="F64" s="6" t="s">
        <v>6</v>
      </c>
      <c r="G64" s="16"/>
      <c r="H64" s="16"/>
      <c r="I64" s="16"/>
      <c r="J64" s="2"/>
      <c r="K64" s="2"/>
      <c r="L64" s="16"/>
      <c r="M64" s="23"/>
    </row>
    <row r="65" spans="2:13" s="3" customFormat="1" ht="18.600000000000001" thickTop="1" x14ac:dyDescent="0.3">
      <c r="B65" s="20"/>
      <c r="C65" s="10" t="s">
        <v>12</v>
      </c>
      <c r="D65" s="11">
        <f>AVERAGE(L69,L70)</f>
        <v>37.5</v>
      </c>
      <c r="E65" s="11">
        <f>_xlfn.STDEV.P(L69,L70)</f>
        <v>14.5</v>
      </c>
      <c r="F65" s="12">
        <v>2</v>
      </c>
      <c r="G65" s="16"/>
      <c r="H65" s="30"/>
      <c r="J65" s="27" t="s">
        <v>20</v>
      </c>
      <c r="K65" s="27">
        <f>_xlfn.STDEV.P(L68:L72)</f>
        <v>10.870142593360953</v>
      </c>
      <c r="M65" s="23"/>
    </row>
    <row r="66" spans="2:13" s="3" customFormat="1" ht="18.600000000000001" thickBot="1" x14ac:dyDescent="0.35">
      <c r="B66" s="20"/>
      <c r="C66" s="13" t="s">
        <v>11</v>
      </c>
      <c r="D66" s="14">
        <f>AVERAGE(L68,L71,L72)</f>
        <v>40.333333333333336</v>
      </c>
      <c r="E66" s="14">
        <f>_xlfn.STDEV.P(L68,L71,L72)</f>
        <v>7.3181661333667165</v>
      </c>
      <c r="F66" s="15">
        <v>3</v>
      </c>
      <c r="G66" s="16"/>
      <c r="H66" s="16"/>
      <c r="M66" s="23"/>
    </row>
    <row r="67" spans="2:13" s="3" customFormat="1" ht="19.2" thickTop="1" thickBot="1" x14ac:dyDescent="0.35">
      <c r="B67" s="20"/>
      <c r="C67" s="16" t="s">
        <v>16</v>
      </c>
      <c r="D67" s="16">
        <f>(2/5)*E65 + (3/5)*E66</f>
        <v>10.190899680020031</v>
      </c>
      <c r="E67" s="16"/>
      <c r="F67" s="16" t="s">
        <v>17</v>
      </c>
      <c r="G67" s="16">
        <f>K65-D67</f>
        <v>0.67924291334092146</v>
      </c>
      <c r="H67" s="16"/>
      <c r="I67" s="4" t="s">
        <v>7</v>
      </c>
      <c r="J67" s="5" t="s">
        <v>8</v>
      </c>
      <c r="K67" s="5" t="s">
        <v>9</v>
      </c>
      <c r="L67" s="6" t="s">
        <v>15</v>
      </c>
      <c r="M67" s="23"/>
    </row>
    <row r="68" spans="2:13" s="3" customFormat="1" ht="19.2" thickTop="1" thickBot="1" x14ac:dyDescent="0.35">
      <c r="B68" s="20"/>
      <c r="C68" s="16"/>
      <c r="D68" s="16"/>
      <c r="E68" s="16"/>
      <c r="F68" s="16"/>
      <c r="G68" s="16"/>
      <c r="H68" s="16"/>
      <c r="I68" s="38" t="s">
        <v>11</v>
      </c>
      <c r="J68" s="11" t="s">
        <v>13</v>
      </c>
      <c r="K68" s="11" t="b">
        <v>0</v>
      </c>
      <c r="L68" s="12">
        <v>45</v>
      </c>
      <c r="M68" s="23"/>
    </row>
    <row r="69" spans="2:13" s="3" customFormat="1" ht="19.2" thickTop="1" thickBot="1" x14ac:dyDescent="0.35">
      <c r="B69" s="20"/>
      <c r="C69" s="4" t="s">
        <v>8</v>
      </c>
      <c r="D69" s="5" t="s">
        <v>4</v>
      </c>
      <c r="E69" s="5" t="s">
        <v>5</v>
      </c>
      <c r="F69" s="6" t="s">
        <v>6</v>
      </c>
      <c r="G69" s="16"/>
      <c r="H69" s="16"/>
      <c r="I69" s="10" t="s">
        <v>12</v>
      </c>
      <c r="J69" s="11" t="s">
        <v>14</v>
      </c>
      <c r="K69" s="11" t="b">
        <v>0</v>
      </c>
      <c r="L69" s="12">
        <v>52</v>
      </c>
      <c r="M69" s="23"/>
    </row>
    <row r="70" spans="2:13" s="3" customFormat="1" ht="18.600000000000001" thickTop="1" x14ac:dyDescent="0.3">
      <c r="B70" s="20"/>
      <c r="C70" s="10" t="s">
        <v>13</v>
      </c>
      <c r="D70" s="11">
        <f>AVERAGE(L68,L72)</f>
        <v>37.5</v>
      </c>
      <c r="E70" s="11">
        <f>_xlfn.STDEV.P(L68,L72)</f>
        <v>7.5</v>
      </c>
      <c r="F70" s="12">
        <v>2</v>
      </c>
      <c r="G70" s="16"/>
      <c r="H70" s="16"/>
      <c r="I70" s="10" t="s">
        <v>12</v>
      </c>
      <c r="J70" s="11" t="s">
        <v>14</v>
      </c>
      <c r="K70" s="11" t="b">
        <v>1</v>
      </c>
      <c r="L70" s="12">
        <v>23</v>
      </c>
      <c r="M70" s="23"/>
    </row>
    <row r="71" spans="2:13" s="3" customFormat="1" ht="18.600000000000001" thickBot="1" x14ac:dyDescent="0.35">
      <c r="B71" s="20"/>
      <c r="C71" s="13" t="s">
        <v>14</v>
      </c>
      <c r="D71" s="14">
        <f>AVERAGE(L69,L70,L71)</f>
        <v>40.333333333333336</v>
      </c>
      <c r="E71" s="14">
        <f>_xlfn.STDEV.P(L69,L70,L71)</f>
        <v>12.498888839501783</v>
      </c>
      <c r="F71" s="15">
        <v>3</v>
      </c>
      <c r="G71" s="16"/>
      <c r="H71" s="16"/>
      <c r="I71" s="10" t="s">
        <v>11</v>
      </c>
      <c r="J71" s="11" t="s">
        <v>14</v>
      </c>
      <c r="K71" s="11" t="b">
        <v>0</v>
      </c>
      <c r="L71" s="12">
        <v>46</v>
      </c>
      <c r="M71" s="23"/>
    </row>
    <row r="72" spans="2:13" s="3" customFormat="1" ht="19.2" thickTop="1" thickBot="1" x14ac:dyDescent="0.35">
      <c r="B72" s="20"/>
      <c r="C72" s="16" t="s">
        <v>16</v>
      </c>
      <c r="D72" s="16">
        <f>(2/5)*E70 + (3/5)*E71</f>
        <v>10.49933330370107</v>
      </c>
      <c r="E72" s="16"/>
      <c r="F72" s="16" t="s">
        <v>17</v>
      </c>
      <c r="G72" s="16">
        <f>K65-D72</f>
        <v>0.37080928965988313</v>
      </c>
      <c r="H72" s="16"/>
      <c r="I72" s="13" t="s">
        <v>11</v>
      </c>
      <c r="J72" s="14" t="s">
        <v>13</v>
      </c>
      <c r="K72" s="14" t="b">
        <v>1</v>
      </c>
      <c r="L72" s="15">
        <v>30</v>
      </c>
      <c r="M72" s="23"/>
    </row>
    <row r="73" spans="2:13" s="3" customFormat="1" ht="19.2" thickTop="1" thickBot="1" x14ac:dyDescent="0.35">
      <c r="B73" s="20"/>
      <c r="C73" s="16"/>
      <c r="D73" s="16"/>
      <c r="E73" s="16"/>
      <c r="F73" s="16"/>
      <c r="G73" s="16"/>
      <c r="H73" s="16"/>
      <c r="M73" s="23"/>
    </row>
    <row r="74" spans="2:13" s="3" customFormat="1" ht="19.2" thickTop="1" thickBot="1" x14ac:dyDescent="0.35">
      <c r="B74" s="20"/>
      <c r="C74" s="4" t="s">
        <v>9</v>
      </c>
      <c r="D74" s="5" t="s">
        <v>4</v>
      </c>
      <c r="E74" s="5" t="s">
        <v>5</v>
      </c>
      <c r="F74" s="6" t="s">
        <v>6</v>
      </c>
      <c r="G74" s="16"/>
      <c r="H74" s="16"/>
      <c r="I74" s="16"/>
      <c r="J74" s="31" t="s">
        <v>24</v>
      </c>
      <c r="K74" s="31"/>
      <c r="L74" s="16"/>
      <c r="M74" s="23"/>
    </row>
    <row r="75" spans="2:13" s="3" customFormat="1" ht="18.600000000000001" thickTop="1" x14ac:dyDescent="0.3">
      <c r="B75" s="20"/>
      <c r="C75" s="10" t="b">
        <v>1</v>
      </c>
      <c r="D75" s="11">
        <f>AVERAGE(L70,L72)</f>
        <v>26.5</v>
      </c>
      <c r="E75" s="11">
        <f>_xlfn.STDEV.P(L70,L72)</f>
        <v>3.5</v>
      </c>
      <c r="F75" s="12">
        <v>2</v>
      </c>
      <c r="G75" s="16"/>
      <c r="H75" s="16"/>
      <c r="I75" s="16"/>
      <c r="L75" s="16"/>
      <c r="M75" s="23"/>
    </row>
    <row r="76" spans="2:13" s="3" customFormat="1" ht="18.600000000000001" thickBot="1" x14ac:dyDescent="0.35">
      <c r="B76" s="20"/>
      <c r="C76" s="13" t="b">
        <v>0</v>
      </c>
      <c r="D76" s="14">
        <f>AVERAGE(L68,L69,L71)</f>
        <v>47.666666666666664</v>
      </c>
      <c r="E76" s="14">
        <f>_xlfn.STDEV.P(L68,L69,L71)</f>
        <v>3.0912061651652349</v>
      </c>
      <c r="F76" s="15">
        <v>3</v>
      </c>
      <c r="G76" s="16"/>
      <c r="H76" s="16"/>
      <c r="I76" s="16"/>
      <c r="J76" s="16"/>
      <c r="K76" s="16"/>
      <c r="L76" s="16"/>
      <c r="M76" s="23"/>
    </row>
    <row r="77" spans="2:13" s="3" customFormat="1" ht="18.600000000000001" thickTop="1" x14ac:dyDescent="0.3">
      <c r="B77" s="20"/>
      <c r="C77" s="16" t="s">
        <v>16</v>
      </c>
      <c r="D77" s="16">
        <f>(2/5)*E75 + (3/5)*E76</f>
        <v>3.2547236990991411</v>
      </c>
      <c r="E77" s="16"/>
      <c r="F77" s="16" t="s">
        <v>17</v>
      </c>
      <c r="G77" s="30">
        <f>K65-D77</f>
        <v>7.6154188942618113</v>
      </c>
      <c r="H77" s="16"/>
      <c r="I77" s="16"/>
      <c r="J77" s="16"/>
      <c r="K77" s="16"/>
      <c r="L77" s="16"/>
      <c r="M77" s="23"/>
    </row>
    <row r="78" spans="2:13" s="3" customFormat="1" ht="18.600000000000001" thickBot="1" x14ac:dyDescent="0.35">
      <c r="B78" s="32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4"/>
    </row>
    <row r="79" spans="2:13" s="3" customFormat="1" ht="18.600000000000001" thickTop="1" x14ac:dyDescent="0.3"/>
  </sheetData>
  <mergeCells count="6">
    <mergeCell ref="J74:K74"/>
    <mergeCell ref="J55:K55"/>
    <mergeCell ref="J44:K45"/>
    <mergeCell ref="J63:K64"/>
    <mergeCell ref="I21:J21"/>
    <mergeCell ref="J39:L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Shayaan</dc:creator>
  <cp:lastModifiedBy>Shayaan</cp:lastModifiedBy>
  <dcterms:created xsi:type="dcterms:W3CDTF">2015-06-05T18:17:20Z</dcterms:created>
  <dcterms:modified xsi:type="dcterms:W3CDTF">2021-11-16T20:57:18Z</dcterms:modified>
</cp:coreProperties>
</file>