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0d302d9a7d01b8/Desktop/Boot Camp Class Folder/01-Crowdfunding Analysis/excel-challenge/"/>
    </mc:Choice>
  </mc:AlternateContent>
  <xr:revisionPtr revIDLastSave="549" documentId="13_ncr:40009_{11C9D2FE-BDF6-5C46-B9DE-A4DF0C4A6734}" xr6:coauthVersionLast="47" xr6:coauthVersionMax="47" xr10:uidLastSave="{CB5903FE-FC76-4567-A33D-F668ABBFB276}"/>
  <bookViews>
    <workbookView xWindow="-28920" yWindow="-120" windowWidth="29040" windowHeight="15720" tabRatio="732" xr2:uid="{00000000-000D-0000-FFFF-FFFF00000000}"/>
  </bookViews>
  <sheets>
    <sheet name="Crowdfunding" sheetId="1" r:id="rId1"/>
    <sheet name="Campaign Pivot" sheetId="3" r:id="rId2"/>
    <sheet name="sub-category pivot" sheetId="4" r:id="rId3"/>
    <sheet name="Date conversion Pivot" sheetId="5" r:id="rId4"/>
    <sheet name="Crowdfunding Goal Analysis" sheetId="6" r:id="rId5"/>
    <sheet name="Statistical Analysis" sheetId="7" r:id="rId6"/>
  </sheets>
  <definedNames>
    <definedName name="_xlnm._FilterDatabase" localSheetId="0" hidden="1">Crowdfunding!$A$1:$V$1001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7" l="1"/>
  <c r="J6" i="7"/>
  <c r="H6" i="7"/>
  <c r="J7" i="7"/>
  <c r="H7" i="7"/>
  <c r="H5" i="7"/>
  <c r="J4" i="7"/>
  <c r="J3" i="7"/>
  <c r="H3" i="7"/>
  <c r="H4" i="7"/>
  <c r="J2" i="7"/>
  <c r="H2" i="7"/>
  <c r="D13" i="6"/>
  <c r="D12" i="6"/>
  <c r="D11" i="6"/>
  <c r="D10" i="6"/>
  <c r="D9" i="6"/>
  <c r="D8" i="6"/>
  <c r="D7" i="6"/>
  <c r="D6" i="6"/>
  <c r="C13" i="6"/>
  <c r="C12" i="6"/>
  <c r="C11" i="6"/>
  <c r="C10" i="6"/>
  <c r="C9" i="6"/>
  <c r="C8" i="6"/>
  <c r="C7" i="6"/>
  <c r="B13" i="6"/>
  <c r="B12" i="6"/>
  <c r="B11" i="6"/>
  <c r="B10" i="6"/>
  <c r="B9" i="6"/>
  <c r="B8" i="6"/>
  <c r="B7" i="6"/>
  <c r="B6" i="6"/>
  <c r="D2" i="6"/>
  <c r="C6" i="6"/>
  <c r="D5" i="6"/>
  <c r="C5" i="6"/>
  <c r="B5" i="6"/>
  <c r="D4" i="6"/>
  <c r="C4" i="6"/>
  <c r="D3" i="6"/>
  <c r="C3" i="6"/>
  <c r="B4" i="6"/>
  <c r="B3" i="6"/>
  <c r="C2" i="6"/>
  <c r="B2" i="6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2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3" i="1"/>
  <c r="S4" i="1"/>
  <c r="S5" i="1"/>
  <c r="S6" i="1"/>
  <c r="S7" i="1"/>
  <c r="S8" i="1"/>
  <c r="S9" i="1"/>
  <c r="S10" i="1"/>
  <c r="S11" i="1"/>
  <c r="S1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2" i="1"/>
  <c r="I2" i="1" s="1"/>
  <c r="E2" i="6" l="1"/>
  <c r="G2" i="6" s="1"/>
  <c r="E5" i="6"/>
  <c r="H5" i="6" s="1"/>
  <c r="E4" i="6"/>
  <c r="F4" i="6" s="1"/>
  <c r="E3" i="6"/>
  <c r="F3" i="6" s="1"/>
  <c r="E6" i="6"/>
  <c r="F6" i="6" s="1"/>
  <c r="E12" i="6"/>
  <c r="E11" i="6"/>
  <c r="H11" i="6" s="1"/>
  <c r="E9" i="6"/>
  <c r="G9" i="6" s="1"/>
  <c r="E8" i="6"/>
  <c r="F8" i="6" s="1"/>
  <c r="E7" i="6"/>
  <c r="G7" i="6" s="1"/>
  <c r="E10" i="6"/>
  <c r="G10" i="6" s="1"/>
  <c r="E13" i="6"/>
  <c r="G13" i="6" s="1"/>
  <c r="G5" i="6" l="1"/>
  <c r="G6" i="6"/>
  <c r="H3" i="6"/>
  <c r="F5" i="6"/>
  <c r="H6" i="6"/>
  <c r="F7" i="6"/>
  <c r="F13" i="6"/>
  <c r="G8" i="6"/>
  <c r="H7" i="6"/>
  <c r="F12" i="6"/>
  <c r="G12" i="6"/>
  <c r="G3" i="6"/>
  <c r="F11" i="6"/>
  <c r="H2" i="6"/>
  <c r="G4" i="6"/>
  <c r="H9" i="6"/>
  <c r="H12" i="6"/>
  <c r="F10" i="6"/>
  <c r="H10" i="6"/>
  <c r="F9" i="6"/>
  <c r="G11" i="6"/>
  <c r="H13" i="6"/>
  <c r="H4" i="6"/>
  <c r="F2" i="6"/>
  <c r="H8" i="6"/>
</calcChain>
</file>

<file path=xl/sharedStrings.xml><?xml version="1.0" encoding="utf-8"?>
<sst xmlns="http://schemas.openxmlformats.org/spreadsheetml/2006/main" count="7064" uniqueCount="2116">
  <si>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</si>
  <si>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</si>
  <si>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</si>
  <si>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</si>
  <si>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</si>
  <si>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</si>
  <si>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</si>
  <si>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</si>
  <si>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</si>
  <si>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</si>
  <si>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</si>
  <si>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</si>
  <si>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</si>
  <si>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</si>
  <si>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</si>
  <si>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</si>
  <si>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</si>
  <si>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</si>
  <si>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</si>
  <si>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</si>
  <si>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</si>
  <si>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</si>
  <si>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</si>
  <si>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</si>
  <si>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</si>
  <si>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</si>
  <si>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</si>
  <si>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</si>
  <si>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</si>
  <si>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</si>
  <si>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</si>
  <si>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</si>
  <si>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</si>
  <si>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</si>
  <si>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</si>
  <si>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</si>
  <si>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</si>
  <si>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</si>
  <si>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</si>
  <si>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</si>
  <si>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</si>
  <si>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</si>
  <si>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</si>
  <si>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</si>
  <si>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</si>
  <si>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</si>
  <si>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</si>
  <si>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</si>
  <si>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</si>
  <si>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</si>
  <si>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</si>
  <si>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</si>
  <si>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</si>
  <si>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</si>
  <si>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</si>
  <si>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</si>
  <si>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</si>
  <si>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</si>
  <si>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</si>
  <si>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</si>
  <si>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</si>
  <si>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</si>
  <si>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</si>
  <si>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</si>
  <si>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</si>
  <si>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</si>
  <si>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</si>
  <si>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</si>
  <si>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</si>
  <si>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</si>
  <si>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</si>
  <si>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</si>
  <si>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</si>
  <si>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</si>
  <si>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</si>
  <si>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</si>
  <si>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</si>
  <si>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</si>
  <si>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</si>
  <si>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</si>
  <si>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</si>
  <si>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</si>
  <si>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</si>
  <si>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</si>
  <si>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</si>
  <si>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</si>
  <si>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</si>
  <si>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</si>
  <si>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</si>
  <si>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</si>
  <si>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</si>
  <si>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</si>
  <si>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</si>
  <si>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</si>
  <si>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</si>
  <si>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</si>
  <si>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</si>
  <si>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</si>
  <si>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</si>
  <si>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</si>
  <si>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</si>
  <si>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</si>
  <si>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</si>
  <si>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</si>
  <si>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</si>
  <si>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</si>
  <si>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</si>
  <si>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</si>
  <si>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</si>
  <si>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</si>
  <si>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</si>
  <si>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</si>
  <si>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</si>
  <si>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</si>
  <si>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</si>
  <si>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</si>
  <si>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</si>
  <si>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</si>
  <si>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</si>
  <si>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</si>
  <si>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</si>
  <si>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</si>
  <si>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</si>
  <si>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</si>
  <si>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</si>
  <si>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</si>
  <si>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</si>
  <si>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</si>
  <si>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</si>
  <si>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</si>
  <si>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</si>
  <si>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</si>
  <si>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</si>
  <si>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</si>
  <si>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</si>
  <si>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</si>
  <si>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</si>
  <si>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</si>
  <si>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</si>
  <si>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</si>
  <si>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</si>
  <si>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</si>
  <si>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</si>
  <si>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</si>
  <si>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</si>
  <si>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</si>
  <si>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</si>
  <si>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</si>
  <si>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</si>
  <si>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</si>
  <si>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</si>
  <si>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</si>
  <si>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</si>
  <si>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</si>
  <si>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</si>
  <si>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</si>
  <si>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</si>
  <si>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</si>
  <si>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</si>
  <si>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</si>
  <si>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</si>
  <si>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</si>
  <si>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</si>
  <si>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</si>
  <si>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</si>
  <si>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</si>
  <si>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</si>
  <si>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</si>
  <si>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</si>
  <si>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</si>
  <si>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</si>
  <si>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</si>
  <si>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</si>
  <si>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</si>
  <si>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</si>
  <si>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</si>
  <si>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</si>
  <si>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</si>
  <si>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</si>
  <si>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</si>
  <si>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</si>
  <si>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</si>
  <si>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</si>
  <si>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</si>
  <si>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</si>
  <si>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</si>
  <si>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</si>
  <si>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</si>
  <si>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</si>
  <si>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</si>
  <si>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</si>
  <si>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</si>
  <si>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</si>
  <si>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</si>
  <si>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</si>
  <si>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</si>
  <si>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</si>
  <si>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</si>
  <si>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</si>
  <si>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</si>
  <si>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</si>
  <si>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</si>
  <si>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</si>
  <si>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</si>
  <si>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</si>
  <si>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</si>
  <si>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</si>
  <si>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</si>
  <si>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</si>
  <si>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</si>
  <si>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</si>
  <si>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</si>
  <si>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</si>
  <si>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</si>
  <si>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</si>
  <si>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</si>
  <si>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</si>
  <si>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</si>
  <si>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</si>
  <si>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</si>
  <si>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</si>
  <si>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</si>
  <si>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</si>
  <si>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</si>
  <si>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</si>
  <si>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</si>
  <si>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</si>
  <si>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</si>
  <si>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</si>
  <si>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</si>
  <si>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</si>
  <si>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</si>
  <si>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</si>
  <si>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</si>
  <si>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</si>
  <si>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</si>
  <si>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</si>
  <si>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</si>
  <si>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</si>
  <si>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</si>
  <si>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</si>
  <si>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</si>
  <si>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</si>
  <si>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</si>
  <si>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</si>
  <si>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</si>
  <si>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</si>
  <si>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</si>
  <si>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</si>
  <si>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</si>
  <si>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</si>
  <si>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</si>
  <si>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</si>
  <si>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</si>
  <si>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</si>
  <si>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</si>
  <si>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</si>
  <si>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</si>
  <si>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</si>
  <si>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</si>
  <si>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</si>
  <si>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</si>
  <si>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</si>
  <si>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</si>
  <si>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</si>
  <si>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</si>
  <si>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</si>
  <si>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</si>
  <si>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</si>
  <si>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</si>
  <si>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</si>
  <si>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</si>
  <si>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</si>
  <si>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</si>
  <si>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</si>
  <si>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</si>
  <si>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</si>
  <si>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</si>
  <si>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</si>
  <si>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</si>
  <si>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</si>
  <si>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</si>
  <si>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</si>
  <si>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</si>
  <si>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</si>
  <si>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</si>
  <si>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</si>
  <si>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</si>
  <si>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</si>
  <si>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</si>
  <si>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</si>
  <si>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</si>
  <si>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</si>
  <si>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</si>
  <si>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</si>
  <si>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</si>
  <si>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</si>
  <si>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</si>
  <si>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</si>
  <si>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</si>
  <si>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</si>
  <si>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</si>
  <si>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</si>
  <si>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</si>
  <si>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</si>
  <si>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</si>
  <si>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</si>
  <si>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</si>
  <si>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</si>
  <si>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</si>
  <si>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</si>
  <si>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</si>
  <si>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</si>
  <si>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</si>
  <si>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</si>
  <si>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</si>
  <si>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</si>
  <si>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</si>
  <si>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</si>
  <si>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</si>
  <si>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</si>
  <si>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</si>
  <si>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</si>
  <si>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</si>
  <si>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</si>
  <si>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</si>
  <si>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</si>
  <si>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</si>
  <si>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</si>
  <si>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</si>
  <si>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</si>
  <si>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</si>
  <si>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</si>
  <si>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</si>
  <si>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</si>
  <si>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</si>
  <si>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</si>
  <si>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</si>
  <si>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</si>
  <si>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</si>
  <si>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</si>
  <si>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</si>
  <si>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</si>
  <si>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</si>
  <si>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</si>
  <si>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</si>
  <si>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</si>
  <si>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</si>
  <si>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</si>
  <si>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</si>
  <si>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</si>
  <si>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</si>
  <si>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</si>
  <si>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</si>
  <si>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</si>
  <si>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</si>
  <si>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</si>
  <si>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</si>
  <si>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</si>
  <si>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</si>
  <si>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</si>
  <si>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</si>
  <si>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</si>
  <si>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</si>
  <si>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</si>
  <si>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</si>
  <si>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</si>
  <si>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</si>
  <si>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</si>
  <si>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</si>
  <si>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</si>
  <si>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</si>
  <si>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</si>
  <si>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</si>
  <si>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</si>
  <si>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</si>
  <si>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</si>
  <si>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</si>
  <si>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</si>
  <si>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</si>
  <si>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</si>
  <si>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</si>
  <si>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</si>
  <si>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</si>
  <si>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</si>
  <si>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</si>
  <si>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</si>
  <si>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</si>
  <si>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</si>
  <si>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</si>
  <si>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</si>
  <si>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</si>
  <si>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</si>
  <si>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</si>
  <si>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</si>
  <si>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</si>
  <si>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</si>
  <si>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</si>
  <si>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</si>
  <si>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</si>
  <si>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</si>
  <si>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</si>
  <si>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</si>
  <si>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</si>
  <si>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</si>
  <si>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</si>
  <si>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</si>
  <si>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</si>
  <si>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</si>
  <si>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</si>
  <si>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</si>
  <si>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</si>
  <si>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</si>
  <si>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</si>
  <si>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</si>
  <si>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</si>
  <si>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</si>
  <si>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</si>
  <si>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</si>
  <si>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</si>
  <si>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</si>
  <si>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</si>
  <si>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</si>
  <si>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</si>
  <si>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</si>
  <si>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</si>
  <si>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</si>
  <si>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</si>
  <si>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</si>
  <si>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</si>
  <si>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</si>
  <si>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</si>
  <si>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</si>
  <si>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</si>
  <si>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</si>
  <si>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</si>
  <si>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</si>
  <si>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</si>
  <si>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</si>
  <si>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</si>
  <si>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</si>
  <si>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</si>
  <si>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</si>
  <si>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</si>
  <si>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</si>
  <si>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</si>
  <si>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</si>
  <si>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</si>
  <si>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</si>
  <si>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</si>
  <si>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</si>
  <si>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</si>
  <si>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</si>
  <si>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</si>
  <si>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</si>
  <si>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</si>
  <si>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</si>
  <si>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</si>
  <si>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</si>
  <si>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</si>
  <si>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</si>
  <si>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</si>
  <si>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</si>
  <si>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</si>
  <si>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</si>
  <si>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</si>
  <si>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</si>
  <si>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</si>
  <si>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</si>
  <si>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</si>
  <si>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</si>
  <si>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</si>
  <si>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</si>
  <si>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</si>
  <si>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</si>
  <si>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</si>
  <si>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</si>
  <si>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</si>
  <si>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</si>
  <si>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</si>
  <si>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</si>
  <si>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</si>
  <si>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</si>
  <si>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</si>
  <si>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</si>
  <si>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</si>
  <si>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</si>
  <si>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</si>
  <si>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</si>
  <si>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</si>
  <si>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</si>
  <si>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</si>
  <si>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</si>
  <si>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</si>
  <si>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</si>
  <si>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</si>
  <si>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</si>
  <si>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</si>
  <si>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</si>
  <si>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</si>
  <si>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</si>
  <si>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</si>
  <si>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</si>
  <si>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</si>
  <si>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</si>
  <si>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</si>
  <si>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</si>
  <si>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</si>
  <si>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</si>
  <si>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</si>
  <si>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</si>
  <si>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</si>
  <si>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</si>
  <si>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</si>
  <si>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</si>
  <si>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</si>
  <si>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</si>
  <si>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</si>
  <si>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</si>
  <si>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</si>
  <si>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</si>
  <si>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</si>
  <si>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</si>
  <si>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</si>
  <si>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</si>
  <si>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</si>
  <si>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</si>
  <si>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</si>
  <si>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</si>
  <si>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</si>
  <si>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</si>
  <si>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</si>
  <si>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</si>
  <si>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</si>
  <si>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</si>
  <si>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</si>
  <si>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</si>
  <si>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</si>
  <si>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</si>
  <si>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</si>
  <si>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</si>
  <si>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</si>
  <si>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</si>
  <si>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</si>
  <si>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</si>
  <si>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</si>
  <si>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</si>
  <si>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</si>
  <si>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</si>
  <si>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</si>
  <si>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</si>
  <si>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</si>
  <si>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</si>
  <si>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</si>
  <si>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</si>
  <si>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</si>
  <si>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</si>
  <si>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</si>
  <si>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</si>
  <si>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</si>
  <si>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</si>
  <si>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</si>
  <si>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</si>
  <si>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</si>
  <si>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</si>
  <si>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</si>
  <si>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</si>
  <si>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</si>
  <si>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</si>
  <si>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</si>
  <si>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</si>
  <si>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</si>
  <si>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</si>
  <si>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</si>
  <si>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</si>
  <si>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</si>
  <si>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</si>
  <si>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</si>
  <si>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</si>
  <si>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</si>
  <si>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</si>
  <si>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</si>
  <si>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</si>
  <si>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</si>
  <si>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</si>
  <si>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</si>
  <si>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</si>
  <si>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</si>
  <si>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</si>
  <si>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</si>
  <si>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</si>
  <si>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</si>
  <si>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</si>
  <si>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</si>
  <si>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</si>
  <si>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</si>
  <si>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</si>
  <si>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</si>
  <si>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</si>
  <si>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</si>
  <si>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</si>
  <si>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</si>
  <si>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</si>
  <si>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</si>
  <si>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</si>
  <si>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</si>
  <si>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</si>
  <si>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</si>
  <si>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</si>
  <si>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</si>
  <si>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</si>
  <si>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</si>
  <si>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</si>
  <si>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</si>
  <si>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</si>
  <si>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</si>
  <si>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</si>
  <si>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</si>
  <si>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</si>
  <si>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</si>
  <si>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</si>
  <si>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</si>
  <si>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</si>
  <si>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</si>
  <si>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</si>
  <si>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</si>
  <si>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</si>
  <si>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</si>
  <si>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</si>
  <si>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</si>
  <si>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</si>
  <si>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</si>
  <si>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</si>
  <si>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</si>
  <si>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</si>
  <si>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</si>
  <si>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</si>
  <si>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</si>
  <si>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</si>
  <si>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</si>
  <si>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</si>
  <si>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</si>
  <si>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</si>
  <si>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</si>
  <si>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</si>
  <si>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</si>
  <si>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</si>
  <si>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</si>
  <si>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</si>
  <si>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</si>
  <si>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</si>
  <si>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</si>
  <si>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</si>
  <si>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</si>
  <si>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</si>
  <si>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</si>
  <si>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</si>
  <si>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</si>
  <si>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</si>
  <si>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</si>
  <si>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</si>
  <si>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</si>
  <si>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</si>
  <si>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</si>
  <si>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</si>
  <si>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</si>
  <si>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</si>
  <si>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</si>
  <si>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</si>
  <si>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</si>
  <si>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</si>
  <si>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</si>
  <si>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</si>
  <si>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</si>
  <si>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</si>
  <si>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</si>
  <si>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</si>
  <si>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</si>
  <si>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</si>
  <si>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</si>
  <si>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</si>
  <si>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</si>
  <si>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</si>
  <si>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</si>
  <si>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</si>
  <si>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</si>
  <si>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</si>
  <si>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</si>
  <si>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</si>
  <si>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</si>
  <si>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</si>
  <si>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</si>
  <si>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</si>
  <si>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</si>
  <si>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</si>
  <si>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</si>
  <si>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</si>
  <si>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</si>
  <si>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</si>
  <si>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</si>
  <si>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</si>
  <si>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</si>
  <si>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</si>
  <si>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</si>
  <si>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</si>
  <si>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</si>
  <si>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</si>
  <si>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</si>
  <si>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</si>
  <si>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</si>
  <si>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</si>
  <si>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</si>
  <si>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</si>
  <si>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</si>
  <si>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</si>
  <si>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</si>
  <si>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</si>
  <si>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</si>
  <si>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</si>
  <si>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</si>
  <si>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</si>
  <si>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</si>
  <si>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</si>
  <si>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</si>
  <si>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</si>
  <si>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</si>
  <si>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</si>
  <si>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</si>
  <si>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</si>
  <si>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</si>
  <si>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</si>
  <si>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</si>
  <si>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</si>
  <si>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</si>
  <si>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</si>
  <si>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</si>
  <si>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</si>
  <si>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</si>
  <si>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</si>
  <si>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</si>
  <si>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</si>
  <si>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</si>
  <si>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</si>
  <si>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</si>
  <si>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</si>
  <si>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</si>
  <si>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</si>
  <si>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</si>
  <si>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</si>
  <si>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</si>
  <si>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</si>
  <si>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</si>
  <si>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</si>
  <si>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</si>
  <si>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</si>
  <si>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</si>
  <si>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</si>
  <si>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</si>
  <si>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</si>
  <si>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</si>
  <si>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</si>
  <si>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</si>
  <si>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</si>
  <si>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</si>
  <si>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</si>
  <si>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</si>
  <si>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</si>
  <si>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</si>
  <si>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</si>
  <si>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</si>
  <si>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</si>
  <si>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</si>
  <si>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</si>
  <si>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</si>
  <si>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</si>
  <si>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</si>
  <si>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</si>
  <si>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</si>
  <si>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</si>
  <si>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</si>
  <si>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</si>
  <si>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</si>
  <si>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</si>
  <si>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</si>
  <si>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</si>
  <si>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</si>
  <si>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</si>
  <si>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</si>
  <si>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</si>
  <si>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</si>
  <si>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</si>
  <si>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</si>
  <si>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</si>
  <si>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</si>
  <si>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</si>
  <si>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</si>
  <si>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</si>
  <si>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</si>
  <si>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</si>
  <si>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</si>
  <si>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</si>
  <si>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</si>
  <si>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</si>
  <si>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</si>
  <si>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</si>
  <si>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</si>
  <si>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</si>
  <si>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</si>
  <si>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</si>
  <si>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</si>
  <si>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</si>
  <si>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</si>
  <si>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</si>
  <si>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</si>
  <si>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</si>
  <si>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</si>
  <si>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</si>
  <si>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</si>
  <si>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</si>
  <si>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</si>
  <si>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</si>
  <si>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</si>
  <si>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</si>
  <si>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</si>
  <si>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</si>
  <si>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</si>
  <si>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</si>
  <si>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</si>
  <si>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</si>
  <si>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</si>
  <si>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</si>
  <si>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</si>
  <si>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</si>
  <si>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</si>
  <si>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</si>
  <si>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</si>
  <si>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</si>
  <si>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</si>
  <si>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</si>
  <si>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</si>
  <si>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</si>
  <si>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</si>
  <si>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</si>
  <si>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</si>
  <si>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</si>
  <si>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</si>
  <si>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</si>
  <si>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</si>
  <si>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</si>
  <si>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</si>
  <si>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</si>
  <si>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</si>
  <si>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</si>
  <si>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</si>
  <si>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</si>
  <si>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</si>
  <si>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</si>
  <si>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</si>
  <si>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</si>
  <si>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</si>
  <si>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</si>
  <si>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</si>
  <si>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</si>
  <si>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</si>
  <si>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</si>
  <si>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</si>
  <si>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</si>
  <si>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</si>
  <si>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</si>
  <si>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</si>
  <si>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</si>
  <si>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</si>
  <si>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</si>
  <si>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</si>
  <si>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</si>
  <si>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</si>
  <si>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</si>
  <si>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</si>
  <si>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</si>
  <si>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</si>
  <si>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</si>
  <si>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</si>
  <si>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</si>
  <si>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</si>
  <si>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</si>
  <si>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</si>
  <si>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</si>
  <si>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</si>
  <si>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</si>
  <si>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</si>
  <si>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</si>
  <si>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</si>
  <si>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</si>
  <si>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</si>
  <si>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</si>
  <si>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</si>
  <si>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</si>
  <si>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</si>
  <si>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</si>
  <si>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</si>
  <si>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</si>
  <si>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</si>
  <si>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</si>
  <si>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</si>
  <si>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</si>
  <si>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</si>
  <si>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</si>
  <si>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</si>
  <si>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</si>
  <si>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</si>
  <si>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</si>
  <si>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</si>
  <si>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</si>
  <si>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</si>
  <si>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</si>
  <si>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</si>
  <si>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</si>
  <si>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</si>
  <si>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</si>
  <si>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</si>
  <si>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</si>
  <si>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</si>
  <si>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</si>
  <si>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</si>
  <si>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</si>
  <si>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</si>
  <si>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</si>
  <si>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</si>
  <si>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</si>
  <si>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</si>
  <si>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</si>
  <si>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</si>
  <si>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</si>
  <si>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</si>
  <si>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</si>
  <si>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</si>
  <si>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</si>
  <si>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</si>
  <si>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</si>
  <si>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</si>
  <si>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</si>
  <si>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</si>
  <si>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</si>
  <si>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</si>
  <si>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</si>
  <si>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</si>
  <si>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</si>
  <si>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</si>
  <si>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</si>
  <si>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</si>
  <si>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</si>
  <si>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</si>
  <si>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</si>
  <si>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</si>
  <si>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</si>
  <si>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</si>
  <si>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</si>
  <si>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</si>
  <si>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</si>
  <si>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</si>
  <si>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</si>
  <si>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</si>
  <si>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</si>
  <si>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</si>
  <si>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</si>
  <si>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</si>
  <si>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</si>
  <si>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</si>
  <si>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</si>
  <si>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</si>
  <si>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</si>
  <si>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</si>
  <si>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</si>
  <si>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</si>
  <si>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</si>
  <si>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</si>
  <si>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</si>
  <si>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</si>
  <si>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</si>
  <si>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</si>
  <si>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</si>
  <si>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</si>
  <si>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</si>
  <si>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</si>
  <si>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</si>
  <si>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</si>
  <si>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</si>
  <si>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</si>
  <si>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</si>
  <si>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</si>
  <si>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</si>
  <si>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</si>
  <si>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</si>
  <si>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</si>
  <si>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</si>
  <si>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</si>
  <si>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</si>
  <si>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</si>
  <si>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</si>
  <si>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</si>
  <si>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</si>
  <si>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</si>
  <si>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</si>
  <si>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</si>
  <si>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</si>
  <si>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</si>
  <si>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</si>
  <si>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</si>
  <si>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</si>
  <si>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</si>
  <si>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</si>
  <si>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</si>
  <si>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</si>
  <si>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</si>
  <si>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</si>
  <si>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</si>
  <si>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</si>
  <si>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</si>
  <si>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</si>
  <si>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</si>
  <si>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</si>
  <si>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</si>
  <si>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</si>
  <si>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</si>
  <si>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</si>
  <si>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</si>
  <si>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</si>
  <si>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</si>
  <si>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</si>
  <si>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</si>
  <si>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</si>
  <si>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</si>
  <si>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</si>
  <si>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</si>
  <si>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</si>
  <si>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</si>
  <si>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</si>
  <si>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</si>
  <si>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</si>
  <si>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</si>
  <si>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</si>
  <si>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</si>
  <si>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</si>
  <si>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</si>
  <si>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</si>
  <si>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</si>
  <si>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</si>
  <si>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</si>
  <si>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</si>
  <si>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</si>
  <si>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</si>
  <si>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</si>
  <si>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</si>
  <si>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</si>
  <si>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</si>
  <si>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</si>
  <si>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</si>
  <si>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</si>
  <si>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</si>
  <si>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</si>
  <si>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</si>
  <si>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</si>
  <si>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</si>
  <si>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</si>
  <si>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</si>
  <si>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</si>
  <si>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</si>
  <si>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</si>
  <si>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</si>
  <si>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</si>
  <si>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</si>
  <si>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</si>
  <si>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</si>
  <si>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</si>
  <si>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</si>
  <si>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</si>
  <si>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</si>
  <si>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</si>
  <si>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</si>
  <si>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</si>
  <si>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</si>
  <si>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</si>
  <si>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</si>
  <si>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</si>
  <si>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</si>
  <si>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</si>
  <si>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</si>
  <si>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</si>
  <si>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</si>
  <si>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</si>
  <si>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</si>
  <si>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</si>
  <si>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</si>
  <si>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</si>
  <si>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</si>
  <si>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</si>
  <si>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</si>
  <si>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</si>
  <si>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</si>
  <si>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</si>
  <si>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</si>
  <si>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</si>
  <si>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</si>
  <si>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</si>
  <si>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</si>
  <si>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</si>
  <si>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</si>
  <si>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</si>
  <si>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</si>
  <si>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</si>
  <si>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</si>
  <si>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</si>
  <si>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</si>
  <si>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</si>
  <si>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</si>
  <si>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</si>
  <si>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</si>
  <si>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</si>
  <si>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</si>
  <si>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</si>
  <si>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</si>
  <si>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</si>
  <si>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</si>
  <si>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</si>
  <si>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</si>
  <si>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</si>
  <si>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</si>
  <si>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</si>
  <si>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</si>
  <si>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</si>
  <si>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</si>
  <si>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</si>
  <si>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</si>
  <si>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</si>
  <si>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</si>
  <si>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</si>
  <si>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</si>
  <si>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</si>
  <si>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</si>
  <si>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</si>
  <si>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</si>
  <si>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</si>
  <si>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</si>
  <si>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</si>
  <si>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</si>
  <si>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</si>
  <si>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</si>
  <si>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</si>
  <si>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</si>
  <si>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</si>
  <si>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</si>
  <si>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</si>
  <si>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</si>
  <si>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</si>
  <si>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</si>
  <si>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</si>
  <si>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</si>
  <si>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</si>
  <si>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</si>
  <si>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</si>
  <si>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</si>
  <si>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</si>
  <si>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</si>
  <si>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</si>
  <si>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</si>
  <si>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</si>
  <si>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</si>
  <si>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</si>
  <si>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</si>
  <si>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</si>
  <si>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</si>
  <si>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</si>
  <si>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</si>
  <si>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</si>
  <si>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</si>
  <si>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</si>
  <si>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</si>
  <si>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</si>
  <si>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</si>
  <si>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</si>
  <si>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</si>
  <si>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</si>
  <si>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</si>
  <si>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</si>
  <si>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</si>
  <si>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</si>
  <si>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</si>
  <si>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</si>
  <si>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</si>
  <si>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</si>
  <si>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</si>
  <si>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</si>
  <si>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</si>
  <si>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</si>
  <si>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</si>
  <si>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</si>
  <si>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</si>
  <si>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</si>
  <si>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</si>
  <si>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</si>
  <si>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</si>
  <si>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</si>
  <si>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</si>
  <si>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</si>
  <si>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</si>
  <si>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</si>
  <si>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</si>
  <si>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</si>
  <si>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</si>
  <si>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</si>
  <si>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</si>
  <si>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</si>
  <si>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</si>
  <si>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</si>
  <si>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</si>
  <si>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</si>
  <si>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</si>
  <si>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</si>
  <si>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</si>
  <si>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</si>
  <si>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</si>
  <si>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</si>
  <si>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</si>
  <si>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</si>
  <si>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</si>
  <si>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</si>
  <si>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</si>
  <si>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</si>
  <si>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</si>
  <si>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</si>
  <si>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</si>
  <si>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</si>
  <si>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</si>
  <si>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</si>
  <si>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</si>
  <si>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</si>
  <si>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</si>
  <si>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</si>
  <si>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</si>
  <si>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</si>
  <si>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</si>
  <si>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</si>
  <si>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</si>
  <si>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</si>
  <si>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</si>
  <si>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</si>
  <si>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</si>
  <si>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</si>
  <si>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</si>
  <si>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</si>
  <si>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</si>
  <si>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</si>
  <si>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</si>
  <si>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</si>
  <si>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</si>
  <si>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</si>
  <si>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</si>
  <si>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</si>
  <si>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</si>
  <si>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</si>
  <si>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</si>
  <si>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</si>
  <si>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</si>
  <si>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</si>
  <si>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</si>
  <si>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</si>
  <si>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</si>
  <si>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</si>
  <si>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</si>
  <si>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</si>
  <si>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</si>
  <si>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</si>
  <si>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</si>
  <si>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</si>
  <si>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</si>
  <si>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</si>
  <si>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</si>
  <si>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</si>
  <si>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</si>
  <si>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</si>
  <si>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</si>
  <si>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</si>
  <si>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</si>
  <si>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</si>
  <si>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</si>
  <si>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</si>
  <si>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</si>
  <si>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</si>
  <si>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</si>
  <si>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</si>
  <si>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</si>
  <si>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</si>
  <si>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</si>
  <si>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</si>
  <si>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</si>
  <si>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</si>
  <si>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</si>
  <si>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</si>
  <si>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</si>
  <si>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</si>
  <si>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</si>
  <si>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</si>
  <si>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</si>
  <si>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</si>
  <si>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</si>
  <si>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</si>
  <si>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</si>
  <si>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</si>
  <si>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</si>
  <si>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</si>
  <si>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</si>
  <si>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</si>
  <si>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</si>
  <si>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</si>
  <si>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</si>
  <si>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</si>
  <si>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</si>
  <si>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</si>
  <si>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</si>
  <si>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</si>
  <si>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</si>
  <si>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</si>
  <si>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</si>
  <si>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</si>
  <si>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</si>
  <si>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</si>
  <si>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</si>
  <si>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</si>
  <si>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</si>
  <si>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</si>
  <si>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</si>
  <si>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</si>
  <si>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</si>
  <si>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</si>
  <si>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</si>
  <si>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</si>
  <si>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</si>
  <si>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</si>
  <si>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</si>
  <si>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</si>
  <si>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</si>
  <si>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</si>
  <si>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</si>
  <si>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</si>
  <si>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</si>
  <si>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</si>
  <si>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</si>
  <si>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</si>
  <si>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</si>
  <si>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</si>
  <si>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</si>
  <si>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</si>
  <si>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</si>
  <si>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</si>
  <si>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</si>
  <si>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</si>
  <si>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</si>
  <si>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</si>
  <si>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</si>
  <si>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</si>
  <si>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</si>
  <si>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</si>
  <si>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</si>
  <si>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</si>
  <si>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</si>
  <si>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</si>
  <si>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</si>
  <si>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</si>
  <si>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</si>
  <si>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</si>
  <si>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</si>
  <si>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</si>
  <si>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</si>
  <si>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</si>
  <si>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</si>
  <si>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</si>
  <si>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</si>
  <si>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</si>
  <si>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</si>
  <si>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</si>
  <si>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</si>
  <si>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</si>
  <si>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</si>
  <si>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</si>
  <si>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</si>
  <si>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</si>
  <si>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</si>
  <si>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</si>
  <si>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</si>
  <si>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</si>
  <si>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</si>
  <si>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</si>
  <si>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</si>
  <si>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</si>
  <si>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</si>
  <si>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</si>
  <si>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</si>
  <si>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</si>
  <si>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</si>
  <si>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</si>
  <si>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</si>
  <si>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</si>
  <si>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</si>
  <si>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</si>
  <si>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</si>
  <si>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</si>
  <si>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</si>
  <si>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</si>
  <si>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</si>
  <si>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</si>
  <si>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</si>
  <si>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</si>
  <si>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</si>
  <si>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</si>
  <si>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</si>
  <si>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</si>
  <si>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</si>
  <si>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</si>
  <si>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</si>
  <si>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</si>
  <si>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</si>
  <si>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</si>
  <si>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</si>
  <si>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</si>
  <si>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</si>
  <si>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</si>
  <si>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</si>
  <si>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</si>
  <si>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</si>
  <si>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</si>
  <si>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</si>
  <si>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</si>
  <si>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</si>
  <si>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</si>
  <si>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</si>
  <si>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</si>
  <si>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</si>
  <si>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</si>
  <si>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</si>
  <si>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</si>
  <si>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</si>
  <si>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</si>
  <si>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</si>
  <si>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</si>
  <si>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</si>
  <si>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</si>
  <si>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</si>
  <si>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</si>
  <si>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</si>
  <si>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</si>
  <si>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</si>
  <si>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</si>
  <si>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</si>
  <si>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</si>
  <si>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</si>
  <si>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</si>
  <si>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</si>
  <si>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</si>
  <si>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</si>
  <si>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</si>
  <si>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</si>
  <si>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</si>
  <si>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</si>
  <si>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</si>
  <si>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</si>
  <si>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</si>
  <si>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</si>
  <si>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</si>
  <si>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</si>
  <si>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</si>
  <si>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</si>
  <si>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</si>
  <si>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</si>
  <si>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</si>
  <si>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</si>
  <si>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</si>
  <si>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</si>
  <si>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</si>
  <si>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</si>
  <si>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</si>
  <si>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</si>
  <si>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</si>
  <si>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</si>
  <si>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</si>
  <si>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</si>
  <si>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</si>
  <si>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</si>
  <si>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</si>
  <si>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</si>
  <si>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</si>
  <si>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</si>
  <si>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</si>
  <si>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</si>
  <si>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</si>
  <si>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</si>
  <si>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</si>
  <si>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</si>
  <si>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</si>
  <si>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</si>
  <si>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</si>
  <si>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</si>
  <si>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</si>
  <si>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</si>
  <si>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</si>
  <si>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</si>
  <si>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</si>
  <si>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</si>
  <si>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</si>
  <si>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</si>
  <si>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</si>
  <si>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</si>
  <si>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</si>
  <si>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</si>
  <si>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</si>
  <si>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</si>
  <si>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</si>
  <si>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</si>
  <si>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</si>
  <si>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</si>
  <si>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</si>
  <si>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</si>
  <si>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</si>
  <si>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</si>
  <si>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</si>
  <si>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</si>
  <si>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</si>
  <si>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</si>
  <si>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</si>
  <si>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</si>
  <si>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</si>
  <si>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</si>
  <si>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</si>
  <si>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</si>
  <si>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</si>
  <si>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</si>
  <si>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</si>
  <si>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</si>
  <si>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</si>
  <si>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</si>
  <si>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</si>
  <si>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</si>
  <si>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</si>
  <si>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</si>
  <si>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</si>
  <si>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</si>
  <si>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</si>
  <si>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</si>
  <si>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</si>
  <si>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</si>
  <si>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</si>
  <si>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</si>
  <si>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</si>
  <si>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</si>
  <si>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</si>
  <si>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</si>
  <si>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</si>
  <si>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</si>
  <si>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</si>
  <si>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</si>
  <si>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</si>
  <si>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</si>
  <si>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</si>
  <si>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</si>
  <si>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</si>
  <si>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</si>
  <si>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</si>
  <si>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</si>
  <si>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</si>
  <si>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</si>
  <si>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</si>
  <si>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</si>
  <si>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</si>
  <si>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</si>
  <si>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</si>
  <si>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</si>
  <si>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</si>
  <si>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</si>
  <si>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</si>
  <si>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</si>
  <si>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</si>
  <si>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</si>
  <si>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</si>
  <si>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</si>
  <si>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</si>
  <si>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</si>
  <si>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</si>
  <si>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</si>
  <si>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</si>
  <si>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</si>
  <si>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</si>
  <si>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</si>
  <si>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</si>
  <si>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</si>
  <si>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</si>
  <si>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</si>
  <si>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</si>
  <si>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</si>
  <si>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</si>
  <si>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</si>
  <si>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</si>
  <si>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</si>
  <si>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</si>
  <si>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</si>
  <si>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</si>
  <si>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</si>
  <si>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</si>
  <si>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</si>
  <si>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</si>
  <si>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</si>
  <si>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</si>
  <si>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</si>
  <si>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</si>
  <si>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</si>
  <si>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</si>
  <si>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</si>
  <si>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</si>
  <si>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</si>
  <si>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</si>
  <si>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</si>
  <si>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</si>
  <si>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</si>
  <si>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</si>
  <si>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</si>
  <si>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</si>
  <si>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</si>
  <si>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</si>
  <si>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</si>
  <si>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</si>
  <si>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</si>
  <si>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</si>
  <si>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</si>
  <si>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</si>
  <si>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</si>
  <si>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</si>
  <si>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</si>
  <si>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</si>
  <si>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</si>
  <si>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</si>
  <si>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</si>
  <si>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</si>
  <si>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</si>
  <si>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</si>
  <si>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</si>
  <si>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</si>
  <si>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</si>
  <si>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</si>
  <si>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</si>
  <si>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</si>
  <si>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</si>
  <si>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</si>
  <si>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</si>
  <si>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</si>
  <si>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</si>
  <si>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</si>
  <si>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</si>
  <si>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</si>
  <si>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</si>
  <si>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</si>
  <si>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</si>
  <si>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</si>
  <si>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</si>
  <si>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</si>
  <si>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</si>
  <si>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</si>
  <si>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</si>
  <si>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</si>
  <si>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</si>
  <si>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</si>
  <si>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</si>
  <si>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</si>
  <si>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</si>
  <si>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</si>
  <si>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</si>
  <si>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</si>
  <si>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</si>
  <si>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</si>
  <si>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</si>
  <si>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</si>
  <si>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</si>
  <si>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</si>
  <si>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</si>
  <si>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</si>
  <si>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</si>
  <si>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</si>
  <si>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</si>
  <si>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</si>
  <si>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</si>
  <si>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</si>
  <si>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</si>
  <si>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</si>
  <si>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</si>
  <si>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</si>
  <si>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</si>
  <si>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</si>
  <si>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</si>
  <si>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</si>
  <si>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</si>
  <si>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</si>
  <si>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</si>
  <si>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</si>
  <si>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</si>
  <si>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</si>
  <si>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</si>
  <si>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</si>
  <si>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</si>
  <si>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</si>
  <si>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</si>
  <si>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</si>
  <si>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</si>
  <si>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</si>
  <si>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</si>
  <si>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</si>
  <si>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</si>
  <si>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</si>
  <si>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</si>
  <si>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</si>
  <si>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</si>
  <si>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</si>
  <si>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</si>
  <si>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</si>
  <si>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</si>
  <si>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</si>
  <si>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</si>
  <si>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</si>
  <si>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</si>
  <si>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</si>
  <si>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</si>
  <si>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</si>
  <si>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</si>
  <si>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</si>
  <si>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</si>
  <si>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</si>
  <si>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</si>
  <si>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</si>
  <si>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</si>
  <si>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</si>
  <si>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</si>
  <si>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</si>
  <si>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</si>
  <si>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</si>
  <si>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</si>
  <si>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</si>
  <si>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</si>
  <si>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</si>
  <si>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</si>
  <si>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</si>
  <si>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</si>
  <si>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</si>
  <si>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</si>
  <si>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</si>
  <si>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</si>
  <si>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</si>
  <si>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</si>
  <si>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</si>
  <si>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</si>
  <si>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</si>
  <si>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</si>
  <si>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</si>
  <si>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</si>
  <si>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</si>
  <si>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</si>
  <si>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</si>
  <si>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</si>
  <si>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</si>
  <si>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</si>
  <si>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</si>
  <si>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</si>
  <si>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</si>
  <si>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</si>
  <si>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</si>
  <si>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</si>
  <si>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</si>
  <si>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</si>
  <si>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</si>
  <si>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</si>
  <si>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</si>
  <si>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</si>
  <si>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</si>
  <si>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</si>
  <si>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</si>
  <si>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</si>
  <si>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</si>
  <si>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</si>
  <si>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</si>
  <si>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</si>
  <si>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</si>
  <si>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</si>
  <si>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</si>
  <si>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</si>
  <si>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</si>
  <si>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</si>
  <si>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</si>
  <si>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</si>
  <si>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</si>
  <si>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</si>
  <si>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</si>
  <si>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</si>
  <si>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</si>
  <si>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</si>
  <si>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</si>
  <si>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</si>
  <si>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</si>
  <si>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</si>
  <si>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</si>
  <si>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</si>
  <si>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</si>
  <si>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</si>
  <si>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</si>
  <si>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</si>
  <si>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</si>
  <si>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</si>
  <si>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</si>
  <si>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</si>
  <si>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</si>
  <si>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</si>
  <si>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</si>
  <si>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</si>
  <si>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</si>
  <si>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</si>
  <si>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</si>
  <si>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</si>
  <si>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</si>
  <si>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</si>
  <si>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</si>
  <si>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</si>
  <si>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</si>
  <si>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</si>
  <si>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</si>
  <si>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</si>
  <si>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</si>
  <si>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</si>
  <si>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</si>
  <si>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</si>
  <si>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</si>
  <si>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</si>
  <si>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</si>
  <si>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</si>
  <si>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</si>
  <si>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</si>
  <si>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</si>
  <si>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</si>
  <si>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</si>
  <si>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</si>
  <si>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</si>
  <si>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</si>
  <si>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</si>
  <si>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</si>
  <si>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</si>
  <si>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</si>
  <si>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</si>
  <si>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</si>
  <si>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</si>
  <si>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</si>
  <si>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</si>
  <si>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</si>
  <si>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</si>
  <si>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</si>
  <si>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</si>
  <si>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</si>
  <si>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</si>
  <si>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</si>
  <si>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</si>
  <si>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</si>
  <si>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</si>
  <si>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</si>
  <si>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</si>
  <si>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</si>
  <si>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</si>
  <si>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</si>
  <si>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</si>
  <si>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</si>
  <si>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</si>
  <si>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</si>
  <si>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</si>
  <si>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</si>
  <si>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</si>
  <si>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</si>
  <si>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</si>
  <si>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</si>
  <si>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</si>
  <si>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</si>
  <si>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</si>
  <si>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</si>
  <si>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</si>
  <si>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</si>
  <si>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</si>
  <si>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</si>
  <si>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</si>
  <si>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</si>
  <si>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</si>
  <si>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</si>
  <si>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</si>
  <si>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</si>
  <si>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</si>
  <si>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</si>
  <si>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</si>
  <si>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</si>
  <si>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</si>
  <si>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</si>
  <si>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</si>
  <si>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</si>
  <si>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</si>
  <si>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</si>
  <si>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</si>
  <si>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</si>
  <si>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</si>
  <si>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</si>
  <si>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</si>
  <si>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</si>
  <si>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</si>
  <si>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</si>
  <si>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</si>
  <si>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</si>
  <si>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</si>
  <si>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</si>
  <si>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</si>
  <si>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</si>
  <si>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</si>
  <si>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</si>
  <si>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</si>
  <si>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</si>
  <si>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</si>
  <si>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</si>
  <si>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</si>
  <si>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</si>
  <si>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</si>
  <si>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</si>
  <si>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</si>
  <si>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</si>
  <si>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</si>
  <si>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</si>
  <si>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</si>
  <si>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</si>
  <si>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</si>
  <si>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</si>
  <si>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</si>
  <si>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</si>
  <si>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</si>
  <si>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</si>
  <si>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</si>
  <si>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</si>
  <si>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</si>
  <si>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</si>
  <si>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</si>
  <si>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</si>
  <si>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</si>
  <si>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</si>
  <si>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</si>
  <si>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</si>
  <si>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</si>
  <si>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</si>
  <si>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</si>
  <si>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</si>
  <si>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</si>
  <si>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</si>
  <si>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</si>
  <si>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</si>
  <si>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</si>
  <si>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</si>
  <si>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</si>
  <si>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</si>
  <si>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</si>
  <si>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</si>
  <si>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</si>
  <si>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</si>
  <si>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</si>
  <si>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</si>
  <si>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</si>
  <si>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</si>
  <si>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</si>
  <si>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</si>
  <si>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</si>
  <si>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</si>
  <si>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</si>
  <si>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</si>
  <si>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</si>
  <si>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</si>
  <si>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</si>
  <si>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</si>
  <si>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</si>
  <si>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</si>
  <si>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</si>
  <si>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</si>
  <si>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</si>
  <si>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</si>
  <si>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</si>
  <si>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</si>
  <si>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</si>
  <si>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</si>
  <si>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</si>
  <si>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</si>
  <si>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</si>
  <si>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</si>
  <si>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</si>
  <si>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</si>
  <si>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</si>
  <si>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</si>
  <si>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</si>
  <si>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</si>
  <si>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</si>
  <si>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</si>
  <si>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</si>
  <si>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</si>
  <si>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</si>
  <si>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</si>
  <si>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</si>
  <si>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</si>
  <si>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</si>
  <si>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</si>
  <si>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</si>
  <si>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</si>
  <si>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</si>
  <si>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</si>
  <si>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</si>
  <si>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</si>
  <si>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</si>
  <si>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</si>
  <si>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</si>
  <si>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</si>
  <si>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</si>
  <si>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</si>
  <si>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</si>
  <si>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</si>
  <si>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</si>
  <si>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</si>
  <si>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</si>
  <si>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</si>
  <si>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</si>
  <si>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</si>
  <si>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</si>
  <si>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</si>
  <si>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Cateogry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</si>
  <si>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</si>
  <si>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</si>
  <si>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</si>
  <si>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</si>
  <si>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</si>
  <si>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</si>
  <si>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</si>
  <si>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</si>
  <si>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food trucks</t>
  </si>
  <si>
    <t>photography</t>
  </si>
  <si>
    <t>journalism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</si>
  <si>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</si>
  <si>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</si>
  <si>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</si>
  <si>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</si>
  <si>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</si>
  <si>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</si>
  <si>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</si>
  <si>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</si>
  <si>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</si>
  <si>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</si>
  <si>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</si>
  <si>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</si>
  <si>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</si>
  <si>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</si>
  <si>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</si>
  <si>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</si>
  <si>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</si>
  <si>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</si>
  <si>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</si>
  <si>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</si>
  <si>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</si>
  <si>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</si>
  <si>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</si>
  <si>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</si>
  <si>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</si>
  <si>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</si>
  <si>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</si>
  <si>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</si>
  <si>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</si>
  <si>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</si>
  <si>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</si>
  <si>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</si>
  <si>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</si>
  <si>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</si>
  <si>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</si>
  <si>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</si>
  <si>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</si>
  <si>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</si>
  <si>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</si>
  <si>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</si>
  <si>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</si>
  <si>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</si>
  <si>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</si>
  <si>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</si>
  <si>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</si>
  <si>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</si>
  <si>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</si>
  <si>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</si>
  <si>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</si>
  <si>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</si>
  <si>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</si>
  <si>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</si>
  <si>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</si>
  <si>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</si>
  <si>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</si>
  <si>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</si>
  <si>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</si>
  <si>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</si>
  <si>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</si>
  <si>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</si>
  <si>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</si>
  <si>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</si>
  <si>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</si>
  <si>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_Count</t>
  </si>
  <si>
    <t>Outcome</t>
  </si>
  <si>
    <t>Mean Number of Backers</t>
  </si>
  <si>
    <t>Successful</t>
  </si>
  <si>
    <t>Failed</t>
  </si>
  <si>
    <t>Minimum Number of Backers</t>
  </si>
  <si>
    <t>The Maximum Number of Backers</t>
  </si>
  <si>
    <t>The Variance of the Number of Backers</t>
  </si>
  <si>
    <t>The Standard Deviation of the Number of backers.</t>
  </si>
  <si>
    <t>Median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</si>
</sst>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6FA7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9" fontId="0" fillId="0" borderId="0" xfId="42" applyFont="1"/>
    <xf numFmtId="0" fontId="0" fillId="0" borderId="0" xfId="42" applyNumberFormat="1" applyFo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96FA7E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6FA7E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rgb="FF96FA7E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6600"/>
      <color rgb="FF96FA7E"/>
      <color rgb="FF6B6767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Pivot!PivotTable1</c:name>
    <c:fmtId val="0"/>
  </c:pivotSource>
  <c:chart>
    <c:autoTitleDeleted val="0"/>
    <c:pivotFmts>
      <c:pivotFmt>
        <c:idx val="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6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3-4DA2-960C-E5C3B5FD9704}"/>
            </c:ext>
          </c:extLst>
        </c:ser>
        <c:ser>
          <c:idx val="1"/>
          <c:order val="1"/>
          <c:tx>
            <c:strRef>
              <c:f>'Campaign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invertIfNegative val="0"/>
          <c:cat>
            <c:strRef>
              <c:f>'Campaign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3-4DA2-960C-E5C3B5FD9704}"/>
            </c:ext>
          </c:extLst>
        </c:ser>
        <c:ser>
          <c:idx val="2"/>
          <c:order val="2"/>
          <c:tx>
            <c:strRef>
              <c:f>'Campaign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3-4DA2-960C-E5C3B5FD9704}"/>
            </c:ext>
          </c:extLst>
        </c:ser>
        <c:ser>
          <c:idx val="3"/>
          <c:order val="3"/>
          <c:tx>
            <c:strRef>
              <c:f>'Campaign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3-4DA2-960C-E5C3B5FD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826208"/>
        <c:axId val="1450821632"/>
      </c:barChart>
      <c:catAx>
        <c:axId val="14508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21632"/>
        <c:crosses val="autoZero"/>
        <c:auto val="1"/>
        <c:lblAlgn val="ctr"/>
        <c:lblOffset val="100"/>
        <c:noMultiLvlLbl val="0"/>
      </c:catAx>
      <c:valAx>
        <c:axId val="14508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pivot!PivotTable2</c:name>
    <c:fmtId val="0"/>
  </c:pivotSource>
  <c:chart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solidFill>
              <a:schemeClr val="tx2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5C0-9AFC-760F32874D1A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6-45C0-9AFC-760F32874D1A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6-45C0-9AFC-760F32874D1A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6-45C0-9AFC-760F3287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394352"/>
        <c:axId val="476386864"/>
      </c:barChart>
      <c:catAx>
        <c:axId val="4763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86864"/>
        <c:crosses val="autoZero"/>
        <c:auto val="1"/>
        <c:lblAlgn val="ctr"/>
        <c:lblOffset val="100"/>
        <c:noMultiLvlLbl val="0"/>
      </c:catAx>
      <c:valAx>
        <c:axId val="4763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conversion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bg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conversion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3-49C6-8622-F2CB17F96827}"/>
            </c:ext>
          </c:extLst>
        </c:ser>
        <c:ser>
          <c:idx val="1"/>
          <c:order val="1"/>
          <c:tx>
            <c:strRef>
              <c:f>'Date conversion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3-49C6-8622-F2CB17F96827}"/>
            </c:ext>
          </c:extLst>
        </c:ser>
        <c:ser>
          <c:idx val="2"/>
          <c:order val="2"/>
          <c:tx>
            <c:strRef>
              <c:f>'Date conversion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'Date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3-49C6-8622-F2CB17F96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48480"/>
        <c:axId val="602662208"/>
      </c:lineChart>
      <c:catAx>
        <c:axId val="60264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62208"/>
        <c:crosses val="autoZero"/>
        <c:auto val="1"/>
        <c:lblAlgn val="ctr"/>
        <c:lblOffset val="100"/>
        <c:noMultiLvlLbl val="0"/>
      </c:catAx>
      <c:valAx>
        <c:axId val="6026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8-465A-87ED-13B81681276C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8-465A-87ED-13B81681276C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B8-465A-87ED-13B81681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15792"/>
        <c:axId val="61635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B8-465A-87ED-13B8168127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B8-465A-87ED-13B81681276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B8-465A-87ED-13B8168127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B8-465A-87ED-13B81681276C}"/>
                  </c:ext>
                </c:extLst>
              </c15:ser>
            </c15:filteredLineSeries>
          </c:ext>
        </c:extLst>
      </c:lineChart>
      <c:catAx>
        <c:axId val="6056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55568"/>
        <c:crosses val="autoZero"/>
        <c:auto val="1"/>
        <c:lblAlgn val="ctr"/>
        <c:lblOffset val="100"/>
        <c:noMultiLvlLbl val="0"/>
      </c:catAx>
      <c:valAx>
        <c:axId val="61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3</xdr:row>
      <xdr:rowOff>9523</xdr:rowOff>
    </xdr:from>
    <xdr:to>
      <xdr:col>21</xdr:col>
      <xdr:colOff>142875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F3E5C-BBEE-136C-ABF8-D04C05591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1</xdr:row>
      <xdr:rowOff>28576</xdr:rowOff>
    </xdr:from>
    <xdr:to>
      <xdr:col>22</xdr:col>
      <xdr:colOff>638176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6101A-2476-8C50-29F2-1F2D3FE4A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2</xdr:row>
      <xdr:rowOff>161924</xdr:rowOff>
    </xdr:from>
    <xdr:to>
      <xdr:col>18</xdr:col>
      <xdr:colOff>352425</xdr:colOff>
      <xdr:row>28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AC968-5B03-E958-077E-4844F26FF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15</xdr:row>
      <xdr:rowOff>95249</xdr:rowOff>
    </xdr:from>
    <xdr:to>
      <xdr:col>7</xdr:col>
      <xdr:colOff>1000125</xdr:colOff>
      <xdr:row>31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86EBCE-A207-1767-75EC-2411A921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ila Troxel" refreshedDate="44912.828583449074" createdVersion="8" refreshedVersion="8" minRefreshableVersion="3" recordCount="1000" xr:uid="{8F9454D6-5CBD-45F9-B886-35E8B3909BB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og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ila Troxel" refreshedDate="44912.848069444444" createdVersion="8" refreshedVersion="8" minRefreshableVersion="3" recordCount="1000" xr:uid="{AA97B661-9FDD-4E25-B9FA-DC6031E4DDC9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og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2" numFmtId="0">
      <sharedItems containsNonDate="0" containsString="0" containsBlank="1"/>
    </cacheField>
    <cacheField name="Date Ended Conversion2" numFmtId="0">
      <sharedItems containsNonDate="0" containsString="0"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m/>
    <m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m/>
    <m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m/>
    <m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m/>
    <m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m/>
    <m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m/>
    <m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m/>
    <m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m/>
    <m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m/>
    <m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m/>
    <m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m/>
    <m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m/>
    <m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m/>
    <m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m/>
    <m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m/>
    <m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m/>
    <m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m/>
    <m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m/>
    <m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m/>
    <m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m/>
    <m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m/>
    <m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m/>
    <m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m/>
    <m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m/>
    <m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m/>
    <m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m/>
    <m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m/>
    <m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  <m/>
    <m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m/>
    <m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m/>
    <m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m/>
    <m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m/>
    <m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m/>
    <m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m/>
    <m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m/>
    <m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m/>
    <m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m/>
    <m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m/>
    <m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m/>
    <m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m/>
    <m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m/>
    <m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m/>
    <m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m/>
    <m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m/>
    <m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m/>
    <m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m/>
    <m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m/>
    <m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m/>
    <m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m/>
    <m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m/>
    <m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m/>
    <m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m/>
    <m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m/>
    <m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m/>
    <m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m/>
    <m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m/>
    <m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m/>
    <m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m/>
    <m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m/>
    <m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m/>
    <m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m/>
    <m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m/>
    <m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m/>
    <m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m/>
    <m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m/>
    <m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m/>
    <m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m/>
    <m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m/>
    <m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m/>
    <m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m/>
    <m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m/>
    <m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m/>
    <m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m/>
    <m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m/>
    <m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m/>
    <m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m/>
    <m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m/>
    <m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m/>
    <m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m/>
    <m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m/>
    <m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m/>
    <m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m/>
    <m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m/>
    <m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m/>
    <m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m/>
    <m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m/>
    <m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m/>
    <m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m/>
    <m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m/>
    <m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m/>
    <m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m/>
    <m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m/>
    <m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m/>
    <m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m/>
    <m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m/>
    <m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m/>
    <m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m/>
    <m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m/>
    <m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m/>
    <m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m/>
    <m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m/>
    <m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m/>
    <m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m/>
    <m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m/>
    <m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m/>
    <m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m/>
    <m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m/>
    <m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m/>
    <m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m/>
    <m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m/>
    <m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m/>
    <m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m/>
    <m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m/>
    <m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m/>
    <m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m/>
    <m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m/>
    <m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m/>
    <m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m/>
    <m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m/>
    <m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m/>
    <m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m/>
    <m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m/>
    <m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m/>
    <m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m/>
    <m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m/>
    <m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m/>
    <m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m/>
    <m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m/>
    <m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m/>
    <m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m/>
    <m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m/>
    <m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m/>
    <m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m/>
    <m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m/>
    <m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m/>
    <m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m/>
    <m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m/>
    <m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m/>
    <m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m/>
    <m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m/>
    <m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m/>
    <m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m/>
    <m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m/>
    <m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m/>
    <m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m/>
    <m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m/>
    <m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m/>
    <m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m/>
    <m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m/>
    <m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m/>
    <m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m/>
    <m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m/>
    <m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m/>
    <m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m/>
    <m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m/>
    <m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m/>
    <m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m/>
    <m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m/>
    <m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m/>
    <m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m/>
    <m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m/>
    <m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m/>
    <m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m/>
    <m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m/>
    <m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m/>
    <m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m/>
    <m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m/>
    <m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  <m/>
    <m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m/>
    <m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m/>
    <m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m/>
    <m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m/>
    <m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m/>
    <m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m/>
    <m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m/>
    <m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m/>
    <m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m/>
    <m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m/>
    <m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m/>
    <m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m/>
    <m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m/>
    <m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m/>
    <m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m/>
    <m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m/>
    <m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m/>
    <m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m/>
    <m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m/>
    <m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m/>
    <m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  <m/>
    <m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m/>
    <m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m/>
    <m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m/>
    <m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m/>
    <m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m/>
    <m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m/>
    <m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m/>
    <m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m/>
    <m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m/>
    <m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m/>
    <m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m/>
    <m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m/>
    <m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m/>
    <m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m/>
    <m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m/>
    <m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m/>
    <m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m/>
    <m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m/>
    <m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  <m/>
    <m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m/>
    <m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m/>
    <m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m/>
    <m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m/>
    <m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m/>
    <m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m/>
    <m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m/>
    <m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m/>
    <m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m/>
    <m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m/>
    <m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m/>
    <m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m/>
    <m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m/>
    <m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m/>
    <m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m/>
    <m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m/>
    <m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m/>
    <m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m/>
    <m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m/>
    <m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m/>
    <m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m/>
    <m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m/>
    <m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m/>
    <m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m/>
    <m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m/>
    <m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m/>
    <m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m/>
    <m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m/>
    <m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m/>
    <m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m/>
    <m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m/>
    <m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m/>
    <m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m/>
    <m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m/>
    <m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m/>
    <m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m/>
    <m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m/>
    <m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m/>
    <m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m/>
    <m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m/>
    <m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m/>
    <m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m/>
    <m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m/>
    <m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m/>
    <m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m/>
    <m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m/>
    <m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m/>
    <m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m/>
    <m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m/>
    <m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m/>
    <m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m/>
    <m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m/>
    <m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m/>
    <m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m/>
    <m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m/>
    <m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m/>
    <m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m/>
    <m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m/>
    <m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m/>
    <m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m/>
    <m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m/>
    <m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m/>
    <m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m/>
    <m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m/>
    <m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m/>
    <m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m/>
    <m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m/>
    <m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m/>
    <m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m/>
    <m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m/>
    <m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m/>
    <m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m/>
    <m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m/>
    <m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m/>
    <m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m/>
    <m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m/>
    <m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m/>
    <m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m/>
    <m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m/>
    <m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m/>
    <m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m/>
    <m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m/>
    <m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m/>
    <m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m/>
    <m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m/>
    <m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m/>
    <m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m/>
    <m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m/>
    <m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m/>
    <m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m/>
    <m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m/>
    <m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m/>
    <m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m/>
    <m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m/>
    <m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m/>
    <m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m/>
    <m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m/>
    <m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m/>
    <m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m/>
    <m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m/>
    <m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m/>
    <m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m/>
    <m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m/>
    <m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m/>
    <m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m/>
    <m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m/>
    <m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m/>
    <m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m/>
    <m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m/>
    <m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m/>
    <m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m/>
    <m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m/>
    <m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m/>
    <m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m/>
    <m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m/>
    <m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m/>
    <m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m/>
    <m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m/>
    <m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m/>
    <m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m/>
    <m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m/>
    <m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m/>
    <m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m/>
    <m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m/>
    <m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m/>
    <m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m/>
    <m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m/>
    <m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m/>
    <m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m/>
    <m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m/>
    <m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m/>
    <m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m/>
    <m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m/>
    <m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m/>
    <m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m/>
    <m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m/>
    <m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m/>
    <m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m/>
    <m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m/>
    <m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m/>
    <m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m/>
    <m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m/>
    <m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m/>
    <m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m/>
    <m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m/>
    <m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m/>
    <m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m/>
    <m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m/>
    <m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m/>
    <m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m/>
    <m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m/>
    <m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m/>
    <m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m/>
    <m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m/>
    <m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m/>
    <m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m/>
    <m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m/>
    <m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m/>
    <m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m/>
    <m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m/>
    <m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m/>
    <m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m/>
    <m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m/>
    <m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m/>
    <m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m/>
    <m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m/>
    <m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m/>
    <m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m/>
    <m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m/>
    <m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m/>
    <m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m/>
    <m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m/>
    <m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m/>
    <m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m/>
    <m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m/>
    <m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m/>
    <m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m/>
    <m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m/>
    <m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m/>
    <m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m/>
    <m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m/>
    <m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m/>
    <m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m/>
    <m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m/>
    <m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m/>
    <m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m/>
    <m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m/>
    <m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m/>
    <m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m/>
    <m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m/>
    <m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m/>
    <m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m/>
    <m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m/>
    <m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m/>
    <m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m/>
    <m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m/>
    <m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m/>
    <m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m/>
    <m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m/>
    <m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m/>
    <m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m/>
    <m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m/>
    <m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m/>
    <m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m/>
    <m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m/>
    <m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m/>
    <m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m/>
    <m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m/>
    <m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m/>
    <m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m/>
    <m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m/>
    <m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m/>
    <m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m/>
    <m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m/>
    <m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m/>
    <m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m/>
    <m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m/>
    <m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m/>
    <m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m/>
    <m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m/>
    <m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m/>
    <m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m/>
    <m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m/>
    <m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m/>
    <m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m/>
    <m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m/>
    <m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m/>
    <m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m/>
    <m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m/>
    <m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m/>
    <m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m/>
    <m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m/>
    <m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m/>
    <m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m/>
    <m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m/>
    <m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m/>
    <m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m/>
    <m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m/>
    <m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m/>
    <m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m/>
    <m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m/>
    <m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m/>
    <m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m/>
    <m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m/>
    <m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m/>
    <m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m/>
    <m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m/>
    <m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m/>
    <m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m/>
    <m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m/>
    <m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m/>
    <m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m/>
    <m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  <m/>
    <m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m/>
    <m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m/>
    <m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m/>
    <m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m/>
    <m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m/>
    <m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m/>
    <m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m/>
    <m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m/>
    <m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m/>
    <m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m/>
    <m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m/>
    <m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m/>
    <m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m/>
    <m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m/>
    <m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m/>
    <m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m/>
    <m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m/>
    <m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m/>
    <m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m/>
    <m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m/>
    <m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m/>
    <m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m/>
    <m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m/>
    <m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m/>
    <m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m/>
    <m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m/>
    <m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m/>
    <m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m/>
    <m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m/>
    <m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m/>
    <m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m/>
    <m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m/>
    <m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m/>
    <m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m/>
    <m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m/>
    <m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m/>
    <m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m/>
    <m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m/>
    <m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m/>
    <m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  <m/>
    <m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m/>
    <m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m/>
    <m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m/>
    <m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m/>
    <m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m/>
    <m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m/>
    <m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m/>
    <m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m/>
    <m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m/>
    <m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m/>
    <m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m/>
    <m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m/>
    <m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m/>
    <m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m/>
    <m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m/>
    <m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m/>
    <m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m/>
    <m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m/>
    <m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m/>
    <m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m/>
    <m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m/>
    <m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m/>
    <m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m/>
    <m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m/>
    <m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m/>
    <m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m/>
    <m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m/>
    <m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m/>
    <m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m/>
    <m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m/>
    <m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m/>
    <m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m/>
    <m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m/>
    <m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m/>
    <m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m/>
    <m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m/>
    <m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m/>
    <m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m/>
    <m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m/>
    <m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m/>
    <m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m/>
    <m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m/>
    <m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m/>
    <m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m/>
    <m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m/>
    <m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m/>
    <m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m/>
    <m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m/>
    <m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m/>
    <m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m/>
    <m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m/>
    <m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m/>
    <m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m/>
    <m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m/>
    <m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m/>
    <m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m/>
    <m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m/>
    <m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m/>
    <m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m/>
    <m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m/>
    <m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m/>
    <m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m/>
    <m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m/>
    <m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m/>
    <m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m/>
    <m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m/>
    <m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m/>
    <m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m/>
    <m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m/>
    <m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m/>
    <m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m/>
    <m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m/>
    <m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m/>
    <m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m/>
    <m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m/>
    <m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m/>
    <m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m/>
    <m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m/>
    <m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m/>
    <m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m/>
    <m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m/>
    <m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m/>
    <m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m/>
    <m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m/>
    <m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m/>
    <m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m/>
    <m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m/>
    <m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m/>
    <m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m/>
    <m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m/>
    <m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m/>
    <m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m/>
    <m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m/>
    <m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m/>
    <m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m/>
    <m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m/>
    <m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m/>
    <m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m/>
    <m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m/>
    <m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m/>
    <m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m/>
    <m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m/>
    <m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m/>
    <m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m/>
    <m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m/>
    <m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m/>
    <m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m/>
    <m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m/>
    <m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m/>
    <m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m/>
    <m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m/>
    <m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m/>
    <m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m/>
    <m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m/>
    <m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m/>
    <m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m/>
    <m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m/>
    <m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m/>
    <m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m/>
    <m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m/>
    <m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m/>
    <m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m/>
    <m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m/>
    <m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m/>
    <m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m/>
    <m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m/>
    <m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m/>
    <m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m/>
    <m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m/>
    <m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m/>
    <m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m/>
    <m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m/>
    <m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m/>
    <m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m/>
    <m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m/>
    <m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m/>
    <m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m/>
    <m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m/>
    <m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m/>
    <m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m/>
    <m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m/>
    <m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m/>
    <m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m/>
    <m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m/>
    <m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m/>
    <m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m/>
    <m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m/>
    <m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m/>
    <m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m/>
    <m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m/>
    <m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m/>
    <m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m/>
    <m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m/>
    <m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m/>
    <m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m/>
    <m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m/>
    <m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m/>
    <m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m/>
    <m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m/>
    <m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m/>
    <m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m/>
    <m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m/>
    <m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m/>
    <m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m/>
    <m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m/>
    <m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m/>
    <m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m/>
    <m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m/>
    <m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m/>
    <m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m/>
    <m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m/>
    <m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m/>
    <m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m/>
    <m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m/>
    <m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m/>
    <m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m/>
    <m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m/>
    <m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m/>
    <m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m/>
    <m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m/>
    <m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m/>
    <m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m/>
    <m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m/>
    <m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m/>
    <m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m/>
    <m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m/>
    <m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m/>
    <m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m/>
    <m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m/>
    <m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m/>
    <m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m/>
    <m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m/>
    <m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m/>
    <m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m/>
    <m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m/>
    <m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m/>
    <m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m/>
    <m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m/>
    <m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m/>
    <m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m/>
    <m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m/>
    <m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m/>
    <m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m/>
    <m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m/>
    <m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m/>
    <m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m/>
    <m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m/>
    <m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m/>
    <m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m/>
    <m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m/>
    <m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  <m/>
    <m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m/>
    <m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m/>
    <m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m/>
    <m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m/>
    <m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m/>
    <m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m/>
    <m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m/>
    <m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m/>
    <m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m/>
    <m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m/>
    <m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m/>
    <m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m/>
    <m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m/>
    <m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m/>
    <m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m/>
    <m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m/>
    <m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m/>
    <m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m/>
    <m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m/>
    <m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m/>
    <m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m/>
    <m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m/>
    <m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m/>
    <m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m/>
    <m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m/>
    <m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m/>
    <m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m/>
    <m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m/>
    <m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m/>
    <m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m/>
    <m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m/>
    <m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m/>
    <m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m/>
    <m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m/>
    <m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  <m/>
    <m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m/>
    <m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m/>
    <m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m/>
    <m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m/>
    <m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m/>
    <m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m/>
    <m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m/>
    <m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m/>
    <m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m/>
    <m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m/>
    <m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m/>
    <m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m/>
    <m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m/>
    <m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m/>
    <m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m/>
    <m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  <m/>
    <m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m/>
    <m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m/>
    <m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m/>
    <m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m/>
    <m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m/>
    <m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m/>
    <m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m/>
    <m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m/>
    <m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m/>
    <m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m/>
    <m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m/>
    <m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m/>
    <m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  <m/>
    <m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m/>
    <m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m/>
    <m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m/>
    <m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m/>
    <m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m/>
    <m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m/>
    <m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m/>
    <m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m/>
    <m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m/>
    <m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m/>
    <m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m/>
    <m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m/>
    <m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m/>
    <m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m/>
    <m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m/>
    <m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m/>
    <m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m/>
    <m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m/>
    <m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m/>
    <m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m/>
    <m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m/>
    <m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m/>
    <m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m/>
    <m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m/>
    <m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m/>
    <m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m/>
    <m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m/>
    <m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m/>
    <m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m/>
    <m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m/>
    <m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m/>
    <m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m/>
    <m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m/>
    <m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m/>
    <m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m/>
    <m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m/>
    <m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m/>
    <m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m/>
    <m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m/>
    <m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m/>
    <m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m/>
    <m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m/>
    <m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m/>
    <m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m/>
    <m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m/>
    <m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m/>
    <m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m/>
    <m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m/>
    <m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m/>
    <m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m/>
    <m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m/>
    <m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m/>
    <m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m/>
    <m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m/>
    <m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m/>
    <m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m/>
    <m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m/>
    <m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m/>
    <m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m/>
    <m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m/>
    <m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m/>
    <m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m/>
    <m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m/>
    <m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m/>
    <m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m/>
    <m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m/>
    <m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m/>
    <m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m/>
    <m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m/>
    <m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m/>
    <m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m/>
    <m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m/>
    <m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m/>
    <m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m/>
    <m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m/>
    <m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m/>
    <m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m/>
    <m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m/>
    <m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m/>
    <m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m/>
    <m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m/>
    <m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m/>
    <m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m/>
    <m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m/>
    <m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m/>
    <m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m/>
    <m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m/>
    <m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m/>
    <m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m/>
    <m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m/>
    <m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m/>
    <m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m/>
    <m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m/>
    <m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m/>
    <m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m/>
    <m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m/>
    <m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m/>
    <m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m/>
    <m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m/>
    <m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m/>
    <m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m/>
    <m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m/>
    <m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m/>
    <m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m/>
    <m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m/>
    <m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m/>
    <m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m/>
    <m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m/>
    <m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m/>
    <m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m/>
    <m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m/>
    <m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m/>
    <m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m/>
    <m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m/>
    <m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m/>
    <m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m/>
    <m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m/>
    <m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m/>
    <m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m/>
    <m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m/>
    <m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m/>
    <m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m/>
    <m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m/>
    <m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m/>
    <m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m/>
    <m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m/>
    <m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m/>
    <m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m/>
    <m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m/>
    <m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m/>
    <m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m/>
    <m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m/>
    <m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m/>
    <m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m/>
    <m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m/>
    <m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m/>
    <m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m/>
    <m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m/>
    <m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m/>
    <m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m/>
    <m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m/>
    <m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m/>
    <m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m/>
    <m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m/>
    <m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m/>
    <m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m/>
    <m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m/>
    <m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m/>
    <m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m/>
    <m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m/>
    <m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m/>
    <m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m/>
    <m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m/>
    <m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m/>
    <m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m/>
    <m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m/>
    <m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m/>
    <m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m/>
    <m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m/>
    <m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m/>
    <m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m/>
    <m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m/>
    <m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m/>
    <m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m/>
    <m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m/>
    <m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m/>
    <m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m/>
    <m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m/>
    <m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m/>
    <m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m/>
    <m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m/>
    <m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m/>
    <m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m/>
    <m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m/>
    <m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m/>
    <m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m/>
    <m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m/>
    <m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m/>
    <m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m/>
    <m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m/>
    <m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m/>
    <m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m/>
    <m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m/>
    <m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m/>
    <m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m/>
    <m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m/>
    <m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m/>
    <m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m/>
    <m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m/>
    <m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m/>
    <m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m/>
    <m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m/>
    <m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m/>
    <m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m/>
    <m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m/>
    <m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m/>
    <m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m/>
    <m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m/>
    <m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m/>
    <m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m/>
    <m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m/>
    <m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m/>
    <m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m/>
    <m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m/>
    <m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m/>
    <m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m/>
    <m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m/>
    <m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m/>
    <m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m/>
    <m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m/>
    <m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m/>
    <m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m/>
    <m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m/>
    <m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m/>
    <m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m/>
    <m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m/>
    <m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m/>
    <m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m/>
    <m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m/>
    <m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m/>
    <m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m/>
    <m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m/>
    <m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m/>
    <m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8414B-E61E-4BFD-A248-F0C5701148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4">
    <format dxfId="19">
      <pivotArea dataOnly="0" grandRow="1" fieldPosition="0"/>
    </format>
    <format dxfId="18">
      <pivotArea field="16" type="button" dataOnly="0" labelOnly="1" outline="0" axis="axisRow" fieldPosition="0"/>
    </format>
    <format dxfId="17">
      <pivotArea dataOnly="0" labelOnly="1" fieldPosition="0">
        <references count="1">
          <reference field="6" count="0"/>
        </references>
      </pivotArea>
    </format>
    <format dxfId="16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54B8B-2788-4826-B405-2766935A068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formats count="8"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type="origin" dataOnly="0" labelOnly="1" outline="0" fieldPosition="0"/>
    </format>
    <format dxfId="12">
      <pivotArea field="6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17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75E3E-D8DB-401B-9EA8-52A387AD13C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sd="0" x="0"/>
        <item h="1" x="1"/>
        <item h="1" x="2"/>
        <item h="1" x="3"/>
        <item h="1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3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abSelected="1" zoomScale="90" zoomScaleNormal="90" workbookViewId="0">
      <selection activeCell="G2" sqref="G2:H1000"/>
    </sheetView>
  </sheetViews>
  <sheetFormatPr defaultColWidth="11" defaultRowHeight="15.5" x14ac:dyDescent="0.35"/>
  <cols>
    <col min="1" max="1" width="4.33203125" bestFit="1" customWidth="1"/>
    <col min="2" max="2" width="30.58203125" bestFit="1" customWidth="1"/>
    <col min="3" max="3" width="33.5" style="3" customWidth="1"/>
    <col min="6" max="6" width="14.5" style="10" bestFit="1" customWidth="1"/>
    <col min="8" max="8" width="13" bestFit="1" customWidth="1"/>
    <col min="9" max="9" width="16.5" style="6" bestFit="1" customWidth="1"/>
    <col min="12" max="13" width="11.08203125" bestFit="1" customWidth="1"/>
    <col min="14" max="14" width="22.83203125" customWidth="1"/>
    <col min="15" max="15" width="21" bestFit="1" customWidth="1"/>
    <col min="18" max="18" width="28" bestFit="1" customWidth="1"/>
    <col min="19" max="19" width="14.83203125" bestFit="1" customWidth="1"/>
    <col min="20" max="20" width="12.33203125" bestFit="1" customWidth="1"/>
    <col min="21" max="21" width="22.33203125" bestFit="1" customWidth="1"/>
    <col min="22" max="22" width="21" bestFit="1" customWidth="1"/>
  </cols>
  <sheetData>
    <row r="1" spans="1:22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9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2071</v>
      </c>
      <c r="V1" s="1" t="s">
        <v>2072</v>
      </c>
    </row>
    <row r="2" spans="1:22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 t="shared" ref="F2:F65" si="0">E2/D2*100</f>
        <v>0</v>
      </c>
      <c r="G2" t="s">
        <v>14</v>
      </c>
      <c r="H2">
        <v>0</v>
      </c>
      <c r="I2" s="6">
        <f>AVERAGE(E2:H2)</f>
        <v>0</v>
      </c>
      <c r="J2" t="s">
        <v>15</v>
      </c>
      <c r="K2" t="s">
        <v>16</v>
      </c>
      <c r="L2">
        <v>1448690400</v>
      </c>
      <c r="M2">
        <v>1450159200</v>
      </c>
      <c r="N2" s="17">
        <f t="shared" ref="N2:N65" si="1">(((L2/60)/60)/24)+DATE(1970,1,1)</f>
        <v>42336.25</v>
      </c>
      <c r="O2" s="17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3">LEFT(R2,FIND("/",R2)-1)</f>
        <v>food</v>
      </c>
      <c r="T2" t="str">
        <f t="shared" ref="T2:T65" si="4">RIGHT(R2, LEN( R2)-FIND("/",R2))</f>
        <v>food trucks</v>
      </c>
    </row>
    <row r="3" spans="1:22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10">
        <f t="shared" si="0"/>
        <v>1040</v>
      </c>
      <c r="G3" t="s">
        <v>20</v>
      </c>
      <c r="H3">
        <v>158</v>
      </c>
      <c r="I3" s="6">
        <f t="shared" ref="I3:I66" si="5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7">
        <f t="shared" si="1"/>
        <v>41870.208333333336</v>
      </c>
      <c r="O3" s="17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si="3"/>
        <v>music</v>
      </c>
      <c r="T3" t="str">
        <f t="shared" si="4"/>
        <v>rock</v>
      </c>
    </row>
    <row r="4" spans="1:22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10">
        <f t="shared" si="0"/>
        <v>131.4787822878229</v>
      </c>
      <c r="G4" t="s">
        <v>20</v>
      </c>
      <c r="H4">
        <v>1425</v>
      </c>
      <c r="I4" s="6">
        <f t="shared" si="5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7">
        <f t="shared" si="1"/>
        <v>41595.25</v>
      </c>
      <c r="O4" s="1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2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10">
        <f t="shared" si="0"/>
        <v>58.976190476190467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7">
        <f t="shared" si="1"/>
        <v>43688.208333333328</v>
      </c>
      <c r="O5" s="1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2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10">
        <f t="shared" si="0"/>
        <v>69.276315789473685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7">
        <f t="shared" si="1"/>
        <v>43485.25</v>
      </c>
      <c r="O6" s="1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2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10">
        <f t="shared" si="0"/>
        <v>173.61842105263159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7">
        <f t="shared" si="1"/>
        <v>41149.208333333336</v>
      </c>
      <c r="O7" s="1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2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10">
        <f t="shared" si="0"/>
        <v>20.961538461538463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7">
        <f t="shared" si="1"/>
        <v>42991.208333333328</v>
      </c>
      <c r="O8" s="1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2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10">
        <f t="shared" si="0"/>
        <v>327.57777777777778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7">
        <f t="shared" si="1"/>
        <v>42229.208333333328</v>
      </c>
      <c r="O9" s="1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2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0">
        <f t="shared" si="0"/>
        <v>19.932788374205266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7">
        <f t="shared" si="1"/>
        <v>40399.208333333336</v>
      </c>
      <c r="O10" s="1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2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0">
        <f t="shared" si="0"/>
        <v>51.741935483870968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7">
        <f t="shared" si="1"/>
        <v>41536.208333333336</v>
      </c>
      <c r="O11" s="1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2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0">
        <f t="shared" si="0"/>
        <v>266.11538461538464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7">
        <f t="shared" si="1"/>
        <v>40404.208333333336</v>
      </c>
      <c r="O12" s="1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2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0">
        <f t="shared" si="0"/>
        <v>48.095238095238095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7">
        <f t="shared" si="1"/>
        <v>40442.208333333336</v>
      </c>
      <c r="O13" s="1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2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0">
        <f t="shared" si="0"/>
        <v>89.349206349206341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7">
        <f t="shared" si="1"/>
        <v>43760.208333333328</v>
      </c>
      <c r="O14" s="1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2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0">
        <f t="shared" si="0"/>
        <v>245.11904761904765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7">
        <f t="shared" si="1"/>
        <v>42532.208333333328</v>
      </c>
      <c r="O15" s="1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2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0">
        <f t="shared" si="0"/>
        <v>66.769503546099301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7">
        <f t="shared" si="1"/>
        <v>40974.25</v>
      </c>
      <c r="O16" s="1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0">
        <f t="shared" si="0"/>
        <v>47.307881773399011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7">
        <f t="shared" si="1"/>
        <v>43809.25</v>
      </c>
      <c r="O17" s="1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0">
        <f t="shared" si="0"/>
        <v>649.47058823529414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7">
        <f t="shared" si="1"/>
        <v>41661.25</v>
      </c>
      <c r="O18" s="1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0">
        <f t="shared" si="0"/>
        <v>159.39125295508273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7">
        <f t="shared" si="1"/>
        <v>40555.25</v>
      </c>
      <c r="O19" s="1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0">
        <f t="shared" si="0"/>
        <v>66.912087912087912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7">
        <f t="shared" si="1"/>
        <v>43351.208333333328</v>
      </c>
      <c r="O20" s="1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0">
        <f t="shared" si="0"/>
        <v>48.529600000000002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7">
        <f t="shared" si="1"/>
        <v>43528.25</v>
      </c>
      <c r="O21" s="1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0">
        <f t="shared" si="0"/>
        <v>112.24279210925646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7">
        <f t="shared" si="1"/>
        <v>41848.208333333336</v>
      </c>
      <c r="O22" s="1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0">
        <f t="shared" si="0"/>
        <v>40.992553191489364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7">
        <f t="shared" si="1"/>
        <v>40770.208333333336</v>
      </c>
      <c r="O23" s="1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0">
        <f t="shared" si="0"/>
        <v>128.07106598984771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7">
        <f t="shared" si="1"/>
        <v>43193.208333333328</v>
      </c>
      <c r="O24" s="1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0">
        <f t="shared" si="0"/>
        <v>332.04444444444448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7">
        <f t="shared" si="1"/>
        <v>43510.25</v>
      </c>
      <c r="O25" s="1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0">
        <f t="shared" si="0"/>
        <v>112.83225108225108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7">
        <f t="shared" si="1"/>
        <v>41811.208333333336</v>
      </c>
      <c r="O26" s="1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0">
        <f t="shared" si="0"/>
        <v>216.43636363636364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7">
        <f t="shared" si="1"/>
        <v>40681.208333333336</v>
      </c>
      <c r="O27" s="1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0">
        <f t="shared" si="0"/>
        <v>48.199069767441863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7">
        <f t="shared" si="1"/>
        <v>43312.208333333328</v>
      </c>
      <c r="O28" s="1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0">
        <f t="shared" si="0"/>
        <v>79.95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7">
        <f t="shared" si="1"/>
        <v>42280.208333333328</v>
      </c>
      <c r="O29" s="1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0">
        <f t="shared" si="0"/>
        <v>105.22553516819573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7">
        <f t="shared" si="1"/>
        <v>40218.25</v>
      </c>
      <c r="O30" s="1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0">
        <f t="shared" si="0"/>
        <v>328.89978213507629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7">
        <f t="shared" si="1"/>
        <v>43301.208333333328</v>
      </c>
      <c r="O31" s="1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0">
        <f t="shared" si="0"/>
        <v>160.61111111111111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7">
        <f t="shared" si="1"/>
        <v>43609.208333333328</v>
      </c>
      <c r="O32" s="1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0">
        <f t="shared" si="0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7">
        <f t="shared" si="1"/>
        <v>42374.25</v>
      </c>
      <c r="O33" s="1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0">
        <f t="shared" si="0"/>
        <v>86.807920792079202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7">
        <f t="shared" si="1"/>
        <v>43110.25</v>
      </c>
      <c r="O34" s="1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0">
        <f t="shared" si="0"/>
        <v>377.82071713147411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7">
        <f t="shared" si="1"/>
        <v>41917.208333333336</v>
      </c>
      <c r="O35" s="1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0">
        <f t="shared" si="0"/>
        <v>150.80645161290323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7">
        <f t="shared" si="1"/>
        <v>42817.208333333328</v>
      </c>
      <c r="O36" s="1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0">
        <f t="shared" si="0"/>
        <v>150.30119521912351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7">
        <f t="shared" si="1"/>
        <v>43484.25</v>
      </c>
      <c r="O37" s="1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0">
        <f t="shared" si="0"/>
        <v>157.28571428571431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7">
        <f t="shared" si="1"/>
        <v>40600.25</v>
      </c>
      <c r="O38" s="1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0">
        <f t="shared" si="0"/>
        <v>139.98765432098764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7">
        <f t="shared" si="1"/>
        <v>43744.208333333328</v>
      </c>
      <c r="O39" s="1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0">
        <f t="shared" si="0"/>
        <v>325.32258064516128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7">
        <f t="shared" si="1"/>
        <v>40469.208333333336</v>
      </c>
      <c r="O40" s="1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0">
        <f t="shared" si="0"/>
        <v>50.777777777777779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7">
        <f t="shared" si="1"/>
        <v>41330.25</v>
      </c>
      <c r="O41" s="1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0">
        <f t="shared" si="0"/>
        <v>169.06818181818181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7">
        <f t="shared" si="1"/>
        <v>40334.208333333336</v>
      </c>
      <c r="O42" s="1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0">
        <f t="shared" si="0"/>
        <v>212.92857142857144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7">
        <f t="shared" si="1"/>
        <v>41156.208333333336</v>
      </c>
      <c r="O43" s="1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0">
        <f t="shared" si="0"/>
        <v>443.94444444444446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7">
        <f t="shared" si="1"/>
        <v>40728.208333333336</v>
      </c>
      <c r="O44" s="1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0">
        <f t="shared" si="0"/>
        <v>185.9390243902439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7">
        <f t="shared" si="1"/>
        <v>41844.208333333336</v>
      </c>
      <c r="O45" s="1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0">
        <f t="shared" si="0"/>
        <v>658.8125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7">
        <f t="shared" si="1"/>
        <v>43541.208333333328</v>
      </c>
      <c r="O46" s="1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0">
        <f t="shared" si="0"/>
        <v>47.684210526315788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7">
        <f t="shared" si="1"/>
        <v>42676.208333333328</v>
      </c>
      <c r="O47" s="1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0">
        <f t="shared" si="0"/>
        <v>114.78378378378378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7">
        <f t="shared" si="1"/>
        <v>40367.208333333336</v>
      </c>
      <c r="O48" s="1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0">
        <f t="shared" si="0"/>
        <v>475.26666666666665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7">
        <f t="shared" si="1"/>
        <v>41727.208333333336</v>
      </c>
      <c r="O49" s="1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0">
        <f t="shared" si="0"/>
        <v>386.97297297297297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7">
        <f t="shared" si="1"/>
        <v>42180.208333333328</v>
      </c>
      <c r="O50" s="1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0">
        <f t="shared" si="0"/>
        <v>189.625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7">
        <f t="shared" si="1"/>
        <v>43758.208333333328</v>
      </c>
      <c r="O51" s="1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0">
        <f t="shared" si="0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7">
        <f t="shared" si="1"/>
        <v>41487.208333333336</v>
      </c>
      <c r="O52" s="1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0">
        <f t="shared" si="0"/>
        <v>91.867805186590772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7">
        <f t="shared" si="1"/>
        <v>40995.208333333336</v>
      </c>
      <c r="O53" s="1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0">
        <f t="shared" si="0"/>
        <v>34.152777777777779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7">
        <f t="shared" si="1"/>
        <v>40436.208333333336</v>
      </c>
      <c r="O54" s="1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0">
        <f t="shared" si="0"/>
        <v>140.40909090909091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7">
        <f t="shared" si="1"/>
        <v>41779.208333333336</v>
      </c>
      <c r="O55" s="1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0">
        <f t="shared" si="0"/>
        <v>89.86666666666666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7">
        <f t="shared" si="1"/>
        <v>43170.25</v>
      </c>
      <c r="O56" s="1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0">
        <f t="shared" si="0"/>
        <v>177.96969696969697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7">
        <f t="shared" si="1"/>
        <v>43311.208333333328</v>
      </c>
      <c r="O57" s="1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0">
        <f t="shared" si="0"/>
        <v>143.66249999999999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7">
        <f t="shared" si="1"/>
        <v>42014.25</v>
      </c>
      <c r="O58" s="1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0">
        <f t="shared" si="0"/>
        <v>215.27586206896552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7">
        <f t="shared" si="1"/>
        <v>42979.208333333328</v>
      </c>
      <c r="O59" s="1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0">
        <f t="shared" si="0"/>
        <v>227.11111111111114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7">
        <f t="shared" si="1"/>
        <v>42268.208333333328</v>
      </c>
      <c r="O60" s="1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0">
        <f t="shared" si="0"/>
        <v>275.07142857142861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7">
        <f t="shared" si="1"/>
        <v>42898.208333333328</v>
      </c>
      <c r="O61" s="1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0">
        <f t="shared" si="0"/>
        <v>144.37048832271762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7">
        <f t="shared" si="1"/>
        <v>41107.208333333336</v>
      </c>
      <c r="O62" s="1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0">
        <f t="shared" si="0"/>
        <v>92.74598393574297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7">
        <f t="shared" si="1"/>
        <v>40595.25</v>
      </c>
      <c r="O63" s="1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0">
        <f t="shared" si="0"/>
        <v>722.6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7">
        <f t="shared" si="1"/>
        <v>42160.208333333328</v>
      </c>
      <c r="O64" s="1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0">
        <f t="shared" si="0"/>
        <v>11.851063829787234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7">
        <f t="shared" si="1"/>
        <v>42853.208333333328</v>
      </c>
      <c r="O65" s="1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0">
        <f t="shared" ref="F66:F129" si="6">E66/D66*100</f>
        <v>97.642857142857139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7">
        <f t="shared" ref="N66:N129" si="7">(((L66/60)/60)/24)+DATE(1970,1,1)</f>
        <v>43283.208333333328</v>
      </c>
      <c r="O66" s="17">
        <f t="shared" ref="O66:O129" si="8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9">LEFT(R66,FIND("/",R66)-1)</f>
        <v>technology</v>
      </c>
      <c r="T66" t="str">
        <f t="shared" ref="T66:T129" si="10">RIGHT(R66, LEN( R66)-FIND("/",R66))</f>
        <v>web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0">
        <f t="shared" si="6"/>
        <v>236.14754098360655</v>
      </c>
      <c r="G67" t="s">
        <v>20</v>
      </c>
      <c r="H67">
        <v>236</v>
      </c>
      <c r="I67" s="6">
        <f t="shared" ref="I67:I130" si="11">AVERAGE(E67/H67)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7">
        <f t="shared" si="7"/>
        <v>40570.25</v>
      </c>
      <c r="O67" s="17">
        <f t="shared" si="8"/>
        <v>40577.25</v>
      </c>
      <c r="P67" t="b">
        <v>0</v>
      </c>
      <c r="Q67" t="b">
        <v>0</v>
      </c>
      <c r="R67" t="s">
        <v>33</v>
      </c>
      <c r="S67" t="str">
        <f t="shared" si="9"/>
        <v>theater</v>
      </c>
      <c r="T67" t="str">
        <f t="shared" si="10"/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0">
        <f t="shared" si="6"/>
        <v>45.068965517241381</v>
      </c>
      <c r="G68" t="s">
        <v>14</v>
      </c>
      <c r="H68">
        <v>12</v>
      </c>
      <c r="I68" s="6">
        <f t="shared" si="11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7">
        <f t="shared" si="7"/>
        <v>42102.208333333328</v>
      </c>
      <c r="O68" s="1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0">
        <f t="shared" si="6"/>
        <v>162.38567493112947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7">
        <f t="shared" si="7"/>
        <v>40203.25</v>
      </c>
      <c r="O69" s="17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0">
        <f t="shared" si="6"/>
        <v>254.52631578947367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7">
        <f t="shared" si="7"/>
        <v>42943.208333333328</v>
      </c>
      <c r="O70" s="1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0">
        <f t="shared" si="6"/>
        <v>24.063291139240505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7">
        <f t="shared" si="7"/>
        <v>40531.25</v>
      </c>
      <c r="O71" s="17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0">
        <f t="shared" si="6"/>
        <v>123.74140625000001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7">
        <f t="shared" si="7"/>
        <v>40484.208333333336</v>
      </c>
      <c r="O72" s="17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0">
        <f t="shared" si="6"/>
        <v>108.06666666666666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7">
        <f t="shared" si="7"/>
        <v>43799.25</v>
      </c>
      <c r="O73" s="17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0">
        <f t="shared" si="6"/>
        <v>670.33333333333326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7">
        <f t="shared" si="7"/>
        <v>42186.208333333328</v>
      </c>
      <c r="O74" s="1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0">
        <f t="shared" si="6"/>
        <v>660.92857142857144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7">
        <f t="shared" si="7"/>
        <v>42701.25</v>
      </c>
      <c r="O75" s="1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0">
        <f t="shared" si="6"/>
        <v>122.46153846153847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7">
        <f t="shared" si="7"/>
        <v>42456.208333333328</v>
      </c>
      <c r="O76" s="1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0">
        <f t="shared" si="6"/>
        <v>150.57731958762886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7">
        <f t="shared" si="7"/>
        <v>43296.208333333328</v>
      </c>
      <c r="O77" s="1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0">
        <f t="shared" si="6"/>
        <v>78.106590724165997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7">
        <f t="shared" si="7"/>
        <v>42027.25</v>
      </c>
      <c r="O78" s="1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0">
        <f t="shared" si="6"/>
        <v>46.94736842105263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7">
        <f t="shared" si="7"/>
        <v>40448.208333333336</v>
      </c>
      <c r="O79" s="1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0">
        <f t="shared" si="6"/>
        <v>300.8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7">
        <f t="shared" si="7"/>
        <v>43206.208333333328</v>
      </c>
      <c r="O80" s="1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0">
        <f t="shared" si="6"/>
        <v>69.598615916955026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7">
        <f t="shared" si="7"/>
        <v>43267.208333333328</v>
      </c>
      <c r="O81" s="1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0">
        <f t="shared" si="6"/>
        <v>637.4545454545455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7">
        <f t="shared" si="7"/>
        <v>42976.208333333328</v>
      </c>
      <c r="O82" s="1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0">
        <f t="shared" si="6"/>
        <v>225.33928571428569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7">
        <f t="shared" si="7"/>
        <v>43062.25</v>
      </c>
      <c r="O83" s="17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0">
        <f t="shared" si="6"/>
        <v>1497.3000000000002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7">
        <f t="shared" si="7"/>
        <v>43482.25</v>
      </c>
      <c r="O84" s="17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0">
        <f t="shared" si="6"/>
        <v>37.590225563909776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7">
        <f t="shared" si="7"/>
        <v>42579.208333333328</v>
      </c>
      <c r="O85" s="1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0">
        <f t="shared" si="6"/>
        <v>132.36942675159236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7">
        <f t="shared" si="7"/>
        <v>41118.208333333336</v>
      </c>
      <c r="O86" s="1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0">
        <f t="shared" si="6"/>
        <v>131.22448979591837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7">
        <f t="shared" si="7"/>
        <v>40797.208333333336</v>
      </c>
      <c r="O87" s="1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0">
        <f t="shared" si="6"/>
        <v>167.63513513513513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7">
        <f t="shared" si="7"/>
        <v>42128.208333333328</v>
      </c>
      <c r="O88" s="1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0">
        <f t="shared" si="6"/>
        <v>61.984886649874063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7">
        <f t="shared" si="7"/>
        <v>40610.25</v>
      </c>
      <c r="O89" s="1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0">
        <f t="shared" si="6"/>
        <v>260.75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7">
        <f t="shared" si="7"/>
        <v>42110.208333333328</v>
      </c>
      <c r="O90" s="1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0">
        <f t="shared" si="6"/>
        <v>252.58823529411765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7">
        <f t="shared" si="7"/>
        <v>40283.208333333336</v>
      </c>
      <c r="O91" s="1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0">
        <f t="shared" si="6"/>
        <v>78.615384615384613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7">
        <f t="shared" si="7"/>
        <v>42425.25</v>
      </c>
      <c r="O92" s="17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0">
        <f t="shared" si="6"/>
        <v>48.404406999351913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7">
        <f t="shared" si="7"/>
        <v>42588.208333333328</v>
      </c>
      <c r="O93" s="1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0">
        <f t="shared" si="6"/>
        <v>258.875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7">
        <f t="shared" si="7"/>
        <v>40352.208333333336</v>
      </c>
      <c r="O94" s="1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0">
        <f t="shared" si="6"/>
        <v>60.548713235294116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7">
        <f t="shared" si="7"/>
        <v>41202.208333333336</v>
      </c>
      <c r="O95" s="1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0">
        <f t="shared" si="6"/>
        <v>303.68965517241378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7">
        <f t="shared" si="7"/>
        <v>43562.208333333328</v>
      </c>
      <c r="O96" s="1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0">
        <f t="shared" si="6"/>
        <v>112.99999999999999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7">
        <f t="shared" si="7"/>
        <v>43752.208333333328</v>
      </c>
      <c r="O97" s="1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0">
        <f t="shared" si="6"/>
        <v>217.37876614060258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7">
        <f t="shared" si="7"/>
        <v>40612.25</v>
      </c>
      <c r="O98" s="1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0">
        <f t="shared" si="6"/>
        <v>926.69230769230762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7">
        <f t="shared" si="7"/>
        <v>42180.208333333328</v>
      </c>
      <c r="O99" s="1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0">
        <f t="shared" si="6"/>
        <v>33.692229038854805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7">
        <f t="shared" si="7"/>
        <v>42212.208333333328</v>
      </c>
      <c r="O100" s="1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0">
        <f t="shared" si="6"/>
        <v>196.7236842105263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7">
        <f t="shared" si="7"/>
        <v>41968.25</v>
      </c>
      <c r="O101" s="1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0">
        <f t="shared" si="6"/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7">
        <f t="shared" si="7"/>
        <v>40835.208333333336</v>
      </c>
      <c r="O102" s="1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0">
        <f t="shared" si="6"/>
        <v>1021.4444444444445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7">
        <f t="shared" si="7"/>
        <v>42056.25</v>
      </c>
      <c r="O103" s="1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0">
        <f t="shared" si="6"/>
        <v>281.67567567567568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7">
        <f t="shared" si="7"/>
        <v>43234.208333333328</v>
      </c>
      <c r="O104" s="1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0">
        <f t="shared" si="6"/>
        <v>24.610000000000003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7">
        <f t="shared" si="7"/>
        <v>40475.208333333336</v>
      </c>
      <c r="O105" s="1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0">
        <f t="shared" si="6"/>
        <v>143.14010067114094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7">
        <f t="shared" si="7"/>
        <v>42878.208333333328</v>
      </c>
      <c r="O106" s="1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0">
        <f t="shared" si="6"/>
        <v>144.54411764705884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7">
        <f t="shared" si="7"/>
        <v>41366.208333333336</v>
      </c>
      <c r="O107" s="1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0">
        <f t="shared" si="6"/>
        <v>359.12820512820514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7">
        <f t="shared" si="7"/>
        <v>43716.208333333328</v>
      </c>
      <c r="O108" s="1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0">
        <f t="shared" si="6"/>
        <v>186.48571428571427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7">
        <f t="shared" si="7"/>
        <v>43213.208333333328</v>
      </c>
      <c r="O109" s="1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0">
        <f t="shared" si="6"/>
        <v>595.26666666666665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7">
        <f t="shared" si="7"/>
        <v>41005.208333333336</v>
      </c>
      <c r="O110" s="1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0">
        <f t="shared" si="6"/>
        <v>59.21153846153846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7">
        <f t="shared" si="7"/>
        <v>41651.25</v>
      </c>
      <c r="O111" s="1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0">
        <f t="shared" si="6"/>
        <v>14.962780898876405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7">
        <f t="shared" si="7"/>
        <v>43354.208333333328</v>
      </c>
      <c r="O112" s="1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0">
        <f t="shared" si="6"/>
        <v>119.95602605863192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7">
        <f t="shared" si="7"/>
        <v>41174.208333333336</v>
      </c>
      <c r="O113" s="1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0">
        <f t="shared" si="6"/>
        <v>268.82978723404256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7">
        <f t="shared" si="7"/>
        <v>41875.208333333336</v>
      </c>
      <c r="O114" s="1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0">
        <f t="shared" si="6"/>
        <v>376.87878787878788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7">
        <f t="shared" si="7"/>
        <v>42990.208333333328</v>
      </c>
      <c r="O115" s="1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0">
        <f t="shared" si="6"/>
        <v>727.15789473684208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7">
        <f t="shared" si="7"/>
        <v>43564.208333333328</v>
      </c>
      <c r="O116" s="1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0">
        <f t="shared" si="6"/>
        <v>87.211757648470297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7">
        <f t="shared" si="7"/>
        <v>43056.25</v>
      </c>
      <c r="O117" s="1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0">
        <f t="shared" si="6"/>
        <v>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7">
        <f t="shared" si="7"/>
        <v>42265.208333333328</v>
      </c>
      <c r="O118" s="1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0">
        <f t="shared" si="6"/>
        <v>173.9387755102041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7">
        <f t="shared" si="7"/>
        <v>40808.208333333336</v>
      </c>
      <c r="O119" s="1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0">
        <f t="shared" si="6"/>
        <v>117.61111111111111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7">
        <f t="shared" si="7"/>
        <v>41665.25</v>
      </c>
      <c r="O120" s="1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0">
        <f t="shared" si="6"/>
        <v>214.96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7">
        <f t="shared" si="7"/>
        <v>41806.208333333336</v>
      </c>
      <c r="O121" s="1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0">
        <f t="shared" si="6"/>
        <v>149.49667110519306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7">
        <f t="shared" si="7"/>
        <v>42111.208333333328</v>
      </c>
      <c r="O122" s="1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0">
        <f t="shared" si="6"/>
        <v>219.33995584988963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7">
        <f t="shared" si="7"/>
        <v>41917.208333333336</v>
      </c>
      <c r="O123" s="1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0">
        <f t="shared" si="6"/>
        <v>64.367690058479525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7">
        <f t="shared" si="7"/>
        <v>41970.25</v>
      </c>
      <c r="O124" s="1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0">
        <f t="shared" si="6"/>
        <v>18.622397298818232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7">
        <f t="shared" si="7"/>
        <v>42332.25</v>
      </c>
      <c r="O125" s="1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0">
        <f t="shared" si="6"/>
        <v>367.76923076923077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7">
        <f t="shared" si="7"/>
        <v>43598.208333333328</v>
      </c>
      <c r="O126" s="1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0">
        <f t="shared" si="6"/>
        <v>159.90566037735849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7">
        <f t="shared" si="7"/>
        <v>43362.208333333328</v>
      </c>
      <c r="O127" s="1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0">
        <f t="shared" si="6"/>
        <v>38.633185349611544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7">
        <f t="shared" si="7"/>
        <v>42596.208333333328</v>
      </c>
      <c r="O128" s="1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0">
        <f t="shared" si="6"/>
        <v>51.42151162790698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7">
        <f t="shared" si="7"/>
        <v>40310.208333333336</v>
      </c>
      <c r="O129" s="1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0">
        <f t="shared" ref="F130:F193" si="12">E130/D130*100</f>
        <v>60.334277620396605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7">
        <f t="shared" ref="N130:N193" si="13">(((L130/60)/60)/24)+DATE(1970,1,1)</f>
        <v>40417.208333333336</v>
      </c>
      <c r="O130" s="17">
        <f t="shared" ref="O130:O193" si="14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5">LEFT(R130,FIND("/",R130)-1)</f>
        <v>music</v>
      </c>
      <c r="T130" t="str">
        <f t="shared" ref="T130:T193" si="16">RIGHT(R130, LEN( R130)-FIND("/",R130))</f>
        <v>rock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0">
        <f t="shared" si="12"/>
        <v>3.202693602693603</v>
      </c>
      <c r="G131" t="s">
        <v>74</v>
      </c>
      <c r="H131">
        <v>55</v>
      </c>
      <c r="I131" s="6">
        <f t="shared" ref="I131:I194" si="17">AVERAGE(E131/H131)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7">
        <f t="shared" si="13"/>
        <v>42038.25</v>
      </c>
      <c r="O131" s="17">
        <f t="shared" si="14"/>
        <v>42063.25</v>
      </c>
      <c r="P131" t="b">
        <v>0</v>
      </c>
      <c r="Q131" t="b">
        <v>0</v>
      </c>
      <c r="R131" t="s">
        <v>17</v>
      </c>
      <c r="S131" t="str">
        <f t="shared" si="15"/>
        <v>food</v>
      </c>
      <c r="T131" t="str">
        <f t="shared" si="16"/>
        <v>food trucks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0">
        <f t="shared" si="12"/>
        <v>155.46875</v>
      </c>
      <c r="G132" t="s">
        <v>20</v>
      </c>
      <c r="H132">
        <v>533</v>
      </c>
      <c r="I132" s="6">
        <f t="shared" si="1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7">
        <f t="shared" si="13"/>
        <v>40842.208333333336</v>
      </c>
      <c r="O132" s="1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0">
        <f t="shared" si="12"/>
        <v>100.85974499089254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7">
        <f t="shared" si="13"/>
        <v>41607.25</v>
      </c>
      <c r="O133" s="1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0">
        <f t="shared" si="12"/>
        <v>116.18181818181819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7">
        <f t="shared" si="13"/>
        <v>43112.25</v>
      </c>
      <c r="O134" s="1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0">
        <f t="shared" si="12"/>
        <v>310.77777777777777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7">
        <f t="shared" si="13"/>
        <v>40767.208333333336</v>
      </c>
      <c r="O135" s="1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0">
        <f t="shared" si="12"/>
        <v>89.73668341708543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7">
        <f t="shared" si="13"/>
        <v>40713.208333333336</v>
      </c>
      <c r="O136" s="1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0">
        <f t="shared" si="12"/>
        <v>71.27272727272728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7">
        <f t="shared" si="13"/>
        <v>41340.25</v>
      </c>
      <c r="O137" s="1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0">
        <f t="shared" si="12"/>
        <v>3.2862318840579712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7">
        <f t="shared" si="13"/>
        <v>41797.208333333336</v>
      </c>
      <c r="O138" s="1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0">
        <f t="shared" si="12"/>
        <v>261.77777777777777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7">
        <f t="shared" si="13"/>
        <v>40457.208333333336</v>
      </c>
      <c r="O139" s="1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0">
        <f t="shared" si="12"/>
        <v>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7">
        <f t="shared" si="13"/>
        <v>41180.208333333336</v>
      </c>
      <c r="O140" s="1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0">
        <f t="shared" si="12"/>
        <v>20.896851248642779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7">
        <f t="shared" si="13"/>
        <v>42115.208333333328</v>
      </c>
      <c r="O141" s="1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0">
        <f t="shared" si="12"/>
        <v>223.16363636363636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7">
        <f t="shared" si="13"/>
        <v>43156.25</v>
      </c>
      <c r="O142" s="1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0">
        <f t="shared" si="12"/>
        <v>101.59097978227061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7">
        <f t="shared" si="13"/>
        <v>42167.208333333328</v>
      </c>
      <c r="O143" s="1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0">
        <f t="shared" si="12"/>
        <v>230.03999999999996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7">
        <f t="shared" si="13"/>
        <v>41005.208333333336</v>
      </c>
      <c r="O144" s="1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0">
        <f t="shared" si="12"/>
        <v>135.59259259259261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7">
        <f t="shared" si="13"/>
        <v>40357.208333333336</v>
      </c>
      <c r="O145" s="1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0">
        <f t="shared" si="12"/>
        <v>129.1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7">
        <f t="shared" si="13"/>
        <v>43633.208333333328</v>
      </c>
      <c r="O146" s="1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0">
        <f t="shared" si="12"/>
        <v>236.512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7">
        <f t="shared" si="13"/>
        <v>41889.208333333336</v>
      </c>
      <c r="O147" s="1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0">
        <f t="shared" si="12"/>
        <v>17.25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7">
        <f t="shared" si="13"/>
        <v>40855.25</v>
      </c>
      <c r="O148" s="1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0">
        <f t="shared" si="12"/>
        <v>112.49397590361446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7">
        <f t="shared" si="13"/>
        <v>42534.208333333328</v>
      </c>
      <c r="O149" s="1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0">
        <f t="shared" si="12"/>
        <v>121.02150537634408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7">
        <f t="shared" si="13"/>
        <v>42941.208333333328</v>
      </c>
      <c r="O150" s="1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0">
        <f t="shared" si="12"/>
        <v>219.87096774193549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7">
        <f t="shared" si="13"/>
        <v>41275.25</v>
      </c>
      <c r="O151" s="1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0">
        <f t="shared" si="12"/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7">
        <f t="shared" si="13"/>
        <v>43450.25</v>
      </c>
      <c r="O152" s="1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0">
        <f t="shared" si="12"/>
        <v>64.166909620991248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7">
        <f t="shared" si="13"/>
        <v>41799.208333333336</v>
      </c>
      <c r="O153" s="1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0">
        <f t="shared" si="12"/>
        <v>423.06746987951806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7">
        <f t="shared" si="13"/>
        <v>42783.25</v>
      </c>
      <c r="O154" s="1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0">
        <f t="shared" si="12"/>
        <v>92.984160506863773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7">
        <f t="shared" si="13"/>
        <v>41201.208333333336</v>
      </c>
      <c r="O155" s="1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0">
        <f t="shared" si="12"/>
        <v>58.756567425569173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7">
        <f t="shared" si="13"/>
        <v>42502.208333333328</v>
      </c>
      <c r="O156" s="1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0">
        <f t="shared" si="12"/>
        <v>65.022222222222226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7">
        <f t="shared" si="13"/>
        <v>40262.208333333336</v>
      </c>
      <c r="O157" s="1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0">
        <f t="shared" si="12"/>
        <v>73.939560439560438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7">
        <f t="shared" si="13"/>
        <v>43743.208333333328</v>
      </c>
      <c r="O158" s="1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0">
        <f t="shared" si="12"/>
        <v>52.666666666666664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7">
        <f t="shared" si="13"/>
        <v>41638.25</v>
      </c>
      <c r="O159" s="1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0">
        <f t="shared" si="12"/>
        <v>220.95238095238096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7">
        <f t="shared" si="13"/>
        <v>42346.25</v>
      </c>
      <c r="O160" s="1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0">
        <f t="shared" si="12"/>
        <v>100.01150627615063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7">
        <f t="shared" si="13"/>
        <v>43551.208333333328</v>
      </c>
      <c r="O161" s="1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0">
        <f t="shared" si="12"/>
        <v>162.3125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7">
        <f t="shared" si="13"/>
        <v>43582.208333333328</v>
      </c>
      <c r="O162" s="1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0">
        <f t="shared" si="12"/>
        <v>78.181818181818187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7">
        <f t="shared" si="13"/>
        <v>42270.208333333328</v>
      </c>
      <c r="O163" s="1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0">
        <f t="shared" si="12"/>
        <v>149.73770491803279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7">
        <f t="shared" si="13"/>
        <v>43442.25</v>
      </c>
      <c r="O164" s="1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0">
        <f t="shared" si="12"/>
        <v>253.25714285714284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7">
        <f t="shared" si="13"/>
        <v>43028.208333333328</v>
      </c>
      <c r="O165" s="1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0">
        <f t="shared" si="12"/>
        <v>100.16943521594683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7">
        <f t="shared" si="13"/>
        <v>43016.208333333328</v>
      </c>
      <c r="O166" s="1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0">
        <f t="shared" si="12"/>
        <v>121.99004424778761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7">
        <f t="shared" si="13"/>
        <v>42948.208333333328</v>
      </c>
      <c r="O167" s="1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0">
        <f t="shared" si="12"/>
        <v>137.13265306122449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7">
        <f t="shared" si="13"/>
        <v>40534.25</v>
      </c>
      <c r="O168" s="1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0">
        <f t="shared" si="12"/>
        <v>415.53846153846149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7">
        <f t="shared" si="13"/>
        <v>41435.208333333336</v>
      </c>
      <c r="O169" s="1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0">
        <f t="shared" si="12"/>
        <v>31.30913348946136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7">
        <f t="shared" si="13"/>
        <v>43518.25</v>
      </c>
      <c r="O170" s="1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0">
        <f t="shared" si="12"/>
        <v>424.08154506437768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7">
        <f t="shared" si="13"/>
        <v>41077.208333333336</v>
      </c>
      <c r="O171" s="1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0">
        <f t="shared" si="12"/>
        <v>2.93886230728336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7">
        <f t="shared" si="13"/>
        <v>42950.208333333328</v>
      </c>
      <c r="O172" s="1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0">
        <f t="shared" si="12"/>
        <v>10.63265306122449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7">
        <f t="shared" si="13"/>
        <v>41718.208333333336</v>
      </c>
      <c r="O173" s="1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0">
        <f t="shared" si="12"/>
        <v>82.875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7">
        <f t="shared" si="13"/>
        <v>41839.208333333336</v>
      </c>
      <c r="O174" s="1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0">
        <f t="shared" si="12"/>
        <v>163.01447776628748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7">
        <f t="shared" si="13"/>
        <v>41412.208333333336</v>
      </c>
      <c r="O175" s="1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0">
        <f t="shared" si="12"/>
        <v>894.66666666666674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7">
        <f t="shared" si="13"/>
        <v>42282.208333333328</v>
      </c>
      <c r="O176" s="1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0">
        <f t="shared" si="12"/>
        <v>26.191501103752756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7">
        <f t="shared" si="13"/>
        <v>42613.208333333328</v>
      </c>
      <c r="O177" s="1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0">
        <f t="shared" si="12"/>
        <v>74.834782608695647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7">
        <f t="shared" si="13"/>
        <v>42616.208333333328</v>
      </c>
      <c r="O178" s="1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0">
        <f t="shared" si="12"/>
        <v>416.47680412371136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7">
        <f t="shared" si="13"/>
        <v>40497.25</v>
      </c>
      <c r="O179" s="1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0">
        <f t="shared" si="12"/>
        <v>96.208333333333329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7">
        <f t="shared" si="13"/>
        <v>42999.208333333328</v>
      </c>
      <c r="O180" s="1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0">
        <f t="shared" si="12"/>
        <v>357.71910112359546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7">
        <f t="shared" si="13"/>
        <v>41350.208333333336</v>
      </c>
      <c r="O181" s="1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0">
        <f t="shared" si="12"/>
        <v>308.45714285714286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7">
        <f t="shared" si="13"/>
        <v>40259.208333333336</v>
      </c>
      <c r="O182" s="1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0">
        <f t="shared" si="12"/>
        <v>61.802325581395344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7">
        <f t="shared" si="13"/>
        <v>43012.208333333328</v>
      </c>
      <c r="O183" s="1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0">
        <f t="shared" si="12"/>
        <v>722.32472324723244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7">
        <f t="shared" si="13"/>
        <v>43631.208333333328</v>
      </c>
      <c r="O184" s="1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0">
        <f t="shared" si="12"/>
        <v>69.117647058823522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7">
        <f t="shared" si="13"/>
        <v>40430.208333333336</v>
      </c>
      <c r="O185" s="1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0">
        <f t="shared" si="12"/>
        <v>293.05555555555554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7">
        <f t="shared" si="13"/>
        <v>43588.208333333328</v>
      </c>
      <c r="O186" s="1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0">
        <f t="shared" si="12"/>
        <v>71.8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7">
        <f t="shared" si="13"/>
        <v>43233.208333333328</v>
      </c>
      <c r="O187" s="1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0">
        <f t="shared" si="12"/>
        <v>31.934684684684683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7">
        <f t="shared" si="13"/>
        <v>41782.208333333336</v>
      </c>
      <c r="O188" s="1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0">
        <f t="shared" si="12"/>
        <v>229.87375415282392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7">
        <f t="shared" si="13"/>
        <v>41328.25</v>
      </c>
      <c r="O189" s="1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0">
        <f t="shared" si="12"/>
        <v>32.012195121951223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7">
        <f t="shared" si="13"/>
        <v>41975.25</v>
      </c>
      <c r="O190" s="1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0">
        <f t="shared" si="12"/>
        <v>23.525352848928385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7">
        <f t="shared" si="13"/>
        <v>42433.25</v>
      </c>
      <c r="O191" s="1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0">
        <f t="shared" si="12"/>
        <v>68.594594594594597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7">
        <f t="shared" si="13"/>
        <v>41429.208333333336</v>
      </c>
      <c r="O192" s="1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0">
        <f t="shared" si="12"/>
        <v>37.952380952380956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7">
        <f t="shared" si="13"/>
        <v>43536.208333333328</v>
      </c>
      <c r="O193" s="1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0">
        <f t="shared" ref="F194:F257" si="18">E194/D194*100</f>
        <v>19.992957746478872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7">
        <f t="shared" ref="N194:N257" si="19">(((L194/60)/60)/24)+DATE(1970,1,1)</f>
        <v>41817.208333333336</v>
      </c>
      <c r="O194" s="17">
        <f t="shared" ref="O194:O257" si="20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1">LEFT(R194,FIND("/",R194)-1)</f>
        <v>music</v>
      </c>
      <c r="T194" t="str">
        <f t="shared" ref="T194:T257" si="22">RIGHT(R194, LEN( R194)-FIND("/",R194))</f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0">
        <f t="shared" si="18"/>
        <v>45.636363636363633</v>
      </c>
      <c r="G195" t="s">
        <v>14</v>
      </c>
      <c r="H195">
        <v>65</v>
      </c>
      <c r="I195" s="6">
        <f t="shared" ref="I195:I258" si="23">AVERAGE(E195/H195)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7">
        <f t="shared" si="19"/>
        <v>43198.208333333328</v>
      </c>
      <c r="O195" s="17">
        <f t="shared" si="20"/>
        <v>43202.208333333328</v>
      </c>
      <c r="P195" t="b">
        <v>1</v>
      </c>
      <c r="Q195" t="b">
        <v>0</v>
      </c>
      <c r="R195" t="s">
        <v>60</v>
      </c>
      <c r="S195" t="str">
        <f t="shared" si="21"/>
        <v>music</v>
      </c>
      <c r="T195" t="str">
        <f t="shared" si="22"/>
        <v>indie rock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0">
        <f t="shared" si="18"/>
        <v>122.7605633802817</v>
      </c>
      <c r="G196" t="s">
        <v>20</v>
      </c>
      <c r="H196">
        <v>126</v>
      </c>
      <c r="I196" s="6">
        <f t="shared" si="2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7">
        <f t="shared" si="19"/>
        <v>42261.208333333328</v>
      </c>
      <c r="O196" s="1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0">
        <f t="shared" si="18"/>
        <v>361.75316455696202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7">
        <f t="shared" si="19"/>
        <v>43310.208333333328</v>
      </c>
      <c r="O197" s="1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0">
        <f t="shared" si="18"/>
        <v>63.146341463414636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7">
        <f t="shared" si="19"/>
        <v>42616.208333333328</v>
      </c>
      <c r="O198" s="1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0">
        <f t="shared" si="18"/>
        <v>298.20475319926874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7">
        <f t="shared" si="19"/>
        <v>42909.208333333328</v>
      </c>
      <c r="O199" s="1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0">
        <f t="shared" si="18"/>
        <v>9.5585443037974684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7">
        <f t="shared" si="19"/>
        <v>40396.208333333336</v>
      </c>
      <c r="O200" s="1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0">
        <f t="shared" si="18"/>
        <v>53.777777777777779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7">
        <f t="shared" si="19"/>
        <v>42192.208333333328</v>
      </c>
      <c r="O201" s="1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0">
        <f t="shared" si="18"/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7">
        <f t="shared" si="19"/>
        <v>40262.208333333336</v>
      </c>
      <c r="O202" s="1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0">
        <f t="shared" si="18"/>
        <v>681.19047619047615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7">
        <f t="shared" si="19"/>
        <v>41845.208333333336</v>
      </c>
      <c r="O203" s="1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0">
        <f t="shared" si="18"/>
        <v>78.831325301204828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7">
        <f t="shared" si="19"/>
        <v>40818.208333333336</v>
      </c>
      <c r="O204" s="1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0">
        <f t="shared" si="18"/>
        <v>134.40792216817235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7">
        <f t="shared" si="19"/>
        <v>42752.25</v>
      </c>
      <c r="O205" s="1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0">
        <f t="shared" si="18"/>
        <v>3.3719999999999999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7">
        <f t="shared" si="19"/>
        <v>40636.208333333336</v>
      </c>
      <c r="O206" s="1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0">
        <f t="shared" si="18"/>
        <v>431.84615384615387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7">
        <f t="shared" si="19"/>
        <v>43390.208333333328</v>
      </c>
      <c r="O207" s="1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0">
        <f t="shared" si="18"/>
        <v>38.844444444444441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7">
        <f t="shared" si="19"/>
        <v>40236.25</v>
      </c>
      <c r="O208" s="1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0">
        <f t="shared" si="18"/>
        <v>425.7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7">
        <f t="shared" si="19"/>
        <v>43340.208333333328</v>
      </c>
      <c r="O209" s="1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0">
        <f t="shared" si="18"/>
        <v>101.12239715591672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7">
        <f t="shared" si="19"/>
        <v>43048.25</v>
      </c>
      <c r="O210" s="1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0">
        <f t="shared" si="18"/>
        <v>21.188688946015425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7">
        <f t="shared" si="19"/>
        <v>42496.208333333328</v>
      </c>
      <c r="O211" s="1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0">
        <f t="shared" si="18"/>
        <v>67.425531914893625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7">
        <f t="shared" si="19"/>
        <v>42797.25</v>
      </c>
      <c r="O212" s="1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0">
        <f t="shared" si="18"/>
        <v>94.923371647509583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7">
        <f t="shared" si="19"/>
        <v>41513.208333333336</v>
      </c>
      <c r="O213" s="1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0">
        <f t="shared" si="18"/>
        <v>151.85185185185185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7">
        <f t="shared" si="19"/>
        <v>43814.25</v>
      </c>
      <c r="O214" s="1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0">
        <f t="shared" si="18"/>
        <v>195.16382252559728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7">
        <f t="shared" si="19"/>
        <v>40488.208333333336</v>
      </c>
      <c r="O215" s="1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0">
        <f t="shared" si="18"/>
        <v>1023.1428571428571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7">
        <f t="shared" si="19"/>
        <v>40409.208333333336</v>
      </c>
      <c r="O216" s="1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0">
        <f t="shared" si="18"/>
        <v>3.841836734693878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7">
        <f t="shared" si="19"/>
        <v>43509.25</v>
      </c>
      <c r="O217" s="1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0">
        <f t="shared" si="18"/>
        <v>155.07066557107643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7">
        <f t="shared" si="19"/>
        <v>40869.25</v>
      </c>
      <c r="O218" s="1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0">
        <f t="shared" si="18"/>
        <v>44.753477588871718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7">
        <f t="shared" si="19"/>
        <v>43583.208333333328</v>
      </c>
      <c r="O219" s="1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0">
        <f t="shared" si="18"/>
        <v>215.94736842105263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7">
        <f t="shared" si="19"/>
        <v>40858.25</v>
      </c>
      <c r="O220" s="1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0">
        <f t="shared" si="18"/>
        <v>332.12709832134288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7">
        <f t="shared" si="19"/>
        <v>41137.208333333336</v>
      </c>
      <c r="O221" s="1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0">
        <f t="shared" si="18"/>
        <v>8.4430379746835449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7">
        <f t="shared" si="19"/>
        <v>40725.208333333336</v>
      </c>
      <c r="O222" s="1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0">
        <f t="shared" si="18"/>
        <v>98.625514403292186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7">
        <f t="shared" si="19"/>
        <v>41081.208333333336</v>
      </c>
      <c r="O223" s="1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0">
        <f t="shared" si="18"/>
        <v>137.97916666666669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7">
        <f t="shared" si="19"/>
        <v>41914.208333333336</v>
      </c>
      <c r="O224" s="1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0">
        <f t="shared" si="18"/>
        <v>93.81099656357388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7">
        <f t="shared" si="19"/>
        <v>42445.208333333328</v>
      </c>
      <c r="O225" s="1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0">
        <f t="shared" si="18"/>
        <v>403.63930885529157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7">
        <f t="shared" si="19"/>
        <v>41906.208333333336</v>
      </c>
      <c r="O226" s="1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0">
        <f t="shared" si="18"/>
        <v>260.1740412979351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7">
        <f t="shared" si="19"/>
        <v>41762.208333333336</v>
      </c>
      <c r="O227" s="1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0">
        <f t="shared" si="18"/>
        <v>366.63333333333333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7">
        <f t="shared" si="19"/>
        <v>40276.208333333336</v>
      </c>
      <c r="O228" s="1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0">
        <f t="shared" si="18"/>
        <v>168.72085385878489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7">
        <f t="shared" si="19"/>
        <v>42139.208333333328</v>
      </c>
      <c r="O229" s="1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0">
        <f t="shared" si="18"/>
        <v>119.90717911530093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7">
        <f t="shared" si="19"/>
        <v>42613.208333333328</v>
      </c>
      <c r="O230" s="1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0">
        <f t="shared" si="18"/>
        <v>193.68925233644859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7">
        <f t="shared" si="19"/>
        <v>42887.208333333328</v>
      </c>
      <c r="O231" s="1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0">
        <f t="shared" si="18"/>
        <v>420.16666666666669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7">
        <f t="shared" si="19"/>
        <v>43805.25</v>
      </c>
      <c r="O232" s="1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0">
        <f t="shared" si="18"/>
        <v>76.708333333333329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7">
        <f t="shared" si="19"/>
        <v>41415.208333333336</v>
      </c>
      <c r="O233" s="1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0">
        <f t="shared" si="18"/>
        <v>171.26470588235293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7">
        <f t="shared" si="19"/>
        <v>42576.208333333328</v>
      </c>
      <c r="O234" s="1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0">
        <f t="shared" si="18"/>
        <v>157.89473684210526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7">
        <f t="shared" si="19"/>
        <v>40706.208333333336</v>
      </c>
      <c r="O235" s="1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0">
        <f t="shared" si="18"/>
        <v>109.08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7">
        <f t="shared" si="19"/>
        <v>42969.208333333328</v>
      </c>
      <c r="O236" s="1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0">
        <f t="shared" si="18"/>
        <v>41.732558139534881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7">
        <f t="shared" si="19"/>
        <v>42779.25</v>
      </c>
      <c r="O237" s="1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0">
        <f t="shared" si="18"/>
        <v>10.944303797468354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7">
        <f t="shared" si="19"/>
        <v>43641.208333333328</v>
      </c>
      <c r="O238" s="1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0">
        <f t="shared" si="18"/>
        <v>159.3763440860215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7">
        <f t="shared" si="19"/>
        <v>41754.208333333336</v>
      </c>
      <c r="O239" s="1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0">
        <f t="shared" si="18"/>
        <v>422.41666666666669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7">
        <f t="shared" si="19"/>
        <v>43083.25</v>
      </c>
      <c r="O240" s="1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0">
        <f t="shared" si="18"/>
        <v>97.71875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7">
        <f t="shared" si="19"/>
        <v>42245.208333333328</v>
      </c>
      <c r="O241" s="1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0">
        <f t="shared" si="18"/>
        <v>418.78911564625849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7">
        <f t="shared" si="19"/>
        <v>40396.208333333336</v>
      </c>
      <c r="O242" s="1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0">
        <f t="shared" si="18"/>
        <v>101.91632047477745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7">
        <f t="shared" si="19"/>
        <v>41742.208333333336</v>
      </c>
      <c r="O243" s="1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0">
        <f t="shared" si="18"/>
        <v>127.72619047619047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7">
        <f t="shared" si="19"/>
        <v>42865.208333333328</v>
      </c>
      <c r="O244" s="1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0">
        <f t="shared" si="18"/>
        <v>445.21739130434781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7">
        <f t="shared" si="19"/>
        <v>43163.25</v>
      </c>
      <c r="O245" s="1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0">
        <f t="shared" si="18"/>
        <v>569.71428571428578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7">
        <f t="shared" si="19"/>
        <v>41834.208333333336</v>
      </c>
      <c r="O246" s="1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0">
        <f t="shared" si="18"/>
        <v>509.34482758620686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7">
        <f t="shared" si="19"/>
        <v>41736.208333333336</v>
      </c>
      <c r="O247" s="1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0">
        <f t="shared" si="18"/>
        <v>325.5333333333333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7">
        <f t="shared" si="19"/>
        <v>41491.208333333336</v>
      </c>
      <c r="O248" s="1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0">
        <f t="shared" si="18"/>
        <v>932.61616161616166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7">
        <f t="shared" si="19"/>
        <v>42726.25</v>
      </c>
      <c r="O249" s="1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0">
        <f t="shared" si="18"/>
        <v>211.33870967741933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7">
        <f t="shared" si="19"/>
        <v>42004.25</v>
      </c>
      <c r="O250" s="1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0">
        <f t="shared" si="18"/>
        <v>273.32520325203251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7">
        <f t="shared" si="19"/>
        <v>42006.25</v>
      </c>
      <c r="O251" s="1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0">
        <f t="shared" si="18"/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7">
        <f t="shared" si="19"/>
        <v>40203.25</v>
      </c>
      <c r="O252" s="1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0">
        <f t="shared" si="18"/>
        <v>54.084507042253513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7">
        <f t="shared" si="19"/>
        <v>41252.25</v>
      </c>
      <c r="O253" s="1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0">
        <f t="shared" si="18"/>
        <v>626.29999999999995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7">
        <f t="shared" si="19"/>
        <v>41572.208333333336</v>
      </c>
      <c r="O254" s="1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0">
        <f t="shared" si="18"/>
        <v>89.021399176954731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7">
        <f t="shared" si="19"/>
        <v>40641.208333333336</v>
      </c>
      <c r="O255" s="1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0">
        <f t="shared" si="18"/>
        <v>184.89130434782609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7">
        <f t="shared" si="19"/>
        <v>42787.25</v>
      </c>
      <c r="O256" s="1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0">
        <f t="shared" si="18"/>
        <v>120.16770186335404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7">
        <f t="shared" si="19"/>
        <v>40590.25</v>
      </c>
      <c r="O257" s="1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0">
        <f t="shared" ref="F258:F321" si="24">E258/D258*100</f>
        <v>23.390243902439025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7">
        <f t="shared" ref="N258:N321" si="25">(((L258/60)/60)/24)+DATE(1970,1,1)</f>
        <v>42393.25</v>
      </c>
      <c r="O258" s="17">
        <f t="shared" ref="O258:O321" si="26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7">LEFT(R258,FIND("/",R258)-1)</f>
        <v>music</v>
      </c>
      <c r="T258" t="str">
        <f t="shared" ref="T258:T321" si="28">RIGHT(R258, LEN( R258)-FIND("/",R258))</f>
        <v>rock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0">
        <f t="shared" si="24"/>
        <v>146</v>
      </c>
      <c r="G259" t="s">
        <v>20</v>
      </c>
      <c r="H259">
        <v>92</v>
      </c>
      <c r="I259" s="6">
        <f t="shared" ref="I259:I322" si="29">AVERAGE(E259/H259)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7">
        <f t="shared" si="25"/>
        <v>41338.25</v>
      </c>
      <c r="O259" s="17">
        <f t="shared" si="26"/>
        <v>41352.208333333336</v>
      </c>
      <c r="P259" t="b">
        <v>0</v>
      </c>
      <c r="Q259" t="b">
        <v>0</v>
      </c>
      <c r="R259" t="s">
        <v>33</v>
      </c>
      <c r="S259" t="str">
        <f t="shared" si="27"/>
        <v>theater</v>
      </c>
      <c r="T259" t="str">
        <f t="shared" si="28"/>
        <v>plays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0">
        <f t="shared" si="24"/>
        <v>268.48</v>
      </c>
      <c r="G260" t="s">
        <v>20</v>
      </c>
      <c r="H260">
        <v>186</v>
      </c>
      <c r="I260" s="6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7">
        <f t="shared" si="25"/>
        <v>42712.25</v>
      </c>
      <c r="O260" s="1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0">
        <f t="shared" si="24"/>
        <v>597.5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7">
        <f t="shared" si="25"/>
        <v>41251.25</v>
      </c>
      <c r="O261" s="1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0">
        <f t="shared" si="24"/>
        <v>157.69841269841268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7">
        <f t="shared" si="25"/>
        <v>41180.208333333336</v>
      </c>
      <c r="O262" s="1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0">
        <f t="shared" si="24"/>
        <v>31.201660735468568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7">
        <f t="shared" si="25"/>
        <v>40415.208333333336</v>
      </c>
      <c r="O263" s="1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0">
        <f t="shared" si="24"/>
        <v>313.41176470588238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7">
        <f t="shared" si="25"/>
        <v>40638.208333333336</v>
      </c>
      <c r="O264" s="1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0">
        <f t="shared" si="24"/>
        <v>370.89655172413791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7">
        <f t="shared" si="25"/>
        <v>40187.25</v>
      </c>
      <c r="O265" s="1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0">
        <f t="shared" si="24"/>
        <v>362.66447368421052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7">
        <f t="shared" si="25"/>
        <v>41317.25</v>
      </c>
      <c r="O266" s="1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0">
        <f t="shared" si="24"/>
        <v>123.08163265306122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7">
        <f t="shared" si="25"/>
        <v>42372.25</v>
      </c>
      <c r="O267" s="1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0">
        <f t="shared" si="24"/>
        <v>76.766756032171585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7">
        <f t="shared" si="25"/>
        <v>41950.25</v>
      </c>
      <c r="O268" s="1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0">
        <f t="shared" si="24"/>
        <v>233.62012987012989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7">
        <f t="shared" si="25"/>
        <v>41206.208333333336</v>
      </c>
      <c r="O269" s="1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0">
        <f t="shared" si="24"/>
        <v>180.53333333333333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7">
        <f t="shared" si="25"/>
        <v>41186.208333333336</v>
      </c>
      <c r="O270" s="1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0">
        <f t="shared" si="24"/>
        <v>252.62857142857143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7">
        <f t="shared" si="25"/>
        <v>43496.25</v>
      </c>
      <c r="O271" s="1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0">
        <f t="shared" si="24"/>
        <v>27.176538240368025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7">
        <f t="shared" si="25"/>
        <v>40514.25</v>
      </c>
      <c r="O272" s="1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0">
        <f t="shared" si="24"/>
        <v>1.2706571242680547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7">
        <f t="shared" si="25"/>
        <v>42345.25</v>
      </c>
      <c r="O273" s="1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0">
        <f t="shared" si="24"/>
        <v>304.0097847358121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7">
        <f t="shared" si="25"/>
        <v>43656.208333333328</v>
      </c>
      <c r="O274" s="1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0">
        <f t="shared" si="24"/>
        <v>137.23076923076923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7">
        <f t="shared" si="25"/>
        <v>42995.208333333328</v>
      </c>
      <c r="O275" s="1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0">
        <f t="shared" si="24"/>
        <v>32.208333333333336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7">
        <f t="shared" si="25"/>
        <v>43045.25</v>
      </c>
      <c r="O276" s="1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0">
        <f t="shared" si="24"/>
        <v>241.51282051282053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7">
        <f t="shared" si="25"/>
        <v>43561.208333333328</v>
      </c>
      <c r="O277" s="1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0">
        <f t="shared" si="24"/>
        <v>96.8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7">
        <f t="shared" si="25"/>
        <v>41018.208333333336</v>
      </c>
      <c r="O278" s="1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0">
        <f t="shared" si="24"/>
        <v>1066.4285714285716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7">
        <f t="shared" si="25"/>
        <v>40378.208333333336</v>
      </c>
      <c r="O279" s="1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0">
        <f t="shared" si="24"/>
        <v>325.88888888888891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7">
        <f t="shared" si="25"/>
        <v>41239.25</v>
      </c>
      <c r="O280" s="1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0">
        <f t="shared" si="24"/>
        <v>170.70000000000002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7">
        <f t="shared" si="25"/>
        <v>43346.208333333328</v>
      </c>
      <c r="O281" s="1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0">
        <f t="shared" si="24"/>
        <v>581.44000000000005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7">
        <f t="shared" si="25"/>
        <v>43060.25</v>
      </c>
      <c r="O282" s="1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0">
        <f t="shared" si="24"/>
        <v>91.520972644376897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7">
        <f t="shared" si="25"/>
        <v>40979.25</v>
      </c>
      <c r="O283" s="1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0">
        <f t="shared" si="24"/>
        <v>108.04761904761904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7">
        <f t="shared" si="25"/>
        <v>42701.25</v>
      </c>
      <c r="O284" s="1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0">
        <f t="shared" si="24"/>
        <v>18.728395061728396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7">
        <f t="shared" si="25"/>
        <v>42520.208333333328</v>
      </c>
      <c r="O285" s="1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0">
        <f t="shared" si="24"/>
        <v>83.193877551020407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7">
        <f t="shared" si="25"/>
        <v>41030.208333333336</v>
      </c>
      <c r="O286" s="1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0">
        <f t="shared" si="24"/>
        <v>706.33333333333337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7">
        <f t="shared" si="25"/>
        <v>42623.208333333328</v>
      </c>
      <c r="O287" s="1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0">
        <f t="shared" si="24"/>
        <v>17.446030330062445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7">
        <f t="shared" si="25"/>
        <v>42697.25</v>
      </c>
      <c r="O288" s="1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0">
        <f t="shared" si="24"/>
        <v>209.73015873015873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7">
        <f t="shared" si="25"/>
        <v>42122.208333333328</v>
      </c>
      <c r="O289" s="1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0">
        <f t="shared" si="24"/>
        <v>97.785714285714292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7">
        <f t="shared" si="25"/>
        <v>40982.208333333336</v>
      </c>
      <c r="O290" s="1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0">
        <f t="shared" si="24"/>
        <v>1684.25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7">
        <f t="shared" si="25"/>
        <v>42219.208333333328</v>
      </c>
      <c r="O291" s="1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0">
        <f t="shared" si="24"/>
        <v>54.402135231316727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7">
        <f t="shared" si="25"/>
        <v>41404.208333333336</v>
      </c>
      <c r="O292" s="1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0">
        <f t="shared" si="24"/>
        <v>456.61111111111109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7">
        <f t="shared" si="25"/>
        <v>40831.208333333336</v>
      </c>
      <c r="O293" s="1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0">
        <f t="shared" si="24"/>
        <v>9.8219178082191778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7">
        <f t="shared" si="25"/>
        <v>40984.208333333336</v>
      </c>
      <c r="O294" s="1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0">
        <f t="shared" si="24"/>
        <v>16.384615384615383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7">
        <f t="shared" si="25"/>
        <v>40456.208333333336</v>
      </c>
      <c r="O295" s="1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0">
        <f t="shared" si="24"/>
        <v>1339.6666666666667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7">
        <f t="shared" si="25"/>
        <v>43399.208333333328</v>
      </c>
      <c r="O296" s="1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0">
        <f t="shared" si="24"/>
        <v>35.650077760497666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7">
        <f t="shared" si="25"/>
        <v>41562.208333333336</v>
      </c>
      <c r="O297" s="1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0">
        <f t="shared" si="24"/>
        <v>54.950819672131146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7">
        <f t="shared" si="25"/>
        <v>43493.25</v>
      </c>
      <c r="O298" s="1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0">
        <f t="shared" si="24"/>
        <v>94.236111111111114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7">
        <f t="shared" si="25"/>
        <v>41653.25</v>
      </c>
      <c r="O299" s="1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0">
        <f t="shared" si="24"/>
        <v>143.91428571428571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7">
        <f t="shared" si="25"/>
        <v>42426.25</v>
      </c>
      <c r="O300" s="1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0">
        <f t="shared" si="24"/>
        <v>51.421052631578945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7">
        <f t="shared" si="25"/>
        <v>42432.25</v>
      </c>
      <c r="O301" s="1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0">
        <f t="shared" si="24"/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7">
        <f t="shared" si="25"/>
        <v>42977.208333333328</v>
      </c>
      <c r="O302" s="1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0">
        <f t="shared" si="24"/>
        <v>1344.6666666666667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7">
        <f t="shared" si="25"/>
        <v>42061.25</v>
      </c>
      <c r="O303" s="1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0">
        <f t="shared" si="24"/>
        <v>31.844940867279899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7">
        <f t="shared" si="25"/>
        <v>43345.208333333328</v>
      </c>
      <c r="O304" s="1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0">
        <f t="shared" si="24"/>
        <v>82.617647058823536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7">
        <f t="shared" si="25"/>
        <v>42376.25</v>
      </c>
      <c r="O305" s="1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0">
        <f t="shared" si="24"/>
        <v>546.14285714285722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7">
        <f t="shared" si="25"/>
        <v>42589.208333333328</v>
      </c>
      <c r="O306" s="1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0">
        <f t="shared" si="24"/>
        <v>286.21428571428572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7">
        <f t="shared" si="25"/>
        <v>42448.208333333328</v>
      </c>
      <c r="O307" s="1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0">
        <f t="shared" si="24"/>
        <v>7.9076923076923071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7">
        <f t="shared" si="25"/>
        <v>42930.208333333328</v>
      </c>
      <c r="O308" s="1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0">
        <f t="shared" si="24"/>
        <v>132.13677811550153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7">
        <f t="shared" si="25"/>
        <v>41066.208333333336</v>
      </c>
      <c r="O309" s="1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0">
        <f t="shared" si="24"/>
        <v>74.077834179357026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7">
        <f t="shared" si="25"/>
        <v>40651.208333333336</v>
      </c>
      <c r="O310" s="1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0">
        <f t="shared" si="24"/>
        <v>75.292682926829272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7">
        <f t="shared" si="25"/>
        <v>40807.208333333336</v>
      </c>
      <c r="O311" s="1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0">
        <f t="shared" si="24"/>
        <v>20.333333333333332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7">
        <f t="shared" si="25"/>
        <v>40277.208333333336</v>
      </c>
      <c r="O312" s="1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0">
        <f t="shared" si="24"/>
        <v>203.36507936507937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7">
        <f t="shared" si="25"/>
        <v>40590.25</v>
      </c>
      <c r="O313" s="1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0">
        <f t="shared" si="24"/>
        <v>310.2284263959391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7">
        <f t="shared" si="25"/>
        <v>41572.208333333336</v>
      </c>
      <c r="O314" s="1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0">
        <f t="shared" si="24"/>
        <v>395.31818181818181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7">
        <f t="shared" si="25"/>
        <v>40966.25</v>
      </c>
      <c r="O315" s="1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0">
        <f t="shared" si="24"/>
        <v>294.71428571428572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7">
        <f t="shared" si="25"/>
        <v>43536.208333333328</v>
      </c>
      <c r="O316" s="1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0">
        <f t="shared" si="24"/>
        <v>33.89473684210526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7">
        <f t="shared" si="25"/>
        <v>41783.208333333336</v>
      </c>
      <c r="O317" s="1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0">
        <f t="shared" si="24"/>
        <v>66.677083333333329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7">
        <f t="shared" si="25"/>
        <v>43788.25</v>
      </c>
      <c r="O318" s="1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0">
        <f t="shared" si="24"/>
        <v>19.227272727272727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7">
        <f t="shared" si="25"/>
        <v>42869.208333333328</v>
      </c>
      <c r="O319" s="1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0">
        <f t="shared" si="24"/>
        <v>15.842105263157894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7">
        <f t="shared" si="25"/>
        <v>41684.25</v>
      </c>
      <c r="O320" s="1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0">
        <f t="shared" si="24"/>
        <v>38.702380952380956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7">
        <f t="shared" si="25"/>
        <v>40402.208333333336</v>
      </c>
      <c r="O321" s="1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0">
        <f t="shared" ref="F322:F385" si="30">E322/D322*100</f>
        <v>9.5876777251184837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7">
        <f t="shared" ref="N322:N385" si="31">(((L322/60)/60)/24)+DATE(1970,1,1)</f>
        <v>40673.208333333336</v>
      </c>
      <c r="O322" s="17">
        <f t="shared" ref="O322:O385" si="32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3">LEFT(R322,FIND("/",R322)-1)</f>
        <v>publishing</v>
      </c>
      <c r="T322" t="str">
        <f t="shared" ref="T322:T385" si="34">RIGHT(R322, LEN( R322)-FIND("/",R322))</f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0">
        <f t="shared" si="30"/>
        <v>94.144366197183089</v>
      </c>
      <c r="G323" t="s">
        <v>14</v>
      </c>
      <c r="H323">
        <v>2468</v>
      </c>
      <c r="I323" s="6">
        <f t="shared" ref="I323:I386" si="35">AVERAGE(E323/H323)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7">
        <f t="shared" si="31"/>
        <v>40634.208333333336</v>
      </c>
      <c r="O323" s="17">
        <f t="shared" si="32"/>
        <v>40642.208333333336</v>
      </c>
      <c r="P323" t="b">
        <v>0</v>
      </c>
      <c r="Q323" t="b">
        <v>0</v>
      </c>
      <c r="R323" t="s">
        <v>100</v>
      </c>
      <c r="S323" t="str">
        <f t="shared" si="33"/>
        <v>film &amp; video</v>
      </c>
      <c r="T323" t="str">
        <f t="shared" si="34"/>
        <v>shorts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0">
        <f t="shared" si="30"/>
        <v>166.56234096692114</v>
      </c>
      <c r="G324" t="s">
        <v>20</v>
      </c>
      <c r="H324">
        <v>5168</v>
      </c>
      <c r="I324" s="6">
        <f t="shared" si="3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7">
        <f t="shared" si="31"/>
        <v>40507.25</v>
      </c>
      <c r="O324" s="1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0">
        <f t="shared" si="30"/>
        <v>24.134831460674157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7">
        <f t="shared" si="31"/>
        <v>41725.208333333336</v>
      </c>
      <c r="O325" s="1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0">
        <f t="shared" si="30"/>
        <v>164.05633802816902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7">
        <f t="shared" si="31"/>
        <v>42176.208333333328</v>
      </c>
      <c r="O326" s="1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0">
        <f t="shared" si="30"/>
        <v>90.723076923076931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7">
        <f t="shared" si="31"/>
        <v>43267.208333333328</v>
      </c>
      <c r="O327" s="1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0">
        <f t="shared" si="30"/>
        <v>46.194444444444443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7">
        <f t="shared" si="31"/>
        <v>42364.25</v>
      </c>
      <c r="O328" s="1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0">
        <f t="shared" si="30"/>
        <v>38.53846153846154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7">
        <f t="shared" si="31"/>
        <v>43705.208333333328</v>
      </c>
      <c r="O329" s="1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0">
        <f t="shared" si="30"/>
        <v>133.56231003039514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7">
        <f t="shared" si="31"/>
        <v>43434.25</v>
      </c>
      <c r="O330" s="1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0">
        <f t="shared" si="30"/>
        <v>22.896588486140725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7">
        <f t="shared" si="31"/>
        <v>42716.25</v>
      </c>
      <c r="O331" s="1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0">
        <f t="shared" si="30"/>
        <v>184.95548961424333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7">
        <f t="shared" si="31"/>
        <v>43077.25</v>
      </c>
      <c r="O332" s="1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0">
        <f t="shared" si="30"/>
        <v>443.72727272727275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7">
        <f t="shared" si="31"/>
        <v>40896.25</v>
      </c>
      <c r="O333" s="1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0">
        <f t="shared" si="30"/>
        <v>199.9806763285024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7">
        <f t="shared" si="31"/>
        <v>41361.208333333336</v>
      </c>
      <c r="O334" s="1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0">
        <f t="shared" si="30"/>
        <v>123.95833333333333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7">
        <f t="shared" si="31"/>
        <v>43424.25</v>
      </c>
      <c r="O335" s="1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0">
        <f t="shared" si="30"/>
        <v>186.61329305135951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7">
        <f t="shared" si="31"/>
        <v>43110.25</v>
      </c>
      <c r="O336" s="1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0">
        <f t="shared" si="30"/>
        <v>114.28538550057536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7">
        <f t="shared" si="31"/>
        <v>43784.25</v>
      </c>
      <c r="O337" s="1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0">
        <f t="shared" si="30"/>
        <v>97.032531824611041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7">
        <f t="shared" si="31"/>
        <v>40527.25</v>
      </c>
      <c r="O338" s="1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0">
        <f t="shared" si="30"/>
        <v>122.81904761904762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7">
        <f t="shared" si="31"/>
        <v>43780.25</v>
      </c>
      <c r="O339" s="1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0">
        <f t="shared" si="30"/>
        <v>179.14326647564468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7">
        <f t="shared" si="31"/>
        <v>40821.208333333336</v>
      </c>
      <c r="O340" s="1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0">
        <f t="shared" si="30"/>
        <v>79.951577402787962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7">
        <f t="shared" si="31"/>
        <v>42949.208333333328</v>
      </c>
      <c r="O341" s="1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0">
        <f t="shared" si="30"/>
        <v>94.242587601078171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7">
        <f t="shared" si="31"/>
        <v>40889.25</v>
      </c>
      <c r="O342" s="1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0">
        <f t="shared" si="30"/>
        <v>84.669291338582681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7">
        <f t="shared" si="31"/>
        <v>42244.208333333328</v>
      </c>
      <c r="O343" s="1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0">
        <f t="shared" si="30"/>
        <v>66.521920668058456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7">
        <f t="shared" si="31"/>
        <v>41475.208333333336</v>
      </c>
      <c r="O344" s="1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0">
        <f t="shared" si="30"/>
        <v>53.922222222222224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7">
        <f t="shared" si="31"/>
        <v>41597.25</v>
      </c>
      <c r="O345" s="1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0">
        <f t="shared" si="30"/>
        <v>41.983299595141702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7">
        <f t="shared" si="31"/>
        <v>43122.25</v>
      </c>
      <c r="O346" s="1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0">
        <f t="shared" si="30"/>
        <v>14.69479695431472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7">
        <f t="shared" si="31"/>
        <v>42194.208333333328</v>
      </c>
      <c r="O347" s="1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0">
        <f t="shared" si="30"/>
        <v>34.475000000000001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7">
        <f t="shared" si="31"/>
        <v>42971.208333333328</v>
      </c>
      <c r="O348" s="1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0">
        <f t="shared" si="30"/>
        <v>1400.7777777777778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7">
        <f t="shared" si="31"/>
        <v>42046.25</v>
      </c>
      <c r="O349" s="1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0">
        <f t="shared" si="30"/>
        <v>71.770351758793964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7">
        <f t="shared" si="31"/>
        <v>42782.25</v>
      </c>
      <c r="O350" s="1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0">
        <f t="shared" si="30"/>
        <v>53.074115044247783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7">
        <f t="shared" si="31"/>
        <v>42930.208333333328</v>
      </c>
      <c r="O351" s="1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0">
        <f t="shared" si="30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7">
        <f t="shared" si="31"/>
        <v>42144.208333333328</v>
      </c>
      <c r="O352" s="1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0">
        <f t="shared" si="30"/>
        <v>127.70715249662618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7">
        <f t="shared" si="31"/>
        <v>42240.208333333328</v>
      </c>
      <c r="O353" s="1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0">
        <f t="shared" si="30"/>
        <v>34.892857142857139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7">
        <f t="shared" si="31"/>
        <v>42315.25</v>
      </c>
      <c r="O354" s="1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0">
        <f t="shared" si="30"/>
        <v>410.59821428571428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7">
        <f t="shared" si="31"/>
        <v>43651.208333333328</v>
      </c>
      <c r="O355" s="1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0">
        <f t="shared" si="30"/>
        <v>123.73770491803278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7">
        <f t="shared" si="31"/>
        <v>41520.208333333336</v>
      </c>
      <c r="O356" s="1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0">
        <f t="shared" si="30"/>
        <v>58.973684210526315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7">
        <f t="shared" si="31"/>
        <v>42757.25</v>
      </c>
      <c r="O357" s="1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0">
        <f t="shared" si="30"/>
        <v>36.892473118279568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7">
        <f t="shared" si="31"/>
        <v>40922.25</v>
      </c>
      <c r="O358" s="1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0">
        <f t="shared" si="30"/>
        <v>184.91304347826087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7">
        <f t="shared" si="31"/>
        <v>42250.208333333328</v>
      </c>
      <c r="O359" s="1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0">
        <f t="shared" si="30"/>
        <v>11.814432989690722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7">
        <f t="shared" si="31"/>
        <v>43322.208333333328</v>
      </c>
      <c r="O360" s="1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0">
        <f t="shared" si="30"/>
        <v>298.7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7">
        <f t="shared" si="31"/>
        <v>40782.208333333336</v>
      </c>
      <c r="O361" s="1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0">
        <f t="shared" si="30"/>
        <v>226.35175879396985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7">
        <f t="shared" si="31"/>
        <v>40544.25</v>
      </c>
      <c r="O362" s="1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0">
        <f t="shared" si="30"/>
        <v>173.56363636363636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7">
        <f t="shared" si="31"/>
        <v>43015.208333333328</v>
      </c>
      <c r="O363" s="1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0">
        <f t="shared" si="30"/>
        <v>371.75675675675677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7">
        <f t="shared" si="31"/>
        <v>40570.25</v>
      </c>
      <c r="O364" s="1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0">
        <f t="shared" si="30"/>
        <v>160.19230769230771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7">
        <f t="shared" si="31"/>
        <v>40904.25</v>
      </c>
      <c r="O365" s="1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0">
        <f t="shared" si="30"/>
        <v>1616.3333333333335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7">
        <f t="shared" si="31"/>
        <v>43164.25</v>
      </c>
      <c r="O366" s="1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0">
        <f t="shared" si="30"/>
        <v>733.4375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7">
        <f t="shared" si="31"/>
        <v>42733.25</v>
      </c>
      <c r="O367" s="1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0">
        <f t="shared" si="30"/>
        <v>592.11111111111109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7">
        <f t="shared" si="31"/>
        <v>40546.25</v>
      </c>
      <c r="O368" s="1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0">
        <f t="shared" si="30"/>
        <v>18.888888888888889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7">
        <f t="shared" si="31"/>
        <v>41930.208333333336</v>
      </c>
      <c r="O369" s="1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0">
        <f t="shared" si="30"/>
        <v>276.80769230769232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7">
        <f t="shared" si="31"/>
        <v>40464.208333333336</v>
      </c>
      <c r="O370" s="1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0">
        <f t="shared" si="30"/>
        <v>273.01851851851848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7">
        <f t="shared" si="31"/>
        <v>41308.25</v>
      </c>
      <c r="O371" s="1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0">
        <f t="shared" si="30"/>
        <v>159.36331255565449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7">
        <f t="shared" si="31"/>
        <v>43570.208333333328</v>
      </c>
      <c r="O372" s="1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0">
        <f t="shared" si="30"/>
        <v>67.869978858350947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7">
        <f t="shared" si="31"/>
        <v>42043.25</v>
      </c>
      <c r="O373" s="1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0">
        <f t="shared" si="30"/>
        <v>1591.5555555555554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7">
        <f t="shared" si="31"/>
        <v>42012.25</v>
      </c>
      <c r="O374" s="1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0">
        <f t="shared" si="30"/>
        <v>730.18222222222221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7">
        <f t="shared" si="31"/>
        <v>42964.208333333328</v>
      </c>
      <c r="O375" s="1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0">
        <f t="shared" si="30"/>
        <v>13.185782556750297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7">
        <f t="shared" si="31"/>
        <v>43476.25</v>
      </c>
      <c r="O376" s="1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0">
        <f t="shared" si="30"/>
        <v>54.777777777777779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7">
        <f t="shared" si="31"/>
        <v>42293.208333333328</v>
      </c>
      <c r="O377" s="1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0">
        <f t="shared" si="30"/>
        <v>361.02941176470591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7">
        <f t="shared" si="31"/>
        <v>41826.208333333336</v>
      </c>
      <c r="O378" s="1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0">
        <f t="shared" si="30"/>
        <v>10.257545271629779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7">
        <f t="shared" si="31"/>
        <v>43760.208333333328</v>
      </c>
      <c r="O379" s="1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0">
        <f t="shared" si="30"/>
        <v>13.962962962962964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7">
        <f t="shared" si="31"/>
        <v>43241.208333333328</v>
      </c>
      <c r="O380" s="1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0">
        <f t="shared" si="30"/>
        <v>40.444444444444443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7">
        <f t="shared" si="31"/>
        <v>40843.208333333336</v>
      </c>
      <c r="O381" s="1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0">
        <f t="shared" si="30"/>
        <v>160.32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7">
        <f t="shared" si="31"/>
        <v>41448.208333333336</v>
      </c>
      <c r="O382" s="1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0">
        <f t="shared" si="30"/>
        <v>183.9433962264151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7">
        <f t="shared" si="31"/>
        <v>42163.208333333328</v>
      </c>
      <c r="O383" s="1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0">
        <f t="shared" si="30"/>
        <v>63.769230769230766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7">
        <f t="shared" si="31"/>
        <v>43024.208333333328</v>
      </c>
      <c r="O384" s="1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0">
        <f t="shared" si="30"/>
        <v>225.38095238095238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7">
        <f t="shared" si="31"/>
        <v>43509.25</v>
      </c>
      <c r="O385" s="1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0">
        <f t="shared" ref="F386:F449" si="36">E386/D386*100</f>
        <v>172.00961538461539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7">
        <f t="shared" ref="N386:N449" si="37">(((L386/60)/60)/24)+DATE(1970,1,1)</f>
        <v>42776.25</v>
      </c>
      <c r="O386" s="17">
        <f t="shared" ref="O386:O449" si="38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39">LEFT(R386,FIND("/",R386)-1)</f>
        <v>film &amp; video</v>
      </c>
      <c r="T386" t="str">
        <f t="shared" ref="T386:T449" si="40">RIGHT(R386, LEN( R386)-FIND("/",R386))</f>
        <v>documentary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0">
        <f t="shared" si="36"/>
        <v>146.16709511568124</v>
      </c>
      <c r="G387" t="s">
        <v>20</v>
      </c>
      <c r="H387">
        <v>1137</v>
      </c>
      <c r="I387" s="6">
        <f t="shared" ref="I387:I450" si="41">AVERAGE(E387/H387)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7">
        <f t="shared" si="37"/>
        <v>43553.208333333328</v>
      </c>
      <c r="O387" s="17">
        <f t="shared" si="38"/>
        <v>43585.208333333328</v>
      </c>
      <c r="P387" t="b">
        <v>0</v>
      </c>
      <c r="Q387" t="b">
        <v>0</v>
      </c>
      <c r="R387" t="s">
        <v>68</v>
      </c>
      <c r="S387" t="str">
        <f t="shared" si="39"/>
        <v>publishing</v>
      </c>
      <c r="T387" t="str">
        <f t="shared" si="40"/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0">
        <f t="shared" si="36"/>
        <v>76.42361623616236</v>
      </c>
      <c r="G388" t="s">
        <v>14</v>
      </c>
      <c r="H388">
        <v>1068</v>
      </c>
      <c r="I388" s="6">
        <f t="shared" si="4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7">
        <f t="shared" si="37"/>
        <v>40355.208333333336</v>
      </c>
      <c r="O388" s="1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0">
        <f t="shared" si="36"/>
        <v>39.261467889908261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7">
        <f t="shared" si="37"/>
        <v>41072.208333333336</v>
      </c>
      <c r="O389" s="1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0">
        <f t="shared" si="36"/>
        <v>11.270034843205574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7">
        <f t="shared" si="37"/>
        <v>40912.25</v>
      </c>
      <c r="O390" s="1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0">
        <f t="shared" si="36"/>
        <v>122.11084337349398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7">
        <f t="shared" si="37"/>
        <v>40479.208333333336</v>
      </c>
      <c r="O391" s="1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0">
        <f t="shared" si="36"/>
        <v>186.54166666666669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7">
        <f t="shared" si="37"/>
        <v>41530.208333333336</v>
      </c>
      <c r="O392" s="1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0">
        <f t="shared" si="36"/>
        <v>7.2731788079470201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7">
        <f t="shared" si="37"/>
        <v>41653.25</v>
      </c>
      <c r="O393" s="1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0">
        <f t="shared" si="36"/>
        <v>65.642371234207957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7">
        <f t="shared" si="37"/>
        <v>40549.25</v>
      </c>
      <c r="O394" s="1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0">
        <f t="shared" si="36"/>
        <v>228.96178343949046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7">
        <f t="shared" si="37"/>
        <v>42933.208333333328</v>
      </c>
      <c r="O395" s="1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0">
        <f t="shared" si="36"/>
        <v>469.37499999999994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7">
        <f t="shared" si="37"/>
        <v>41484.208333333336</v>
      </c>
      <c r="O396" s="1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0">
        <f t="shared" si="36"/>
        <v>130.11267605633802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7">
        <f t="shared" si="37"/>
        <v>40885.25</v>
      </c>
      <c r="O397" s="1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0">
        <f t="shared" si="36"/>
        <v>167.05422993492408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7">
        <f t="shared" si="37"/>
        <v>43378.208333333328</v>
      </c>
      <c r="O398" s="1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0">
        <f t="shared" si="36"/>
        <v>173.8641975308642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7">
        <f t="shared" si="37"/>
        <v>41417.208333333336</v>
      </c>
      <c r="O399" s="1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0">
        <f t="shared" si="36"/>
        <v>717.76470588235293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7">
        <f t="shared" si="37"/>
        <v>43228.208333333328</v>
      </c>
      <c r="O400" s="1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0">
        <f t="shared" si="36"/>
        <v>63.850976361767728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7">
        <f t="shared" si="37"/>
        <v>40576.25</v>
      </c>
      <c r="O401" s="1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0">
        <f t="shared" si="36"/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7">
        <f t="shared" si="37"/>
        <v>41502.208333333336</v>
      </c>
      <c r="O402" s="1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0">
        <f t="shared" si="36"/>
        <v>1530.2222222222222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7">
        <f t="shared" si="37"/>
        <v>43765.208333333328</v>
      </c>
      <c r="O403" s="1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0">
        <f t="shared" si="36"/>
        <v>40.356164383561641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7">
        <f t="shared" si="37"/>
        <v>40914.25</v>
      </c>
      <c r="O404" s="1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0">
        <f t="shared" si="36"/>
        <v>86.220633299284984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7">
        <f t="shared" si="37"/>
        <v>40310.208333333336</v>
      </c>
      <c r="O405" s="1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0">
        <f t="shared" si="36"/>
        <v>315.58486707566465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7">
        <f t="shared" si="37"/>
        <v>43053.25</v>
      </c>
      <c r="O406" s="1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0">
        <f t="shared" si="36"/>
        <v>89.618243243243242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7">
        <f t="shared" si="37"/>
        <v>43255.208333333328</v>
      </c>
      <c r="O407" s="1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0">
        <f t="shared" si="36"/>
        <v>182.14503816793894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7">
        <f t="shared" si="37"/>
        <v>41304.25</v>
      </c>
      <c r="O408" s="1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0">
        <f t="shared" si="36"/>
        <v>355.88235294117646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7">
        <f t="shared" si="37"/>
        <v>43751.208333333328</v>
      </c>
      <c r="O409" s="1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0">
        <f t="shared" si="36"/>
        <v>131.83695652173913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7">
        <f t="shared" si="37"/>
        <v>42541.208333333328</v>
      </c>
      <c r="O410" s="1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0">
        <f t="shared" si="36"/>
        <v>46.315634218289084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7">
        <f t="shared" si="37"/>
        <v>42843.208333333328</v>
      </c>
      <c r="O411" s="1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0">
        <f t="shared" si="36"/>
        <v>36.132726089785294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7">
        <f t="shared" si="37"/>
        <v>42122.208333333328</v>
      </c>
      <c r="O412" s="1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0">
        <f t="shared" si="36"/>
        <v>104.62820512820512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7">
        <f t="shared" si="37"/>
        <v>42884.208333333328</v>
      </c>
      <c r="O413" s="1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0">
        <f t="shared" si="36"/>
        <v>668.85714285714289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7">
        <f t="shared" si="37"/>
        <v>41642.25</v>
      </c>
      <c r="O414" s="1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0">
        <f t="shared" si="36"/>
        <v>62.072823218997364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7">
        <f t="shared" si="37"/>
        <v>43431.25</v>
      </c>
      <c r="O415" s="1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0">
        <f t="shared" si="36"/>
        <v>84.699787460148784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7">
        <f t="shared" si="37"/>
        <v>40288.208333333336</v>
      </c>
      <c r="O416" s="1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0">
        <f t="shared" si="36"/>
        <v>11.059030837004405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7">
        <f t="shared" si="37"/>
        <v>40921.25</v>
      </c>
      <c r="O417" s="1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0">
        <f t="shared" si="36"/>
        <v>43.838781575037146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7">
        <f t="shared" si="37"/>
        <v>40560.25</v>
      </c>
      <c r="O418" s="1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0">
        <f t="shared" si="36"/>
        <v>55.470588235294116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7">
        <f t="shared" si="37"/>
        <v>43407.208333333328</v>
      </c>
      <c r="O419" s="1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0">
        <f t="shared" si="36"/>
        <v>57.399511301160658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7">
        <f t="shared" si="37"/>
        <v>41035.208333333336</v>
      </c>
      <c r="O420" s="1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0">
        <f t="shared" si="36"/>
        <v>123.43497363796135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7">
        <f t="shared" si="37"/>
        <v>40899.25</v>
      </c>
      <c r="O421" s="1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0">
        <f t="shared" si="36"/>
        <v>128.46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7">
        <f t="shared" si="37"/>
        <v>42911.208333333328</v>
      </c>
      <c r="O422" s="1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0">
        <f t="shared" si="36"/>
        <v>63.989361702127653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7">
        <f t="shared" si="37"/>
        <v>42915.208333333328</v>
      </c>
      <c r="O423" s="1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0">
        <f t="shared" si="36"/>
        <v>127.29885057471265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7">
        <f t="shared" si="37"/>
        <v>40285.208333333336</v>
      </c>
      <c r="O424" s="1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0">
        <f t="shared" si="36"/>
        <v>10.638024357239512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7">
        <f t="shared" si="37"/>
        <v>40808.208333333336</v>
      </c>
      <c r="O425" s="1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0">
        <f t="shared" si="36"/>
        <v>40.470588235294116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7">
        <f t="shared" si="37"/>
        <v>43208.208333333328</v>
      </c>
      <c r="O426" s="1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0">
        <f t="shared" si="36"/>
        <v>287.66666666666663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7">
        <f t="shared" si="37"/>
        <v>42213.208333333328</v>
      </c>
      <c r="O427" s="1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0">
        <f t="shared" si="36"/>
        <v>572.94444444444446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7">
        <f t="shared" si="37"/>
        <v>41332.25</v>
      </c>
      <c r="O428" s="1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0">
        <f t="shared" si="36"/>
        <v>112.90429799426933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7">
        <f t="shared" si="37"/>
        <v>41895.208333333336</v>
      </c>
      <c r="O429" s="1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0">
        <f t="shared" si="36"/>
        <v>46.387573964497044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7">
        <f t="shared" si="37"/>
        <v>40585.25</v>
      </c>
      <c r="O430" s="1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0">
        <f t="shared" si="36"/>
        <v>90.675916230366497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7">
        <f t="shared" si="37"/>
        <v>41680.25</v>
      </c>
      <c r="O431" s="1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0">
        <f t="shared" si="36"/>
        <v>67.740740740740748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7">
        <f t="shared" si="37"/>
        <v>43737.208333333328</v>
      </c>
      <c r="O432" s="1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0">
        <f t="shared" si="36"/>
        <v>192.49019607843135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7">
        <f t="shared" si="37"/>
        <v>43273.208333333328</v>
      </c>
      <c r="O433" s="1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0">
        <f t="shared" si="36"/>
        <v>82.714285714285722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7">
        <f t="shared" si="37"/>
        <v>41761.208333333336</v>
      </c>
      <c r="O434" s="1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0">
        <f t="shared" si="36"/>
        <v>54.163920922570021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7">
        <f t="shared" si="37"/>
        <v>41603.25</v>
      </c>
      <c r="O435" s="1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0">
        <f t="shared" si="36"/>
        <v>16.722222222222221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7">
        <f t="shared" si="37"/>
        <v>42705.25</v>
      </c>
      <c r="O436" s="1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0">
        <f t="shared" si="36"/>
        <v>116.87664041994749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7">
        <f t="shared" si="37"/>
        <v>41988.25</v>
      </c>
      <c r="O437" s="1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0">
        <f t="shared" si="36"/>
        <v>1052.1538461538462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7">
        <f t="shared" si="37"/>
        <v>43575.208333333328</v>
      </c>
      <c r="O438" s="1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0">
        <f t="shared" si="36"/>
        <v>123.07407407407408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7">
        <f t="shared" si="37"/>
        <v>42260.208333333328</v>
      </c>
      <c r="O439" s="1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0">
        <f t="shared" si="36"/>
        <v>178.63855421686748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7">
        <f t="shared" si="37"/>
        <v>41337.25</v>
      </c>
      <c r="O440" s="1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0">
        <f t="shared" si="36"/>
        <v>355.28169014084506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7">
        <f t="shared" si="37"/>
        <v>42680.208333333328</v>
      </c>
      <c r="O441" s="1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0">
        <f t="shared" si="36"/>
        <v>161.90634146341463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7">
        <f t="shared" si="37"/>
        <v>42916.208333333328</v>
      </c>
      <c r="O442" s="1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0">
        <f t="shared" si="36"/>
        <v>24.914285714285715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7">
        <f t="shared" si="37"/>
        <v>41025.208333333336</v>
      </c>
      <c r="O443" s="1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0">
        <f t="shared" si="36"/>
        <v>198.72222222222223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7">
        <f t="shared" si="37"/>
        <v>42980.208333333328</v>
      </c>
      <c r="O444" s="1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0">
        <f t="shared" si="36"/>
        <v>34.752688172043008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7">
        <f t="shared" si="37"/>
        <v>40451.208333333336</v>
      </c>
      <c r="O445" s="1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0">
        <f t="shared" si="36"/>
        <v>176.41935483870967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7">
        <f t="shared" si="37"/>
        <v>40748.208333333336</v>
      </c>
      <c r="O446" s="1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0">
        <f t="shared" si="36"/>
        <v>511.38095238095235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7">
        <f t="shared" si="37"/>
        <v>40515.25</v>
      </c>
      <c r="O447" s="1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0">
        <f t="shared" si="36"/>
        <v>82.044117647058826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7">
        <f t="shared" si="37"/>
        <v>41261.25</v>
      </c>
      <c r="O448" s="1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0">
        <f t="shared" si="36"/>
        <v>24.326030927835053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7">
        <f t="shared" si="37"/>
        <v>43088.25</v>
      </c>
      <c r="O449" s="1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0">
        <f t="shared" ref="F450:F513" si="42">E450/D450*100</f>
        <v>50.482758620689658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7">
        <f t="shared" ref="N450:N513" si="43">(((L450/60)/60)/24)+DATE(1970,1,1)</f>
        <v>41378.208333333336</v>
      </c>
      <c r="O450" s="17">
        <f t="shared" ref="O450:O513" si="44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5">LEFT(R450,FIND("/",R450)-1)</f>
        <v>games</v>
      </c>
      <c r="T450" t="str">
        <f t="shared" ref="T450:T513" si="46">RIGHT(R450, LEN( R450)-FIND("/",R450))</f>
        <v>video games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0">
        <f t="shared" si="42"/>
        <v>967</v>
      </c>
      <c r="G451" t="s">
        <v>20</v>
      </c>
      <c r="H451">
        <v>86</v>
      </c>
      <c r="I451" s="6">
        <f t="shared" ref="I451:I501" si="47">AVERAGE(E451/H451)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7">
        <f t="shared" si="43"/>
        <v>43530.25</v>
      </c>
      <c r="O451" s="17">
        <f t="shared" si="44"/>
        <v>43547.208333333328</v>
      </c>
      <c r="P451" t="b">
        <v>0</v>
      </c>
      <c r="Q451" t="b">
        <v>0</v>
      </c>
      <c r="R451" t="s">
        <v>89</v>
      </c>
      <c r="S451" t="str">
        <f t="shared" si="45"/>
        <v>games</v>
      </c>
      <c r="T451" t="str">
        <f t="shared" si="46"/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0">
        <f t="shared" si="42"/>
        <v>4</v>
      </c>
      <c r="G452" t="s">
        <v>14</v>
      </c>
      <c r="H452">
        <v>1</v>
      </c>
      <c r="I452" s="6">
        <f t="shared" si="47"/>
        <v>4</v>
      </c>
      <c r="J452" t="s">
        <v>15</v>
      </c>
      <c r="K452" t="s">
        <v>16</v>
      </c>
      <c r="L452">
        <v>1540098000</v>
      </c>
      <c r="M452">
        <v>1542088800</v>
      </c>
      <c r="N452" s="17">
        <f t="shared" si="43"/>
        <v>43394.208333333328</v>
      </c>
      <c r="O452" s="1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0">
        <f t="shared" si="42"/>
        <v>122.84501347708894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7">
        <f t="shared" si="43"/>
        <v>42935.208333333328</v>
      </c>
      <c r="O453" s="1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0">
        <f t="shared" si="42"/>
        <v>63.4375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7">
        <f t="shared" si="43"/>
        <v>40365.208333333336</v>
      </c>
      <c r="O454" s="1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0">
        <f t="shared" si="42"/>
        <v>56.331688596491226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7">
        <f t="shared" si="43"/>
        <v>42705.25</v>
      </c>
      <c r="O455" s="1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0">
        <f t="shared" si="42"/>
        <v>44.074999999999996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7">
        <f t="shared" si="43"/>
        <v>41568.208333333336</v>
      </c>
      <c r="O456" s="1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0">
        <f t="shared" si="42"/>
        <v>118.37253218884121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7">
        <f t="shared" si="43"/>
        <v>40809.208333333336</v>
      </c>
      <c r="O457" s="1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0">
        <f t="shared" si="42"/>
        <v>104.1243169398907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7">
        <f t="shared" si="43"/>
        <v>43141.25</v>
      </c>
      <c r="O458" s="1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0">
        <f t="shared" si="42"/>
        <v>26.640000000000004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7">
        <f t="shared" si="43"/>
        <v>42657.208333333328</v>
      </c>
      <c r="O459" s="1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0">
        <f t="shared" si="42"/>
        <v>351.20118343195264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7">
        <f t="shared" si="43"/>
        <v>40265.208333333336</v>
      </c>
      <c r="O460" s="1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0">
        <f t="shared" si="42"/>
        <v>90.063492063492063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7">
        <f t="shared" si="43"/>
        <v>42001.25</v>
      </c>
      <c r="O461" s="1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0">
        <f t="shared" si="42"/>
        <v>171.625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7">
        <f t="shared" si="43"/>
        <v>40399.208333333336</v>
      </c>
      <c r="O462" s="1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0">
        <f t="shared" si="42"/>
        <v>141.04655870445345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7">
        <f t="shared" si="43"/>
        <v>41757.208333333336</v>
      </c>
      <c r="O463" s="1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0">
        <f t="shared" si="42"/>
        <v>30.57944915254237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7">
        <f t="shared" si="43"/>
        <v>41304.25</v>
      </c>
      <c r="O464" s="1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0">
        <f t="shared" si="42"/>
        <v>108.16455696202532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7">
        <f t="shared" si="43"/>
        <v>41639.25</v>
      </c>
      <c r="O465" s="1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0">
        <f t="shared" si="42"/>
        <v>133.45505617977528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7">
        <f t="shared" si="43"/>
        <v>43142.25</v>
      </c>
      <c r="O466" s="1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0">
        <f t="shared" si="42"/>
        <v>187.85106382978722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7">
        <f t="shared" si="43"/>
        <v>43127.25</v>
      </c>
      <c r="O467" s="1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0">
        <f t="shared" si="42"/>
        <v>332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7">
        <f t="shared" si="43"/>
        <v>41409.208333333336</v>
      </c>
      <c r="O468" s="1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0">
        <f t="shared" si="42"/>
        <v>575.21428571428578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7">
        <f t="shared" si="43"/>
        <v>42331.25</v>
      </c>
      <c r="O469" s="1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0">
        <f t="shared" si="42"/>
        <v>40.5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7">
        <f t="shared" si="43"/>
        <v>43569.208333333328</v>
      </c>
      <c r="O470" s="1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0">
        <f t="shared" si="42"/>
        <v>184.42857142857144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7">
        <f t="shared" si="43"/>
        <v>42142.208333333328</v>
      </c>
      <c r="O471" s="1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0">
        <f t="shared" si="42"/>
        <v>285.80555555555554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7">
        <f t="shared" si="43"/>
        <v>42716.25</v>
      </c>
      <c r="O472" s="1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0">
        <f t="shared" si="42"/>
        <v>319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7">
        <f t="shared" si="43"/>
        <v>41031.208333333336</v>
      </c>
      <c r="O473" s="1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0">
        <f t="shared" si="42"/>
        <v>39.234070221066318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7">
        <f t="shared" si="43"/>
        <v>43535.208333333328</v>
      </c>
      <c r="O474" s="1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0">
        <f t="shared" si="42"/>
        <v>178.14000000000001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7">
        <f t="shared" si="43"/>
        <v>43277.208333333328</v>
      </c>
      <c r="O475" s="1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0">
        <f t="shared" si="42"/>
        <v>365.15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7">
        <f t="shared" si="43"/>
        <v>41989.25</v>
      </c>
      <c r="O476" s="1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0">
        <f t="shared" si="42"/>
        <v>113.94594594594594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7">
        <f t="shared" si="43"/>
        <v>41450.208333333336</v>
      </c>
      <c r="O477" s="1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0">
        <f t="shared" si="42"/>
        <v>29.828720626631856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7">
        <f t="shared" si="43"/>
        <v>43322.208333333328</v>
      </c>
      <c r="O478" s="1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0">
        <f t="shared" si="42"/>
        <v>54.270588235294113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7">
        <f t="shared" si="43"/>
        <v>40720.208333333336</v>
      </c>
      <c r="O479" s="1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0">
        <f t="shared" si="42"/>
        <v>236.34156976744185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7">
        <f t="shared" si="43"/>
        <v>42072.208333333328</v>
      </c>
      <c r="O480" s="1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0">
        <f t="shared" si="42"/>
        <v>512.91666666666663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7">
        <f t="shared" si="43"/>
        <v>42945.208333333328</v>
      </c>
      <c r="O481" s="1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0">
        <f t="shared" si="42"/>
        <v>100.65116279069768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7">
        <f t="shared" si="43"/>
        <v>40248.25</v>
      </c>
      <c r="O482" s="1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0">
        <f t="shared" si="42"/>
        <v>81.348423194303152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7">
        <f t="shared" si="43"/>
        <v>41913.208333333336</v>
      </c>
      <c r="O483" s="1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0">
        <f t="shared" si="42"/>
        <v>16.404761904761905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7">
        <f t="shared" si="43"/>
        <v>40963.25</v>
      </c>
      <c r="O484" s="1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0">
        <f t="shared" si="42"/>
        <v>52.774617067833695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7">
        <f t="shared" si="43"/>
        <v>43811.25</v>
      </c>
      <c r="O485" s="1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0">
        <f t="shared" si="42"/>
        <v>260.20608108108109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7">
        <f t="shared" si="43"/>
        <v>41855.208333333336</v>
      </c>
      <c r="O486" s="1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0">
        <f t="shared" si="42"/>
        <v>30.73289183222958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7">
        <f t="shared" si="43"/>
        <v>43626.208333333328</v>
      </c>
      <c r="O487" s="1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0">
        <f t="shared" si="42"/>
        <v>13.5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7">
        <f t="shared" si="43"/>
        <v>43168.25</v>
      </c>
      <c r="O488" s="1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0">
        <f t="shared" si="42"/>
        <v>178.62556663644605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7">
        <f t="shared" si="43"/>
        <v>42845.208333333328</v>
      </c>
      <c r="O489" s="1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0">
        <f t="shared" si="42"/>
        <v>220.0566037735849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7">
        <f t="shared" si="43"/>
        <v>42403.25</v>
      </c>
      <c r="O490" s="1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0">
        <f t="shared" si="42"/>
        <v>101.5108695652174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7">
        <f t="shared" si="43"/>
        <v>40406.208333333336</v>
      </c>
      <c r="O491" s="1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0">
        <f t="shared" si="42"/>
        <v>191.5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7">
        <f t="shared" si="43"/>
        <v>43786.25</v>
      </c>
      <c r="O492" s="1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0">
        <f t="shared" si="42"/>
        <v>305.34683098591546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7">
        <f t="shared" si="43"/>
        <v>41456.208333333336</v>
      </c>
      <c r="O493" s="1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0">
        <f t="shared" si="42"/>
        <v>23.995287958115181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7">
        <f t="shared" si="43"/>
        <v>40336.208333333336</v>
      </c>
      <c r="O494" s="1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0">
        <f t="shared" si="42"/>
        <v>723.77777777777771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7">
        <f t="shared" si="43"/>
        <v>43645.208333333328</v>
      </c>
      <c r="O495" s="1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0">
        <f t="shared" si="42"/>
        <v>547.36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7">
        <f t="shared" si="43"/>
        <v>40990.208333333336</v>
      </c>
      <c r="O496" s="1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0">
        <f t="shared" si="42"/>
        <v>414.49999999999994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7">
        <f t="shared" si="43"/>
        <v>41800.208333333336</v>
      </c>
      <c r="O497" s="1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0">
        <f t="shared" si="42"/>
        <v>0.90696409140369971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7">
        <f t="shared" si="43"/>
        <v>42876.208333333328</v>
      </c>
      <c r="O498" s="1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0">
        <f t="shared" si="42"/>
        <v>34.173469387755098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7">
        <f t="shared" si="43"/>
        <v>42724.25</v>
      </c>
      <c r="O499" s="1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0">
        <f t="shared" si="42"/>
        <v>23.948810754912099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7">
        <f t="shared" si="43"/>
        <v>42005.25</v>
      </c>
      <c r="O500" s="1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0">
        <f t="shared" si="42"/>
        <v>48.072649572649574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7">
        <f t="shared" si="43"/>
        <v>42444.208333333328</v>
      </c>
      <c r="O501" s="1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0">
        <f t="shared" si="42"/>
        <v>0</v>
      </c>
      <c r="G502" t="s">
        <v>14</v>
      </c>
      <c r="H502">
        <v>0</v>
      </c>
      <c r="I502" s="6">
        <f>AVERAGE(E503/H503)</f>
        <v>59.990534521158132</v>
      </c>
      <c r="J502" t="s">
        <v>21</v>
      </c>
      <c r="K502" t="s">
        <v>22</v>
      </c>
      <c r="L502">
        <v>1367384400</v>
      </c>
      <c r="M502">
        <v>1369803600</v>
      </c>
      <c r="N502" s="17">
        <f t="shared" si="43"/>
        <v>41395.208333333336</v>
      </c>
      <c r="O502" s="1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0">
        <f t="shared" si="42"/>
        <v>70.145182291666657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s="17">
        <f t="shared" si="43"/>
        <v>41345.208333333336</v>
      </c>
      <c r="O503" s="1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0">
        <f t="shared" si="42"/>
        <v>529.92307692307691</v>
      </c>
      <c r="G504" t="s">
        <v>20</v>
      </c>
      <c r="H504">
        <v>186</v>
      </c>
      <c r="I504" s="6">
        <f t="shared" ref="I504:I567" si="48">AVERAGE(E504/H504)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7">
        <f t="shared" si="43"/>
        <v>41117.208333333336</v>
      </c>
      <c r="O504" s="1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0">
        <f t="shared" si="42"/>
        <v>180.32549019607845</v>
      </c>
      <c r="G505" t="s">
        <v>20</v>
      </c>
      <c r="H505">
        <v>460</v>
      </c>
      <c r="I505" s="6">
        <f t="shared" si="4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7">
        <f t="shared" si="43"/>
        <v>42186.208333333328</v>
      </c>
      <c r="O505" s="1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0">
        <f t="shared" si="42"/>
        <v>92.320000000000007</v>
      </c>
      <c r="G506" t="s">
        <v>14</v>
      </c>
      <c r="H506">
        <v>62</v>
      </c>
      <c r="I506" s="6">
        <f t="shared" si="4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7">
        <f t="shared" si="43"/>
        <v>42142.208333333328</v>
      </c>
      <c r="O506" s="1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0">
        <f t="shared" si="42"/>
        <v>13.901001112347053</v>
      </c>
      <c r="G507" t="s">
        <v>14</v>
      </c>
      <c r="H507">
        <v>347</v>
      </c>
      <c r="I507" s="6">
        <f t="shared" si="4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7">
        <f t="shared" si="43"/>
        <v>41341.25</v>
      </c>
      <c r="O507" s="1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0">
        <f t="shared" si="42"/>
        <v>927.07777777777767</v>
      </c>
      <c r="G508" t="s">
        <v>20</v>
      </c>
      <c r="H508">
        <v>2528</v>
      </c>
      <c r="I508" s="6">
        <f t="shared" si="4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7">
        <f t="shared" si="43"/>
        <v>43062.25</v>
      </c>
      <c r="O508" s="1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0">
        <f t="shared" si="42"/>
        <v>39.857142857142861</v>
      </c>
      <c r="G509" t="s">
        <v>14</v>
      </c>
      <c r="H509">
        <v>19</v>
      </c>
      <c r="I509" s="6">
        <f t="shared" si="4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7">
        <f t="shared" si="43"/>
        <v>41373.208333333336</v>
      </c>
      <c r="O509" s="1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0">
        <f t="shared" si="42"/>
        <v>112.22929936305732</v>
      </c>
      <c r="G510" t="s">
        <v>20</v>
      </c>
      <c r="H510">
        <v>3657</v>
      </c>
      <c r="I510" s="6">
        <f t="shared" si="4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7">
        <f t="shared" si="43"/>
        <v>43310.208333333328</v>
      </c>
      <c r="O510" s="1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0">
        <f t="shared" si="42"/>
        <v>70.925816023738875</v>
      </c>
      <c r="G511" t="s">
        <v>14</v>
      </c>
      <c r="H511">
        <v>1258</v>
      </c>
      <c r="I511" s="6">
        <f t="shared" si="48"/>
        <v>95</v>
      </c>
      <c r="J511" t="s">
        <v>21</v>
      </c>
      <c r="K511" t="s">
        <v>22</v>
      </c>
      <c r="L511">
        <v>1336194000</v>
      </c>
      <c r="M511">
        <v>1337058000</v>
      </c>
      <c r="N511" s="17">
        <f t="shared" si="43"/>
        <v>41034.208333333336</v>
      </c>
      <c r="O511" s="1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0">
        <f t="shared" si="42"/>
        <v>119.08974358974358</v>
      </c>
      <c r="G512" t="s">
        <v>20</v>
      </c>
      <c r="H512">
        <v>131</v>
      </c>
      <c r="I512" s="6">
        <f t="shared" si="4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7">
        <f t="shared" si="43"/>
        <v>43251.208333333328</v>
      </c>
      <c r="O512" s="1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0">
        <f t="shared" si="42"/>
        <v>24.017591339648174</v>
      </c>
      <c r="G513" t="s">
        <v>14</v>
      </c>
      <c r="H513">
        <v>362</v>
      </c>
      <c r="I513" s="6">
        <f t="shared" si="4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7">
        <f t="shared" si="43"/>
        <v>43671.208333333328</v>
      </c>
      <c r="O513" s="1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0">
        <f t="shared" ref="F514:F577" si="49">E514/D514*100</f>
        <v>139.31868131868131</v>
      </c>
      <c r="G514" t="s">
        <v>20</v>
      </c>
      <c r="H514">
        <v>239</v>
      </c>
      <c r="I514" s="6">
        <f t="shared" si="4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7">
        <f t="shared" ref="N514:N577" si="50">(((L514/60)/60)/24)+DATE(1970,1,1)</f>
        <v>41825.208333333336</v>
      </c>
      <c r="O514" s="17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LEFT(R514,FIND("/",R514)-1)</f>
        <v>games</v>
      </c>
      <c r="T514" t="str">
        <f t="shared" ref="T514:T577" si="53">RIGHT(R514, LEN( R514)-FIND("/",R514))</f>
        <v>video games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0">
        <f t="shared" si="49"/>
        <v>39.277108433734945</v>
      </c>
      <c r="G515" t="s">
        <v>74</v>
      </c>
      <c r="H515">
        <v>35</v>
      </c>
      <c r="I515" s="6">
        <f t="shared" si="48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7">
        <f t="shared" si="50"/>
        <v>40430.208333333336</v>
      </c>
      <c r="O515" s="17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0">
        <f t="shared" si="49"/>
        <v>22.439077144917089</v>
      </c>
      <c r="G516" t="s">
        <v>74</v>
      </c>
      <c r="H516">
        <v>528</v>
      </c>
      <c r="I516" s="6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7">
        <f t="shared" si="50"/>
        <v>41614.25</v>
      </c>
      <c r="O516" s="1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0">
        <f t="shared" si="49"/>
        <v>55.779069767441861</v>
      </c>
      <c r="G517" t="s">
        <v>14</v>
      </c>
      <c r="H517">
        <v>133</v>
      </c>
      <c r="I517" s="6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7">
        <f t="shared" si="50"/>
        <v>40900.25</v>
      </c>
      <c r="O517" s="1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0">
        <f t="shared" si="49"/>
        <v>42.523125996810208</v>
      </c>
      <c r="G518" t="s">
        <v>14</v>
      </c>
      <c r="H518">
        <v>846</v>
      </c>
      <c r="I518" s="6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7">
        <f t="shared" si="50"/>
        <v>40396.208333333336</v>
      </c>
      <c r="O518" s="1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0">
        <f t="shared" si="49"/>
        <v>112.00000000000001</v>
      </c>
      <c r="G519" t="s">
        <v>20</v>
      </c>
      <c r="H519">
        <v>78</v>
      </c>
      <c r="I519" s="6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7">
        <f t="shared" si="50"/>
        <v>42860.208333333328</v>
      </c>
      <c r="O519" s="1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0">
        <f t="shared" si="49"/>
        <v>7.0681818181818183</v>
      </c>
      <c r="G520" t="s">
        <v>14</v>
      </c>
      <c r="H520">
        <v>10</v>
      </c>
      <c r="I520" s="6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7">
        <f t="shared" si="50"/>
        <v>43154.25</v>
      </c>
      <c r="O520" s="1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0">
        <f t="shared" si="49"/>
        <v>101.74563871693867</v>
      </c>
      <c r="G521" t="s">
        <v>20</v>
      </c>
      <c r="H521">
        <v>1773</v>
      </c>
      <c r="I521" s="6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7">
        <f t="shared" si="50"/>
        <v>42012.25</v>
      </c>
      <c r="O521" s="1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0">
        <f t="shared" si="49"/>
        <v>425.75</v>
      </c>
      <c r="G522" t="s">
        <v>20</v>
      </c>
      <c r="H522">
        <v>32</v>
      </c>
      <c r="I522" s="6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7">
        <f t="shared" si="50"/>
        <v>43574.208333333328</v>
      </c>
      <c r="O522" s="1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0">
        <f t="shared" si="49"/>
        <v>145.53947368421052</v>
      </c>
      <c r="G523" t="s">
        <v>20</v>
      </c>
      <c r="H523">
        <v>369</v>
      </c>
      <c r="I523" s="6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7">
        <f t="shared" si="50"/>
        <v>42605.208333333328</v>
      </c>
      <c r="O523" s="1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0">
        <f t="shared" si="49"/>
        <v>32.453465346534657</v>
      </c>
      <c r="G524" t="s">
        <v>14</v>
      </c>
      <c r="H524">
        <v>191</v>
      </c>
      <c r="I524" s="6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7">
        <f t="shared" si="50"/>
        <v>41093.208333333336</v>
      </c>
      <c r="O524" s="1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0">
        <f t="shared" si="49"/>
        <v>700.33333333333326</v>
      </c>
      <c r="G525" t="s">
        <v>20</v>
      </c>
      <c r="H525">
        <v>89</v>
      </c>
      <c r="I525" s="6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7">
        <f t="shared" si="50"/>
        <v>40241.25</v>
      </c>
      <c r="O525" s="1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0">
        <f t="shared" si="49"/>
        <v>83.904860392967933</v>
      </c>
      <c r="G526" t="s">
        <v>14</v>
      </c>
      <c r="H526">
        <v>1979</v>
      </c>
      <c r="I526" s="6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7">
        <f t="shared" si="50"/>
        <v>40294.208333333336</v>
      </c>
      <c r="O526" s="1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0">
        <f t="shared" si="49"/>
        <v>84.19047619047619</v>
      </c>
      <c r="G527" t="s">
        <v>14</v>
      </c>
      <c r="H527">
        <v>63</v>
      </c>
      <c r="I527" s="6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7">
        <f t="shared" si="50"/>
        <v>40505.25</v>
      </c>
      <c r="O527" s="1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0">
        <f t="shared" si="49"/>
        <v>155.95180722891567</v>
      </c>
      <c r="G528" t="s">
        <v>20</v>
      </c>
      <c r="H528">
        <v>147</v>
      </c>
      <c r="I528" s="6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7">
        <f t="shared" si="50"/>
        <v>42364.25</v>
      </c>
      <c r="O528" s="1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0">
        <f t="shared" si="49"/>
        <v>99.619450317124731</v>
      </c>
      <c r="G529" t="s">
        <v>14</v>
      </c>
      <c r="H529">
        <v>6080</v>
      </c>
      <c r="I529" s="6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7">
        <f t="shared" si="50"/>
        <v>42405.25</v>
      </c>
      <c r="O529" s="1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0">
        <f t="shared" si="49"/>
        <v>80.300000000000011</v>
      </c>
      <c r="G530" t="s">
        <v>14</v>
      </c>
      <c r="H530">
        <v>80</v>
      </c>
      <c r="I530" s="6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7">
        <f t="shared" si="50"/>
        <v>41601.25</v>
      </c>
      <c r="O530" s="1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0">
        <f t="shared" si="49"/>
        <v>11.254901960784313</v>
      </c>
      <c r="G531" t="s">
        <v>14</v>
      </c>
      <c r="H531">
        <v>9</v>
      </c>
      <c r="I531" s="6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7">
        <f t="shared" si="50"/>
        <v>41769.208333333336</v>
      </c>
      <c r="O531" s="1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0">
        <f t="shared" si="49"/>
        <v>91.740952380952379</v>
      </c>
      <c r="G532" t="s">
        <v>14</v>
      </c>
      <c r="H532">
        <v>1784</v>
      </c>
      <c r="I532" s="6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7">
        <f t="shared" si="50"/>
        <v>40421.208333333336</v>
      </c>
      <c r="O532" s="1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0">
        <f t="shared" si="49"/>
        <v>95.521156936261391</v>
      </c>
      <c r="G533" t="s">
        <v>47</v>
      </c>
      <c r="H533">
        <v>3640</v>
      </c>
      <c r="I533" s="6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7">
        <f t="shared" si="50"/>
        <v>41589.25</v>
      </c>
      <c r="O533" s="1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0">
        <f t="shared" si="49"/>
        <v>502.87499999999994</v>
      </c>
      <c r="G534" t="s">
        <v>20</v>
      </c>
      <c r="H534">
        <v>126</v>
      </c>
      <c r="I534" s="6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7">
        <f t="shared" si="50"/>
        <v>43125.25</v>
      </c>
      <c r="O534" s="1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0">
        <f t="shared" si="49"/>
        <v>159.24394463667818</v>
      </c>
      <c r="G535" t="s">
        <v>20</v>
      </c>
      <c r="H535">
        <v>2218</v>
      </c>
      <c r="I535" s="6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7">
        <f t="shared" si="50"/>
        <v>41479.208333333336</v>
      </c>
      <c r="O535" s="1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0">
        <f t="shared" si="49"/>
        <v>15.022446689113355</v>
      </c>
      <c r="G536" t="s">
        <v>14</v>
      </c>
      <c r="H536">
        <v>243</v>
      </c>
      <c r="I536" s="6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7">
        <f t="shared" si="50"/>
        <v>43329.208333333328</v>
      </c>
      <c r="O536" s="1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0">
        <f t="shared" si="49"/>
        <v>482.03846153846149</v>
      </c>
      <c r="G537" t="s">
        <v>20</v>
      </c>
      <c r="H537">
        <v>202</v>
      </c>
      <c r="I537" s="6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7">
        <f t="shared" si="50"/>
        <v>43259.208333333328</v>
      </c>
      <c r="O537" s="1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0">
        <f t="shared" si="49"/>
        <v>149.96938775510205</v>
      </c>
      <c r="G538" t="s">
        <v>20</v>
      </c>
      <c r="H538">
        <v>140</v>
      </c>
      <c r="I538" s="6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7">
        <f t="shared" si="50"/>
        <v>40414.208333333336</v>
      </c>
      <c r="O538" s="1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0">
        <f t="shared" si="49"/>
        <v>117.22156398104266</v>
      </c>
      <c r="G539" t="s">
        <v>20</v>
      </c>
      <c r="H539">
        <v>1052</v>
      </c>
      <c r="I539" s="6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7">
        <f t="shared" si="50"/>
        <v>43342.208333333328</v>
      </c>
      <c r="O539" s="1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0">
        <f t="shared" si="49"/>
        <v>37.695968274950431</v>
      </c>
      <c r="G540" t="s">
        <v>14</v>
      </c>
      <c r="H540">
        <v>1296</v>
      </c>
      <c r="I540" s="6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7">
        <f t="shared" si="50"/>
        <v>41539.208333333336</v>
      </c>
      <c r="O540" s="1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0">
        <f t="shared" si="49"/>
        <v>72.653061224489804</v>
      </c>
      <c r="G541" t="s">
        <v>14</v>
      </c>
      <c r="H541">
        <v>77</v>
      </c>
      <c r="I541" s="6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7">
        <f t="shared" si="50"/>
        <v>43647.208333333328</v>
      </c>
      <c r="O541" s="1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0">
        <f t="shared" si="49"/>
        <v>265.98113207547169</v>
      </c>
      <c r="G542" t="s">
        <v>20</v>
      </c>
      <c r="H542">
        <v>247</v>
      </c>
      <c r="I542" s="6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7">
        <f t="shared" si="50"/>
        <v>43225.208333333328</v>
      </c>
      <c r="O542" s="1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0">
        <f t="shared" si="49"/>
        <v>24.205617977528089</v>
      </c>
      <c r="G543" t="s">
        <v>14</v>
      </c>
      <c r="H543">
        <v>395</v>
      </c>
      <c r="I543" s="6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7">
        <f t="shared" si="50"/>
        <v>42165.208333333328</v>
      </c>
      <c r="O543" s="1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0">
        <f t="shared" si="49"/>
        <v>2.5064935064935066</v>
      </c>
      <c r="G544" t="s">
        <v>14</v>
      </c>
      <c r="H544">
        <v>49</v>
      </c>
      <c r="I544" s="6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7">
        <f t="shared" si="50"/>
        <v>42391.25</v>
      </c>
      <c r="O544" s="1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0">
        <f t="shared" si="49"/>
        <v>16.329799764428738</v>
      </c>
      <c r="G545" t="s">
        <v>14</v>
      </c>
      <c r="H545">
        <v>180</v>
      </c>
      <c r="I545" s="6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7">
        <f t="shared" si="50"/>
        <v>41528.208333333336</v>
      </c>
      <c r="O545" s="1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0">
        <f t="shared" si="49"/>
        <v>276.5</v>
      </c>
      <c r="G546" t="s">
        <v>20</v>
      </c>
      <c r="H546">
        <v>84</v>
      </c>
      <c r="I546" s="6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7">
        <f t="shared" si="50"/>
        <v>42377.25</v>
      </c>
      <c r="O546" s="1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0">
        <f t="shared" si="49"/>
        <v>88.803571428571431</v>
      </c>
      <c r="G547" t="s">
        <v>14</v>
      </c>
      <c r="H547">
        <v>2690</v>
      </c>
      <c r="I547" s="6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7">
        <f t="shared" si="50"/>
        <v>43824.25</v>
      </c>
      <c r="O547" s="1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0">
        <f t="shared" si="49"/>
        <v>163.57142857142856</v>
      </c>
      <c r="G548" t="s">
        <v>20</v>
      </c>
      <c r="H548">
        <v>88</v>
      </c>
      <c r="I548" s="6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7">
        <f t="shared" si="50"/>
        <v>43360.208333333328</v>
      </c>
      <c r="O548" s="1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0">
        <f t="shared" si="49"/>
        <v>969</v>
      </c>
      <c r="G549" t="s">
        <v>20</v>
      </c>
      <c r="H549">
        <v>156</v>
      </c>
      <c r="I549" s="6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7">
        <f t="shared" si="50"/>
        <v>42029.25</v>
      </c>
      <c r="O549" s="1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0">
        <f t="shared" si="49"/>
        <v>270.91376701966715</v>
      </c>
      <c r="G550" t="s">
        <v>20</v>
      </c>
      <c r="H550">
        <v>2985</v>
      </c>
      <c r="I550" s="6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7">
        <f t="shared" si="50"/>
        <v>42461.208333333328</v>
      </c>
      <c r="O550" s="1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0">
        <f t="shared" si="49"/>
        <v>284.21355932203392</v>
      </c>
      <c r="G551" t="s">
        <v>20</v>
      </c>
      <c r="H551">
        <v>762</v>
      </c>
      <c r="I551" s="6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7">
        <f t="shared" si="50"/>
        <v>41422.208333333336</v>
      </c>
      <c r="O551" s="1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0">
        <f t="shared" si="49"/>
        <v>4</v>
      </c>
      <c r="G552" t="s">
        <v>74</v>
      </c>
      <c r="H552">
        <v>1</v>
      </c>
      <c r="I552" s="6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7">
        <f t="shared" si="50"/>
        <v>40968.25</v>
      </c>
      <c r="O552" s="1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0">
        <f t="shared" si="49"/>
        <v>58.6329816768462</v>
      </c>
      <c r="G553" t="s">
        <v>14</v>
      </c>
      <c r="H553">
        <v>2779</v>
      </c>
      <c r="I553" s="6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7">
        <f t="shared" si="50"/>
        <v>41993.25</v>
      </c>
      <c r="O553" s="1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0">
        <f t="shared" si="49"/>
        <v>98.51111111111112</v>
      </c>
      <c r="G554" t="s">
        <v>14</v>
      </c>
      <c r="H554">
        <v>92</v>
      </c>
      <c r="I554" s="6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7">
        <f t="shared" si="50"/>
        <v>42700.25</v>
      </c>
      <c r="O554" s="1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0">
        <f t="shared" si="49"/>
        <v>43.975381008206334</v>
      </c>
      <c r="G555" t="s">
        <v>14</v>
      </c>
      <c r="H555">
        <v>1028</v>
      </c>
      <c r="I555" s="6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7">
        <f t="shared" si="50"/>
        <v>40545.25</v>
      </c>
      <c r="O555" s="1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0">
        <f t="shared" si="49"/>
        <v>151.66315789473683</v>
      </c>
      <c r="G556" t="s">
        <v>20</v>
      </c>
      <c r="H556">
        <v>554</v>
      </c>
      <c r="I556" s="6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7">
        <f t="shared" si="50"/>
        <v>42723.25</v>
      </c>
      <c r="O556" s="1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0">
        <f t="shared" si="49"/>
        <v>223.63492063492063</v>
      </c>
      <c r="G557" t="s">
        <v>20</v>
      </c>
      <c r="H557">
        <v>135</v>
      </c>
      <c r="I557" s="6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7">
        <f t="shared" si="50"/>
        <v>41731.208333333336</v>
      </c>
      <c r="O557" s="1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0">
        <f t="shared" si="49"/>
        <v>239.75</v>
      </c>
      <c r="G558" t="s">
        <v>20</v>
      </c>
      <c r="H558">
        <v>122</v>
      </c>
      <c r="I558" s="6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7">
        <f t="shared" si="50"/>
        <v>40792.208333333336</v>
      </c>
      <c r="O558" s="1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0">
        <f t="shared" si="49"/>
        <v>199.33333333333334</v>
      </c>
      <c r="G559" t="s">
        <v>20</v>
      </c>
      <c r="H559">
        <v>221</v>
      </c>
      <c r="I559" s="6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7">
        <f t="shared" si="50"/>
        <v>42279.208333333328</v>
      </c>
      <c r="O559" s="1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0">
        <f t="shared" si="49"/>
        <v>137.34482758620689</v>
      </c>
      <c r="G560" t="s">
        <v>20</v>
      </c>
      <c r="H560">
        <v>126</v>
      </c>
      <c r="I560" s="6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7">
        <f t="shared" si="50"/>
        <v>42424.25</v>
      </c>
      <c r="O560" s="1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0">
        <f t="shared" si="49"/>
        <v>100.9696106362773</v>
      </c>
      <c r="G561" t="s">
        <v>20</v>
      </c>
      <c r="H561">
        <v>1022</v>
      </c>
      <c r="I561" s="6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7">
        <f t="shared" si="50"/>
        <v>42584.208333333328</v>
      </c>
      <c r="O561" s="1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0">
        <f t="shared" si="49"/>
        <v>794.16</v>
      </c>
      <c r="G562" t="s">
        <v>20</v>
      </c>
      <c r="H562">
        <v>3177</v>
      </c>
      <c r="I562" s="6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7">
        <f t="shared" si="50"/>
        <v>40865.25</v>
      </c>
      <c r="O562" s="1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0">
        <f t="shared" si="49"/>
        <v>369.7</v>
      </c>
      <c r="G563" t="s">
        <v>20</v>
      </c>
      <c r="H563">
        <v>198</v>
      </c>
      <c r="I563" s="6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7">
        <f t="shared" si="50"/>
        <v>40833.208333333336</v>
      </c>
      <c r="O563" s="1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0">
        <f t="shared" si="49"/>
        <v>12.818181818181817</v>
      </c>
      <c r="G564" t="s">
        <v>14</v>
      </c>
      <c r="H564">
        <v>26</v>
      </c>
      <c r="I564" s="6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7">
        <f t="shared" si="50"/>
        <v>43536.208333333328</v>
      </c>
      <c r="O564" s="1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0">
        <f t="shared" si="49"/>
        <v>138.02702702702703</v>
      </c>
      <c r="G565" t="s">
        <v>20</v>
      </c>
      <c r="H565">
        <v>85</v>
      </c>
      <c r="I565" s="6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7">
        <f t="shared" si="50"/>
        <v>43417.25</v>
      </c>
      <c r="O565" s="1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0">
        <f t="shared" si="49"/>
        <v>83.813278008298752</v>
      </c>
      <c r="G566" t="s">
        <v>14</v>
      </c>
      <c r="H566">
        <v>1790</v>
      </c>
      <c r="I566" s="6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7">
        <f t="shared" si="50"/>
        <v>42078.208333333328</v>
      </c>
      <c r="O566" s="1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0">
        <f t="shared" si="49"/>
        <v>204.60063224446787</v>
      </c>
      <c r="G567" t="s">
        <v>20</v>
      </c>
      <c r="H567">
        <v>3596</v>
      </c>
      <c r="I567" s="6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7">
        <f t="shared" si="50"/>
        <v>40862.25</v>
      </c>
      <c r="O567" s="1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0">
        <f t="shared" si="49"/>
        <v>44.344086021505376</v>
      </c>
      <c r="G568" t="s">
        <v>14</v>
      </c>
      <c r="H568">
        <v>37</v>
      </c>
      <c r="I568" s="6">
        <f t="shared" ref="I568:I631" si="54">AVERAGE(E568/H568)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7">
        <f t="shared" si="50"/>
        <v>42424.25</v>
      </c>
      <c r="O568" s="1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0">
        <f t="shared" si="49"/>
        <v>218.60294117647058</v>
      </c>
      <c r="G569" t="s">
        <v>20</v>
      </c>
      <c r="H569">
        <v>244</v>
      </c>
      <c r="I569" s="6">
        <f t="shared" si="5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7">
        <f t="shared" si="50"/>
        <v>41830.208333333336</v>
      </c>
      <c r="O569" s="1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0">
        <f t="shared" si="49"/>
        <v>186.03314917127071</v>
      </c>
      <c r="G570" t="s">
        <v>20</v>
      </c>
      <c r="H570">
        <v>5180</v>
      </c>
      <c r="I570" s="6">
        <f t="shared" si="5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7">
        <f t="shared" si="50"/>
        <v>40374.208333333336</v>
      </c>
      <c r="O570" s="1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0">
        <f t="shared" si="49"/>
        <v>237.33830845771143</v>
      </c>
      <c r="G571" t="s">
        <v>20</v>
      </c>
      <c r="H571">
        <v>589</v>
      </c>
      <c r="I571" s="6">
        <f t="shared" si="5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7">
        <f t="shared" si="50"/>
        <v>40554.25</v>
      </c>
      <c r="O571" s="1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0">
        <f t="shared" si="49"/>
        <v>305.65384615384613</v>
      </c>
      <c r="G572" t="s">
        <v>20</v>
      </c>
      <c r="H572">
        <v>2725</v>
      </c>
      <c r="I572" s="6">
        <f t="shared" si="5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7">
        <f t="shared" si="50"/>
        <v>41993.25</v>
      </c>
      <c r="O572" s="1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0">
        <f t="shared" si="49"/>
        <v>94.142857142857139</v>
      </c>
      <c r="G573" t="s">
        <v>14</v>
      </c>
      <c r="H573">
        <v>35</v>
      </c>
      <c r="I573" s="6">
        <f t="shared" si="5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7">
        <f t="shared" si="50"/>
        <v>42174.208333333328</v>
      </c>
      <c r="O573" s="1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0">
        <f t="shared" si="49"/>
        <v>54.400000000000006</v>
      </c>
      <c r="G574" t="s">
        <v>74</v>
      </c>
      <c r="H574">
        <v>94</v>
      </c>
      <c r="I574" s="6">
        <f t="shared" si="5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7">
        <f t="shared" si="50"/>
        <v>42275.208333333328</v>
      </c>
      <c r="O574" s="1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0">
        <f t="shared" si="49"/>
        <v>111.88059701492537</v>
      </c>
      <c r="G575" t="s">
        <v>20</v>
      </c>
      <c r="H575">
        <v>300</v>
      </c>
      <c r="I575" s="6">
        <f t="shared" si="5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7">
        <f t="shared" si="50"/>
        <v>41761.208333333336</v>
      </c>
      <c r="O575" s="1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0">
        <f t="shared" si="49"/>
        <v>369.14814814814815</v>
      </c>
      <c r="G576" t="s">
        <v>20</v>
      </c>
      <c r="H576">
        <v>144</v>
      </c>
      <c r="I576" s="6">
        <f t="shared" si="5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7">
        <f t="shared" si="50"/>
        <v>43806.25</v>
      </c>
      <c r="O576" s="1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0">
        <f t="shared" si="49"/>
        <v>62.930372148859547</v>
      </c>
      <c r="G577" t="s">
        <v>14</v>
      </c>
      <c r="H577">
        <v>558</v>
      </c>
      <c r="I577" s="6">
        <f t="shared" si="5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7">
        <f t="shared" si="50"/>
        <v>41779.208333333336</v>
      </c>
      <c r="O577" s="1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0">
        <f t="shared" ref="F578:F641" si="55">E578/D578*100</f>
        <v>64.927835051546396</v>
      </c>
      <c r="G578" t="s">
        <v>14</v>
      </c>
      <c r="H578">
        <v>64</v>
      </c>
      <c r="I578" s="6">
        <f t="shared" si="5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7">
        <f t="shared" ref="N578:N641" si="56">(((L578/60)/60)/24)+DATE(1970,1,1)</f>
        <v>43040.208333333328</v>
      </c>
      <c r="O578" s="17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LEFT(R578,FIND("/",R578)-1)</f>
        <v>theater</v>
      </c>
      <c r="T578" t="str">
        <f t="shared" ref="T578:T641" si="59">RIGHT(R578, LEN( R578)-FIND("/",R578))</f>
        <v>plays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0">
        <f t="shared" si="55"/>
        <v>18.853658536585368</v>
      </c>
      <c r="G579" t="s">
        <v>74</v>
      </c>
      <c r="H579">
        <v>37</v>
      </c>
      <c r="I579" s="6">
        <f t="shared" si="5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7">
        <f t="shared" si="56"/>
        <v>40613.25</v>
      </c>
      <c r="O579" s="17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0">
        <f t="shared" si="55"/>
        <v>16.754404145077721</v>
      </c>
      <c r="G580" t="s">
        <v>14</v>
      </c>
      <c r="H580">
        <v>245</v>
      </c>
      <c r="I580" s="6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7">
        <f t="shared" si="56"/>
        <v>40878.25</v>
      </c>
      <c r="O580" s="1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0">
        <f t="shared" si="55"/>
        <v>101.11290322580646</v>
      </c>
      <c r="G581" t="s">
        <v>20</v>
      </c>
      <c r="H581">
        <v>87</v>
      </c>
      <c r="I581" s="6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7">
        <f t="shared" si="56"/>
        <v>40762.208333333336</v>
      </c>
      <c r="O581" s="1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0">
        <f t="shared" si="55"/>
        <v>341.5022831050228</v>
      </c>
      <c r="G582" t="s">
        <v>20</v>
      </c>
      <c r="H582">
        <v>3116</v>
      </c>
      <c r="I582" s="6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7">
        <f t="shared" si="56"/>
        <v>41696.25</v>
      </c>
      <c r="O582" s="1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0">
        <f t="shared" si="55"/>
        <v>64.016666666666666</v>
      </c>
      <c r="G583" t="s">
        <v>14</v>
      </c>
      <c r="H583">
        <v>71</v>
      </c>
      <c r="I583" s="6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7">
        <f t="shared" si="56"/>
        <v>40662.208333333336</v>
      </c>
      <c r="O583" s="1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0">
        <f t="shared" si="55"/>
        <v>52.080459770114942</v>
      </c>
      <c r="G584" t="s">
        <v>14</v>
      </c>
      <c r="H584">
        <v>42</v>
      </c>
      <c r="I584" s="6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7">
        <f t="shared" si="56"/>
        <v>42165.208333333328</v>
      </c>
      <c r="O584" s="1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0">
        <f t="shared" si="55"/>
        <v>322.40211640211641</v>
      </c>
      <c r="G585" t="s">
        <v>20</v>
      </c>
      <c r="H585">
        <v>909</v>
      </c>
      <c r="I585" s="6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7">
        <f t="shared" si="56"/>
        <v>40959.25</v>
      </c>
      <c r="O585" s="1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0">
        <f t="shared" si="55"/>
        <v>119.50810185185186</v>
      </c>
      <c r="G586" t="s">
        <v>20</v>
      </c>
      <c r="H586">
        <v>1613</v>
      </c>
      <c r="I586" s="6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7">
        <f t="shared" si="56"/>
        <v>41024.208333333336</v>
      </c>
      <c r="O586" s="1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0">
        <f t="shared" si="55"/>
        <v>146.79775280898878</v>
      </c>
      <c r="G587" t="s">
        <v>20</v>
      </c>
      <c r="H587">
        <v>136</v>
      </c>
      <c r="I587" s="6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7">
        <f t="shared" si="56"/>
        <v>40255.208333333336</v>
      </c>
      <c r="O587" s="1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0">
        <f t="shared" si="55"/>
        <v>950.57142857142856</v>
      </c>
      <c r="G588" t="s">
        <v>20</v>
      </c>
      <c r="H588">
        <v>130</v>
      </c>
      <c r="I588" s="6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7">
        <f t="shared" si="56"/>
        <v>40499.25</v>
      </c>
      <c r="O588" s="1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0">
        <f t="shared" si="55"/>
        <v>72.893617021276597</v>
      </c>
      <c r="G589" t="s">
        <v>14</v>
      </c>
      <c r="H589">
        <v>156</v>
      </c>
      <c r="I589" s="6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7">
        <f t="shared" si="56"/>
        <v>43484.25</v>
      </c>
      <c r="O589" s="1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0">
        <f t="shared" si="55"/>
        <v>79.008248730964468</v>
      </c>
      <c r="G590" t="s">
        <v>14</v>
      </c>
      <c r="H590">
        <v>1368</v>
      </c>
      <c r="I590" s="6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7">
        <f t="shared" si="56"/>
        <v>40262.208333333336</v>
      </c>
      <c r="O590" s="1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0">
        <f t="shared" si="55"/>
        <v>64.721518987341781</v>
      </c>
      <c r="G591" t="s">
        <v>14</v>
      </c>
      <c r="H591">
        <v>102</v>
      </c>
      <c r="I591" s="6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7">
        <f t="shared" si="56"/>
        <v>42190.208333333328</v>
      </c>
      <c r="O591" s="1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0">
        <f t="shared" si="55"/>
        <v>82.028169014084511</v>
      </c>
      <c r="G592" t="s">
        <v>14</v>
      </c>
      <c r="H592">
        <v>86</v>
      </c>
      <c r="I592" s="6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7">
        <f t="shared" si="56"/>
        <v>41994.25</v>
      </c>
      <c r="O592" s="1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0">
        <f t="shared" si="55"/>
        <v>1037.6666666666667</v>
      </c>
      <c r="G593" t="s">
        <v>20</v>
      </c>
      <c r="H593">
        <v>102</v>
      </c>
      <c r="I593" s="6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7">
        <f t="shared" si="56"/>
        <v>40373.208333333336</v>
      </c>
      <c r="O593" s="1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0">
        <f t="shared" si="55"/>
        <v>12.910076530612244</v>
      </c>
      <c r="G594" t="s">
        <v>14</v>
      </c>
      <c r="H594">
        <v>253</v>
      </c>
      <c r="I594" s="6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7">
        <f t="shared" si="56"/>
        <v>41789.208333333336</v>
      </c>
      <c r="O594" s="1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0">
        <f t="shared" si="55"/>
        <v>154.84210526315789</v>
      </c>
      <c r="G595" t="s">
        <v>20</v>
      </c>
      <c r="H595">
        <v>4006</v>
      </c>
      <c r="I595" s="6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7">
        <f t="shared" si="56"/>
        <v>41724.208333333336</v>
      </c>
      <c r="O595" s="1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0">
        <f t="shared" si="55"/>
        <v>7.0991735537190088</v>
      </c>
      <c r="G596" t="s">
        <v>14</v>
      </c>
      <c r="H596">
        <v>157</v>
      </c>
      <c r="I596" s="6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7">
        <f t="shared" si="56"/>
        <v>42548.208333333328</v>
      </c>
      <c r="O596" s="1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0">
        <f t="shared" si="55"/>
        <v>208.52773826458036</v>
      </c>
      <c r="G597" t="s">
        <v>20</v>
      </c>
      <c r="H597">
        <v>1629</v>
      </c>
      <c r="I597" s="6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7">
        <f t="shared" si="56"/>
        <v>40253.208333333336</v>
      </c>
      <c r="O597" s="1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0">
        <f t="shared" si="55"/>
        <v>99.683544303797461</v>
      </c>
      <c r="G598" t="s">
        <v>14</v>
      </c>
      <c r="H598">
        <v>183</v>
      </c>
      <c r="I598" s="6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7">
        <f t="shared" si="56"/>
        <v>42434.25</v>
      </c>
      <c r="O598" s="1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0">
        <f t="shared" si="55"/>
        <v>201.59756097560978</v>
      </c>
      <c r="G599" t="s">
        <v>20</v>
      </c>
      <c r="H599">
        <v>2188</v>
      </c>
      <c r="I599" s="6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7">
        <f t="shared" si="56"/>
        <v>43786.25</v>
      </c>
      <c r="O599" s="1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0">
        <f t="shared" si="55"/>
        <v>162.09032258064516</v>
      </c>
      <c r="G600" t="s">
        <v>20</v>
      </c>
      <c r="H600">
        <v>2409</v>
      </c>
      <c r="I600" s="6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7">
        <f t="shared" si="56"/>
        <v>40344.208333333336</v>
      </c>
      <c r="O600" s="1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0">
        <f t="shared" si="55"/>
        <v>3.6436208125445471</v>
      </c>
      <c r="G601" t="s">
        <v>14</v>
      </c>
      <c r="H601">
        <v>82</v>
      </c>
      <c r="I601" s="6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7">
        <f t="shared" si="56"/>
        <v>42047.25</v>
      </c>
      <c r="O601" s="1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0">
        <f t="shared" si="55"/>
        <v>5</v>
      </c>
      <c r="G602" t="s">
        <v>14</v>
      </c>
      <c r="H602">
        <v>1</v>
      </c>
      <c r="I602" s="6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7">
        <f t="shared" si="56"/>
        <v>41485.208333333336</v>
      </c>
      <c r="O602" s="1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0">
        <f t="shared" si="55"/>
        <v>206.63492063492063</v>
      </c>
      <c r="G603" t="s">
        <v>20</v>
      </c>
      <c r="H603">
        <v>194</v>
      </c>
      <c r="I603" s="6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7">
        <f t="shared" si="56"/>
        <v>41789.208333333336</v>
      </c>
      <c r="O603" s="1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0">
        <f t="shared" si="55"/>
        <v>128.23628691983123</v>
      </c>
      <c r="G604" t="s">
        <v>20</v>
      </c>
      <c r="H604">
        <v>1140</v>
      </c>
      <c r="I604" s="6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7">
        <f t="shared" si="56"/>
        <v>42160.208333333328</v>
      </c>
      <c r="O604" s="1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0">
        <f t="shared" si="55"/>
        <v>119.66037735849055</v>
      </c>
      <c r="G605" t="s">
        <v>20</v>
      </c>
      <c r="H605">
        <v>102</v>
      </c>
      <c r="I605" s="6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7">
        <f t="shared" si="56"/>
        <v>43573.208333333328</v>
      </c>
      <c r="O605" s="1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0">
        <f t="shared" si="55"/>
        <v>170.73055242390078</v>
      </c>
      <c r="G606" t="s">
        <v>20</v>
      </c>
      <c r="H606">
        <v>2857</v>
      </c>
      <c r="I606" s="6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7">
        <f t="shared" si="56"/>
        <v>40565.25</v>
      </c>
      <c r="O606" s="1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0">
        <f t="shared" si="55"/>
        <v>187.21212121212122</v>
      </c>
      <c r="G607" t="s">
        <v>20</v>
      </c>
      <c r="H607">
        <v>107</v>
      </c>
      <c r="I607" s="6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7">
        <f t="shared" si="56"/>
        <v>42280.208333333328</v>
      </c>
      <c r="O607" s="1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0">
        <f t="shared" si="55"/>
        <v>188.38235294117646</v>
      </c>
      <c r="G608" t="s">
        <v>20</v>
      </c>
      <c r="H608">
        <v>160</v>
      </c>
      <c r="I608" s="6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7">
        <f t="shared" si="56"/>
        <v>42436.25</v>
      </c>
      <c r="O608" s="1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0">
        <f t="shared" si="55"/>
        <v>131.29869186046511</v>
      </c>
      <c r="G609" t="s">
        <v>20</v>
      </c>
      <c r="H609">
        <v>2230</v>
      </c>
      <c r="I609" s="6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7">
        <f t="shared" si="56"/>
        <v>41721.208333333336</v>
      </c>
      <c r="O609" s="1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0">
        <f t="shared" si="55"/>
        <v>283.97435897435901</v>
      </c>
      <c r="G610" t="s">
        <v>20</v>
      </c>
      <c r="H610">
        <v>316</v>
      </c>
      <c r="I610" s="6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7">
        <f t="shared" si="56"/>
        <v>43530.25</v>
      </c>
      <c r="O610" s="1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0">
        <f t="shared" si="55"/>
        <v>120.41999999999999</v>
      </c>
      <c r="G611" t="s">
        <v>20</v>
      </c>
      <c r="H611">
        <v>117</v>
      </c>
      <c r="I611" s="6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7">
        <f t="shared" si="56"/>
        <v>43481.25</v>
      </c>
      <c r="O611" s="1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0">
        <f t="shared" si="55"/>
        <v>419.0560747663551</v>
      </c>
      <c r="G612" t="s">
        <v>20</v>
      </c>
      <c r="H612">
        <v>6406</v>
      </c>
      <c r="I612" s="6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7">
        <f t="shared" si="56"/>
        <v>41259.25</v>
      </c>
      <c r="O612" s="1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0">
        <f t="shared" si="55"/>
        <v>13.853658536585368</v>
      </c>
      <c r="G613" t="s">
        <v>74</v>
      </c>
      <c r="H613">
        <v>15</v>
      </c>
      <c r="I613" s="6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7">
        <f t="shared" si="56"/>
        <v>41480.208333333336</v>
      </c>
      <c r="O613" s="1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0">
        <f t="shared" si="55"/>
        <v>139.43548387096774</v>
      </c>
      <c r="G614" t="s">
        <v>20</v>
      </c>
      <c r="H614">
        <v>192</v>
      </c>
      <c r="I614" s="6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7">
        <f t="shared" si="56"/>
        <v>40474.208333333336</v>
      </c>
      <c r="O614" s="1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0">
        <f t="shared" si="55"/>
        <v>174</v>
      </c>
      <c r="G615" t="s">
        <v>20</v>
      </c>
      <c r="H615">
        <v>26</v>
      </c>
      <c r="I615" s="6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7">
        <f t="shared" si="56"/>
        <v>42973.208333333328</v>
      </c>
      <c r="O615" s="1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0">
        <f t="shared" si="55"/>
        <v>155.49056603773585</v>
      </c>
      <c r="G616" t="s">
        <v>20</v>
      </c>
      <c r="H616">
        <v>723</v>
      </c>
      <c r="I616" s="6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7">
        <f t="shared" si="56"/>
        <v>42746.25</v>
      </c>
      <c r="O616" s="1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0">
        <f t="shared" si="55"/>
        <v>170.44705882352943</v>
      </c>
      <c r="G617" t="s">
        <v>20</v>
      </c>
      <c r="H617">
        <v>170</v>
      </c>
      <c r="I617" s="6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7">
        <f t="shared" si="56"/>
        <v>42489.208333333328</v>
      </c>
      <c r="O617" s="1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0">
        <f t="shared" si="55"/>
        <v>189.515625</v>
      </c>
      <c r="G618" t="s">
        <v>20</v>
      </c>
      <c r="H618">
        <v>238</v>
      </c>
      <c r="I618" s="6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7">
        <f t="shared" si="56"/>
        <v>41537.208333333336</v>
      </c>
      <c r="O618" s="1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0">
        <f t="shared" si="55"/>
        <v>249.71428571428572</v>
      </c>
      <c r="G619" t="s">
        <v>20</v>
      </c>
      <c r="H619">
        <v>55</v>
      </c>
      <c r="I619" s="6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7">
        <f t="shared" si="56"/>
        <v>41794.208333333336</v>
      </c>
      <c r="O619" s="1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0">
        <f t="shared" si="55"/>
        <v>48.860523665659613</v>
      </c>
      <c r="G620" t="s">
        <v>14</v>
      </c>
      <c r="H620">
        <v>1198</v>
      </c>
      <c r="I620" s="6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7">
        <f t="shared" si="56"/>
        <v>41396.208333333336</v>
      </c>
      <c r="O620" s="1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0">
        <f t="shared" si="55"/>
        <v>28.461970393057683</v>
      </c>
      <c r="G621" t="s">
        <v>14</v>
      </c>
      <c r="H621">
        <v>648</v>
      </c>
      <c r="I621" s="6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7">
        <f t="shared" si="56"/>
        <v>40669.208333333336</v>
      </c>
      <c r="O621" s="1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0">
        <f t="shared" si="55"/>
        <v>268.02325581395348</v>
      </c>
      <c r="G622" t="s">
        <v>20</v>
      </c>
      <c r="H622">
        <v>128</v>
      </c>
      <c r="I622" s="6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7">
        <f t="shared" si="56"/>
        <v>42559.208333333328</v>
      </c>
      <c r="O622" s="1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0">
        <f t="shared" si="55"/>
        <v>619.80078125</v>
      </c>
      <c r="G623" t="s">
        <v>20</v>
      </c>
      <c r="H623">
        <v>2144</v>
      </c>
      <c r="I623" s="6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7">
        <f t="shared" si="56"/>
        <v>42626.208333333328</v>
      </c>
      <c r="O623" s="1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0">
        <f t="shared" si="55"/>
        <v>3.1301587301587301</v>
      </c>
      <c r="G624" t="s">
        <v>14</v>
      </c>
      <c r="H624">
        <v>64</v>
      </c>
      <c r="I624" s="6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7">
        <f t="shared" si="56"/>
        <v>43205.208333333328</v>
      </c>
      <c r="O624" s="1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0">
        <f t="shared" si="55"/>
        <v>159.92152704135739</v>
      </c>
      <c r="G625" t="s">
        <v>20</v>
      </c>
      <c r="H625">
        <v>2693</v>
      </c>
      <c r="I625" s="6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7">
        <f t="shared" si="56"/>
        <v>42201.208333333328</v>
      </c>
      <c r="O625" s="1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0">
        <f t="shared" si="55"/>
        <v>279.39215686274508</v>
      </c>
      <c r="G626" t="s">
        <v>20</v>
      </c>
      <c r="H626">
        <v>432</v>
      </c>
      <c r="I626" s="6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7">
        <f t="shared" si="56"/>
        <v>42029.25</v>
      </c>
      <c r="O626" s="1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0">
        <f t="shared" si="55"/>
        <v>77.373333333333335</v>
      </c>
      <c r="G627" t="s">
        <v>14</v>
      </c>
      <c r="H627">
        <v>62</v>
      </c>
      <c r="I627" s="6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7">
        <f t="shared" si="56"/>
        <v>43857.25</v>
      </c>
      <c r="O627" s="1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0">
        <f t="shared" si="55"/>
        <v>206.32812500000003</v>
      </c>
      <c r="G628" t="s">
        <v>20</v>
      </c>
      <c r="H628">
        <v>189</v>
      </c>
      <c r="I628" s="6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7">
        <f t="shared" si="56"/>
        <v>40449.208333333336</v>
      </c>
      <c r="O628" s="1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0">
        <f t="shared" si="55"/>
        <v>694.25</v>
      </c>
      <c r="G629" t="s">
        <v>20</v>
      </c>
      <c r="H629">
        <v>154</v>
      </c>
      <c r="I629" s="6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7">
        <f t="shared" si="56"/>
        <v>40345.208333333336</v>
      </c>
      <c r="O629" s="1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0">
        <f t="shared" si="55"/>
        <v>151.78947368421052</v>
      </c>
      <c r="G630" t="s">
        <v>20</v>
      </c>
      <c r="H630">
        <v>96</v>
      </c>
      <c r="I630" s="6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7">
        <f t="shared" si="56"/>
        <v>40455.208333333336</v>
      </c>
      <c r="O630" s="1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0">
        <f t="shared" si="55"/>
        <v>64.58207217694995</v>
      </c>
      <c r="G631" t="s">
        <v>14</v>
      </c>
      <c r="H631">
        <v>750</v>
      </c>
      <c r="I631" s="6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7">
        <f t="shared" si="56"/>
        <v>42557.208333333328</v>
      </c>
      <c r="O631" s="1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0">
        <f t="shared" si="55"/>
        <v>62.873684210526314</v>
      </c>
      <c r="G632" t="s">
        <v>74</v>
      </c>
      <c r="H632">
        <v>87</v>
      </c>
      <c r="I632" s="6">
        <f t="shared" ref="I632:I695" si="60">AVERAGE(E632/H632)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7">
        <f t="shared" si="56"/>
        <v>43586.208333333328</v>
      </c>
      <c r="O632" s="1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0">
        <f t="shared" si="55"/>
        <v>310.39864864864865</v>
      </c>
      <c r="G633" t="s">
        <v>20</v>
      </c>
      <c r="H633">
        <v>3063</v>
      </c>
      <c r="I633" s="6">
        <f t="shared" si="6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7">
        <f t="shared" si="56"/>
        <v>43550.208333333328</v>
      </c>
      <c r="O633" s="1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0">
        <f t="shared" si="55"/>
        <v>42.859916782246884</v>
      </c>
      <c r="G634" t="s">
        <v>47</v>
      </c>
      <c r="H634">
        <v>278</v>
      </c>
      <c r="I634" s="6">
        <f t="shared" si="6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7">
        <f t="shared" si="56"/>
        <v>41945.208333333336</v>
      </c>
      <c r="O634" s="1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0">
        <f t="shared" si="55"/>
        <v>83.119402985074629</v>
      </c>
      <c r="G635" t="s">
        <v>14</v>
      </c>
      <c r="H635">
        <v>105</v>
      </c>
      <c r="I635" s="6">
        <f t="shared" si="6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7">
        <f t="shared" si="56"/>
        <v>42315.25</v>
      </c>
      <c r="O635" s="1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0">
        <f t="shared" si="55"/>
        <v>78.531302876480552</v>
      </c>
      <c r="G636" t="s">
        <v>74</v>
      </c>
      <c r="H636">
        <v>1658</v>
      </c>
      <c r="I636" s="6">
        <f t="shared" si="6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7">
        <f t="shared" si="56"/>
        <v>42819.208333333328</v>
      </c>
      <c r="O636" s="1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0">
        <f t="shared" si="55"/>
        <v>114.09352517985612</v>
      </c>
      <c r="G637" t="s">
        <v>20</v>
      </c>
      <c r="H637">
        <v>2266</v>
      </c>
      <c r="I637" s="6">
        <f t="shared" si="6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7">
        <f t="shared" si="56"/>
        <v>41314.25</v>
      </c>
      <c r="O637" s="1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0">
        <f t="shared" si="55"/>
        <v>64.537683358624179</v>
      </c>
      <c r="G638" t="s">
        <v>14</v>
      </c>
      <c r="H638">
        <v>2604</v>
      </c>
      <c r="I638" s="6">
        <f t="shared" si="6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7">
        <f t="shared" si="56"/>
        <v>40926.25</v>
      </c>
      <c r="O638" s="1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0">
        <f t="shared" si="55"/>
        <v>79.411764705882348</v>
      </c>
      <c r="G639" t="s">
        <v>14</v>
      </c>
      <c r="H639">
        <v>65</v>
      </c>
      <c r="I639" s="6">
        <f t="shared" si="6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7">
        <f t="shared" si="56"/>
        <v>42688.25</v>
      </c>
      <c r="O639" s="1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0">
        <f t="shared" si="55"/>
        <v>11.419117647058824</v>
      </c>
      <c r="G640" t="s">
        <v>14</v>
      </c>
      <c r="H640">
        <v>94</v>
      </c>
      <c r="I640" s="6">
        <f t="shared" si="6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7">
        <f t="shared" si="56"/>
        <v>40386.208333333336</v>
      </c>
      <c r="O640" s="1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0">
        <f t="shared" si="55"/>
        <v>56.186046511627907</v>
      </c>
      <c r="G641" t="s">
        <v>47</v>
      </c>
      <c r="H641">
        <v>45</v>
      </c>
      <c r="I641" s="6">
        <f t="shared" si="6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7">
        <f t="shared" si="56"/>
        <v>43309.208333333328</v>
      </c>
      <c r="O641" s="1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0">
        <f t="shared" ref="F642:F705" si="61">E642/D642*100</f>
        <v>16.501669449081803</v>
      </c>
      <c r="G642" t="s">
        <v>14</v>
      </c>
      <c r="H642">
        <v>257</v>
      </c>
      <c r="I642" s="6">
        <f t="shared" si="6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7">
        <f t="shared" ref="N642:N705" si="62">(((L642/60)/60)/24)+DATE(1970,1,1)</f>
        <v>42387.25</v>
      </c>
      <c r="O642" s="17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LEFT(R642,FIND("/",R642)-1)</f>
        <v>theater</v>
      </c>
      <c r="T642" t="str">
        <f t="shared" ref="T642:T705" si="65">RIGHT(R642, LEN( R642)-FIND("/",R642))</f>
        <v>plays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0">
        <f t="shared" si="61"/>
        <v>119.96808510638297</v>
      </c>
      <c r="G643" t="s">
        <v>20</v>
      </c>
      <c r="H643">
        <v>194</v>
      </c>
      <c r="I643" s="6">
        <f t="shared" si="6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7">
        <f t="shared" si="62"/>
        <v>42786.25</v>
      </c>
      <c r="O643" s="17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0">
        <f t="shared" si="61"/>
        <v>145.45652173913044</v>
      </c>
      <c r="G644" t="s">
        <v>20</v>
      </c>
      <c r="H644">
        <v>129</v>
      </c>
      <c r="I644" s="6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7">
        <f t="shared" si="62"/>
        <v>43451.25</v>
      </c>
      <c r="O644" s="1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0">
        <f t="shared" si="61"/>
        <v>221.38255033557047</v>
      </c>
      <c r="G645" t="s">
        <v>20</v>
      </c>
      <c r="H645">
        <v>375</v>
      </c>
      <c r="I645" s="6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7">
        <f t="shared" si="62"/>
        <v>42795.25</v>
      </c>
      <c r="O645" s="1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0">
        <f t="shared" si="61"/>
        <v>48.396694214876035</v>
      </c>
      <c r="G646" t="s">
        <v>14</v>
      </c>
      <c r="H646">
        <v>2928</v>
      </c>
      <c r="I646" s="6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7">
        <f t="shared" si="62"/>
        <v>43452.25</v>
      </c>
      <c r="O646" s="1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0">
        <f t="shared" si="61"/>
        <v>92.911504424778755</v>
      </c>
      <c r="G647" t="s">
        <v>14</v>
      </c>
      <c r="H647">
        <v>4697</v>
      </c>
      <c r="I647" s="6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7">
        <f t="shared" si="62"/>
        <v>43369.208333333328</v>
      </c>
      <c r="O647" s="1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0">
        <f t="shared" si="61"/>
        <v>88.599797365754824</v>
      </c>
      <c r="G648" t="s">
        <v>14</v>
      </c>
      <c r="H648">
        <v>2915</v>
      </c>
      <c r="I648" s="6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7">
        <f t="shared" si="62"/>
        <v>41346.208333333336</v>
      </c>
      <c r="O648" s="1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0">
        <f t="shared" si="61"/>
        <v>41.4</v>
      </c>
      <c r="G649" t="s">
        <v>14</v>
      </c>
      <c r="H649">
        <v>18</v>
      </c>
      <c r="I649" s="6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7">
        <f t="shared" si="62"/>
        <v>43199.208333333328</v>
      </c>
      <c r="O649" s="1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0">
        <f t="shared" si="61"/>
        <v>63.056795131845846</v>
      </c>
      <c r="G650" t="s">
        <v>74</v>
      </c>
      <c r="H650">
        <v>723</v>
      </c>
      <c r="I650" s="6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7">
        <f t="shared" si="62"/>
        <v>42922.208333333328</v>
      </c>
      <c r="O650" s="1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0">
        <f t="shared" si="61"/>
        <v>48.482333607230892</v>
      </c>
      <c r="G651" t="s">
        <v>14</v>
      </c>
      <c r="H651">
        <v>602</v>
      </c>
      <c r="I651" s="6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7">
        <f t="shared" si="62"/>
        <v>40471.208333333336</v>
      </c>
      <c r="O651" s="1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0">
        <f t="shared" si="61"/>
        <v>2</v>
      </c>
      <c r="G652" t="s">
        <v>14</v>
      </c>
      <c r="H652">
        <v>1</v>
      </c>
      <c r="I652" s="6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7">
        <f t="shared" si="62"/>
        <v>41828.208333333336</v>
      </c>
      <c r="O652" s="1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0">
        <f t="shared" si="61"/>
        <v>88.47941026944585</v>
      </c>
      <c r="G653" t="s">
        <v>14</v>
      </c>
      <c r="H653">
        <v>3868</v>
      </c>
      <c r="I653" s="6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7">
        <f t="shared" si="62"/>
        <v>41692.25</v>
      </c>
      <c r="O653" s="1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0">
        <f t="shared" si="61"/>
        <v>126.84</v>
      </c>
      <c r="G654" t="s">
        <v>20</v>
      </c>
      <c r="H654">
        <v>409</v>
      </c>
      <c r="I654" s="6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7">
        <f t="shared" si="62"/>
        <v>42587.208333333328</v>
      </c>
      <c r="O654" s="1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0">
        <f t="shared" si="61"/>
        <v>2338.833333333333</v>
      </c>
      <c r="G655" t="s">
        <v>20</v>
      </c>
      <c r="H655">
        <v>234</v>
      </c>
      <c r="I655" s="6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7">
        <f t="shared" si="62"/>
        <v>42468.208333333328</v>
      </c>
      <c r="O655" s="1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0">
        <f t="shared" si="61"/>
        <v>508.38857142857148</v>
      </c>
      <c r="G656" t="s">
        <v>20</v>
      </c>
      <c r="H656">
        <v>3016</v>
      </c>
      <c r="I656" s="6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7">
        <f t="shared" si="62"/>
        <v>42240.208333333328</v>
      </c>
      <c r="O656" s="1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0">
        <f t="shared" si="61"/>
        <v>191.47826086956522</v>
      </c>
      <c r="G657" t="s">
        <v>20</v>
      </c>
      <c r="H657">
        <v>264</v>
      </c>
      <c r="I657" s="6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7">
        <f t="shared" si="62"/>
        <v>42796.25</v>
      </c>
      <c r="O657" s="1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0">
        <f t="shared" si="61"/>
        <v>42.127533783783782</v>
      </c>
      <c r="G658" t="s">
        <v>14</v>
      </c>
      <c r="H658">
        <v>504</v>
      </c>
      <c r="I658" s="6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7">
        <f t="shared" si="62"/>
        <v>43097.25</v>
      </c>
      <c r="O658" s="1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0">
        <f t="shared" si="61"/>
        <v>8.24</v>
      </c>
      <c r="G659" t="s">
        <v>14</v>
      </c>
      <c r="H659">
        <v>14</v>
      </c>
      <c r="I659" s="6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7">
        <f t="shared" si="62"/>
        <v>43096.25</v>
      </c>
      <c r="O659" s="1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0">
        <f t="shared" si="61"/>
        <v>60.064638783269963</v>
      </c>
      <c r="G660" t="s">
        <v>74</v>
      </c>
      <c r="H660">
        <v>390</v>
      </c>
      <c r="I660" s="6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7">
        <f t="shared" si="62"/>
        <v>42246.208333333328</v>
      </c>
      <c r="O660" s="1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0">
        <f t="shared" si="61"/>
        <v>47.232808616404313</v>
      </c>
      <c r="G661" t="s">
        <v>14</v>
      </c>
      <c r="H661">
        <v>750</v>
      </c>
      <c r="I661" s="6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7">
        <f t="shared" si="62"/>
        <v>40570.25</v>
      </c>
      <c r="O661" s="1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0">
        <f t="shared" si="61"/>
        <v>81.736263736263737</v>
      </c>
      <c r="G662" t="s">
        <v>14</v>
      </c>
      <c r="H662">
        <v>77</v>
      </c>
      <c r="I662" s="6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7">
        <f t="shared" si="62"/>
        <v>42237.208333333328</v>
      </c>
      <c r="O662" s="1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0">
        <f t="shared" si="61"/>
        <v>54.187265917603</v>
      </c>
      <c r="G663" t="s">
        <v>14</v>
      </c>
      <c r="H663">
        <v>752</v>
      </c>
      <c r="I663" s="6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7">
        <f t="shared" si="62"/>
        <v>40996.208333333336</v>
      </c>
      <c r="O663" s="1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0">
        <f t="shared" si="61"/>
        <v>97.868131868131869</v>
      </c>
      <c r="G664" t="s">
        <v>14</v>
      </c>
      <c r="H664">
        <v>131</v>
      </c>
      <c r="I664" s="6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7">
        <f t="shared" si="62"/>
        <v>43443.25</v>
      </c>
      <c r="O664" s="1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0">
        <f t="shared" si="61"/>
        <v>77.239999999999995</v>
      </c>
      <c r="G665" t="s">
        <v>14</v>
      </c>
      <c r="H665">
        <v>87</v>
      </c>
      <c r="I665" s="6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7">
        <f t="shared" si="62"/>
        <v>40458.208333333336</v>
      </c>
      <c r="O665" s="1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0">
        <f t="shared" si="61"/>
        <v>33.464735516372798</v>
      </c>
      <c r="G666" t="s">
        <v>14</v>
      </c>
      <c r="H666">
        <v>1063</v>
      </c>
      <c r="I666" s="6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7">
        <f t="shared" si="62"/>
        <v>40959.25</v>
      </c>
      <c r="O666" s="1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0">
        <f t="shared" si="61"/>
        <v>239.58823529411765</v>
      </c>
      <c r="G667" t="s">
        <v>20</v>
      </c>
      <c r="H667">
        <v>272</v>
      </c>
      <c r="I667" s="6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7">
        <f t="shared" si="62"/>
        <v>40733.208333333336</v>
      </c>
      <c r="O667" s="1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0">
        <f t="shared" si="61"/>
        <v>64.032258064516128</v>
      </c>
      <c r="G668" t="s">
        <v>74</v>
      </c>
      <c r="H668">
        <v>25</v>
      </c>
      <c r="I668" s="6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7">
        <f t="shared" si="62"/>
        <v>41516.208333333336</v>
      </c>
      <c r="O668" s="1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0">
        <f t="shared" si="61"/>
        <v>176.15942028985506</v>
      </c>
      <c r="G669" t="s">
        <v>20</v>
      </c>
      <c r="H669">
        <v>419</v>
      </c>
      <c r="I669" s="6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7">
        <f t="shared" si="62"/>
        <v>41892.208333333336</v>
      </c>
      <c r="O669" s="1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0">
        <f t="shared" si="61"/>
        <v>20.33818181818182</v>
      </c>
      <c r="G670" t="s">
        <v>14</v>
      </c>
      <c r="H670">
        <v>76</v>
      </c>
      <c r="I670" s="6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7">
        <f t="shared" si="62"/>
        <v>41122.208333333336</v>
      </c>
      <c r="O670" s="1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0">
        <f t="shared" si="61"/>
        <v>358.64754098360658</v>
      </c>
      <c r="G671" t="s">
        <v>20</v>
      </c>
      <c r="H671">
        <v>1621</v>
      </c>
      <c r="I671" s="6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7">
        <f t="shared" si="62"/>
        <v>42912.208333333328</v>
      </c>
      <c r="O671" s="1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0">
        <f t="shared" si="61"/>
        <v>468.85802469135803</v>
      </c>
      <c r="G672" t="s">
        <v>20</v>
      </c>
      <c r="H672">
        <v>1101</v>
      </c>
      <c r="I672" s="6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7">
        <f t="shared" si="62"/>
        <v>42425.25</v>
      </c>
      <c r="O672" s="1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0">
        <f t="shared" si="61"/>
        <v>122.05635245901641</v>
      </c>
      <c r="G673" t="s">
        <v>20</v>
      </c>
      <c r="H673">
        <v>1073</v>
      </c>
      <c r="I673" s="6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7">
        <f t="shared" si="62"/>
        <v>40390.208333333336</v>
      </c>
      <c r="O673" s="1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0">
        <f t="shared" si="61"/>
        <v>55.931783729156137</v>
      </c>
      <c r="G674" t="s">
        <v>14</v>
      </c>
      <c r="H674">
        <v>4428</v>
      </c>
      <c r="I674" s="6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7">
        <f t="shared" si="62"/>
        <v>43180.208333333328</v>
      </c>
      <c r="O674" s="1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0">
        <f t="shared" si="61"/>
        <v>43.660714285714285</v>
      </c>
      <c r="G675" t="s">
        <v>14</v>
      </c>
      <c r="H675">
        <v>58</v>
      </c>
      <c r="I675" s="6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7">
        <f t="shared" si="62"/>
        <v>42475.208333333328</v>
      </c>
      <c r="O675" s="1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0">
        <f t="shared" si="61"/>
        <v>33.53837141183363</v>
      </c>
      <c r="G676" t="s">
        <v>74</v>
      </c>
      <c r="H676">
        <v>1218</v>
      </c>
      <c r="I676" s="6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7">
        <f t="shared" si="62"/>
        <v>40774.208333333336</v>
      </c>
      <c r="O676" s="1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0">
        <f t="shared" si="61"/>
        <v>122.97938144329896</v>
      </c>
      <c r="G677" t="s">
        <v>20</v>
      </c>
      <c r="H677">
        <v>331</v>
      </c>
      <c r="I677" s="6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7">
        <f t="shared" si="62"/>
        <v>43719.208333333328</v>
      </c>
      <c r="O677" s="1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0">
        <f t="shared" si="61"/>
        <v>189.74959871589084</v>
      </c>
      <c r="G678" t="s">
        <v>20</v>
      </c>
      <c r="H678">
        <v>1170</v>
      </c>
      <c r="I678" s="6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7">
        <f t="shared" si="62"/>
        <v>41178.208333333336</v>
      </c>
      <c r="O678" s="1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0">
        <f t="shared" si="61"/>
        <v>83.622641509433961</v>
      </c>
      <c r="G679" t="s">
        <v>14</v>
      </c>
      <c r="H679">
        <v>111</v>
      </c>
      <c r="I679" s="6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7">
        <f t="shared" si="62"/>
        <v>42561.208333333328</v>
      </c>
      <c r="O679" s="1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0">
        <f t="shared" si="61"/>
        <v>17.968844221105527</v>
      </c>
      <c r="G680" t="s">
        <v>74</v>
      </c>
      <c r="H680">
        <v>215</v>
      </c>
      <c r="I680" s="6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7">
        <f t="shared" si="62"/>
        <v>43484.25</v>
      </c>
      <c r="O680" s="1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0">
        <f t="shared" si="61"/>
        <v>1036.5</v>
      </c>
      <c r="G681" t="s">
        <v>20</v>
      </c>
      <c r="H681">
        <v>363</v>
      </c>
      <c r="I681" s="6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7">
        <f t="shared" si="62"/>
        <v>43756.208333333328</v>
      </c>
      <c r="O681" s="1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0">
        <f t="shared" si="61"/>
        <v>97.405219780219781</v>
      </c>
      <c r="G682" t="s">
        <v>14</v>
      </c>
      <c r="H682">
        <v>2955</v>
      </c>
      <c r="I682" s="6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7">
        <f t="shared" si="62"/>
        <v>43813.25</v>
      </c>
      <c r="O682" s="1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0">
        <f t="shared" si="61"/>
        <v>86.386203150461711</v>
      </c>
      <c r="G683" t="s">
        <v>14</v>
      </c>
      <c r="H683">
        <v>1657</v>
      </c>
      <c r="I683" s="6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7">
        <f t="shared" si="62"/>
        <v>40898.25</v>
      </c>
      <c r="O683" s="1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0">
        <f t="shared" si="61"/>
        <v>150.16666666666666</v>
      </c>
      <c r="G684" t="s">
        <v>20</v>
      </c>
      <c r="H684">
        <v>103</v>
      </c>
      <c r="I684" s="6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7">
        <f t="shared" si="62"/>
        <v>41619.25</v>
      </c>
      <c r="O684" s="1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0">
        <f t="shared" si="61"/>
        <v>358.43478260869563</v>
      </c>
      <c r="G685" t="s">
        <v>20</v>
      </c>
      <c r="H685">
        <v>147</v>
      </c>
      <c r="I685" s="6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7">
        <f t="shared" si="62"/>
        <v>43359.208333333328</v>
      </c>
      <c r="O685" s="1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0">
        <f t="shared" si="61"/>
        <v>542.85714285714289</v>
      </c>
      <c r="G686" t="s">
        <v>20</v>
      </c>
      <c r="H686">
        <v>110</v>
      </c>
      <c r="I686" s="6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7">
        <f t="shared" si="62"/>
        <v>40358.208333333336</v>
      </c>
      <c r="O686" s="1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0">
        <f t="shared" si="61"/>
        <v>67.500714285714281</v>
      </c>
      <c r="G687" t="s">
        <v>14</v>
      </c>
      <c r="H687">
        <v>926</v>
      </c>
      <c r="I687" s="6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7">
        <f t="shared" si="62"/>
        <v>42239.208333333328</v>
      </c>
      <c r="O687" s="1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0">
        <f t="shared" si="61"/>
        <v>191.74666666666667</v>
      </c>
      <c r="G688" t="s">
        <v>20</v>
      </c>
      <c r="H688">
        <v>134</v>
      </c>
      <c r="I688" s="6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7">
        <f t="shared" si="62"/>
        <v>43186.208333333328</v>
      </c>
      <c r="O688" s="1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0">
        <f t="shared" si="61"/>
        <v>932</v>
      </c>
      <c r="G689" t="s">
        <v>20</v>
      </c>
      <c r="H689">
        <v>269</v>
      </c>
      <c r="I689" s="6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7">
        <f t="shared" si="62"/>
        <v>42806.25</v>
      </c>
      <c r="O689" s="1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0">
        <f t="shared" si="61"/>
        <v>429.27586206896552</v>
      </c>
      <c r="G690" t="s">
        <v>20</v>
      </c>
      <c r="H690">
        <v>175</v>
      </c>
      <c r="I690" s="6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7">
        <f t="shared" si="62"/>
        <v>43475.25</v>
      </c>
      <c r="O690" s="1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0">
        <f t="shared" si="61"/>
        <v>100.65753424657535</v>
      </c>
      <c r="G691" t="s">
        <v>20</v>
      </c>
      <c r="H691">
        <v>69</v>
      </c>
      <c r="I691" s="6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7">
        <f t="shared" si="62"/>
        <v>41576.208333333336</v>
      </c>
      <c r="O691" s="1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0">
        <f t="shared" si="61"/>
        <v>226.61111111111109</v>
      </c>
      <c r="G692" t="s">
        <v>20</v>
      </c>
      <c r="H692">
        <v>190</v>
      </c>
      <c r="I692" s="6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7">
        <f t="shared" si="62"/>
        <v>40874.25</v>
      </c>
      <c r="O692" s="1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0">
        <f t="shared" si="61"/>
        <v>142.38</v>
      </c>
      <c r="G693" t="s">
        <v>20</v>
      </c>
      <c r="H693">
        <v>237</v>
      </c>
      <c r="I693" s="6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7">
        <f t="shared" si="62"/>
        <v>41185.208333333336</v>
      </c>
      <c r="O693" s="1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0">
        <f t="shared" si="61"/>
        <v>90.633333333333326</v>
      </c>
      <c r="G694" t="s">
        <v>14</v>
      </c>
      <c r="H694">
        <v>77</v>
      </c>
      <c r="I694" s="6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7">
        <f t="shared" si="62"/>
        <v>43655.208333333328</v>
      </c>
      <c r="O694" s="1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0">
        <f t="shared" si="61"/>
        <v>63.966740576496676</v>
      </c>
      <c r="G695" t="s">
        <v>14</v>
      </c>
      <c r="H695">
        <v>1748</v>
      </c>
      <c r="I695" s="6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7">
        <f t="shared" si="62"/>
        <v>43025.208333333328</v>
      </c>
      <c r="O695" s="1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0">
        <f t="shared" si="61"/>
        <v>84.131868131868131</v>
      </c>
      <c r="G696" t="s">
        <v>14</v>
      </c>
      <c r="H696">
        <v>79</v>
      </c>
      <c r="I696" s="6">
        <f t="shared" ref="I696:I759" si="66">AVERAGE(E696/H696)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7">
        <f t="shared" si="62"/>
        <v>43066.25</v>
      </c>
      <c r="O696" s="1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0">
        <f t="shared" si="61"/>
        <v>133.93478260869566</v>
      </c>
      <c r="G697" t="s">
        <v>20</v>
      </c>
      <c r="H697">
        <v>196</v>
      </c>
      <c r="I697" s="6">
        <f t="shared" si="6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7">
        <f t="shared" si="62"/>
        <v>42322.25</v>
      </c>
      <c r="O697" s="1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0">
        <f t="shared" si="61"/>
        <v>59.042047531992694</v>
      </c>
      <c r="G698" t="s">
        <v>14</v>
      </c>
      <c r="H698">
        <v>889</v>
      </c>
      <c r="I698" s="6">
        <f t="shared" si="6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7">
        <f t="shared" si="62"/>
        <v>42114.208333333328</v>
      </c>
      <c r="O698" s="1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0">
        <f t="shared" si="61"/>
        <v>152.80062063615205</v>
      </c>
      <c r="G699" t="s">
        <v>20</v>
      </c>
      <c r="H699">
        <v>7295</v>
      </c>
      <c r="I699" s="6">
        <f t="shared" si="6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7">
        <f t="shared" si="62"/>
        <v>43190.208333333328</v>
      </c>
      <c r="O699" s="1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0">
        <f t="shared" si="61"/>
        <v>446.69121140142522</v>
      </c>
      <c r="G700" t="s">
        <v>20</v>
      </c>
      <c r="H700">
        <v>2893</v>
      </c>
      <c r="I700" s="6">
        <f t="shared" si="6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7">
        <f t="shared" si="62"/>
        <v>40871.25</v>
      </c>
      <c r="O700" s="1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0">
        <f t="shared" si="61"/>
        <v>84.391891891891888</v>
      </c>
      <c r="G701" t="s">
        <v>14</v>
      </c>
      <c r="H701">
        <v>56</v>
      </c>
      <c r="I701" s="6">
        <f t="shared" si="6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7">
        <f t="shared" si="62"/>
        <v>43641.208333333328</v>
      </c>
      <c r="O701" s="1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0">
        <f t="shared" si="61"/>
        <v>3</v>
      </c>
      <c r="G702" t="s">
        <v>14</v>
      </c>
      <c r="H702">
        <v>1</v>
      </c>
      <c r="I702" s="6">
        <f t="shared" si="66"/>
        <v>3</v>
      </c>
      <c r="J702" t="s">
        <v>21</v>
      </c>
      <c r="K702" t="s">
        <v>22</v>
      </c>
      <c r="L702">
        <v>1264399200</v>
      </c>
      <c r="M702">
        <v>1265695200</v>
      </c>
      <c r="N702" s="17">
        <f t="shared" si="62"/>
        <v>40203.25</v>
      </c>
      <c r="O702" s="1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0">
        <f t="shared" si="61"/>
        <v>175.02692307692308</v>
      </c>
      <c r="G703" t="s">
        <v>20</v>
      </c>
      <c r="H703">
        <v>820</v>
      </c>
      <c r="I703" s="6">
        <f t="shared" si="6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7">
        <f t="shared" si="62"/>
        <v>40629.208333333336</v>
      </c>
      <c r="O703" s="1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0">
        <f t="shared" si="61"/>
        <v>54.137931034482754</v>
      </c>
      <c r="G704" t="s">
        <v>14</v>
      </c>
      <c r="H704">
        <v>83</v>
      </c>
      <c r="I704" s="6">
        <f t="shared" si="6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7">
        <f t="shared" si="62"/>
        <v>41477.208333333336</v>
      </c>
      <c r="O704" s="1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0">
        <f t="shared" si="61"/>
        <v>311.87381703470032</v>
      </c>
      <c r="G705" t="s">
        <v>20</v>
      </c>
      <c r="H705">
        <v>2038</v>
      </c>
      <c r="I705" s="6">
        <f t="shared" si="6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7">
        <f t="shared" si="62"/>
        <v>41020.208333333336</v>
      </c>
      <c r="O705" s="1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0">
        <f t="shared" ref="F706:F769" si="67">E706/D706*100</f>
        <v>122.78160919540231</v>
      </c>
      <c r="G706" t="s">
        <v>20</v>
      </c>
      <c r="H706">
        <v>116</v>
      </c>
      <c r="I706" s="6">
        <f t="shared" si="6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7">
        <f t="shared" ref="N706:N769" si="68">(((L706/60)/60)/24)+DATE(1970,1,1)</f>
        <v>42555.208333333328</v>
      </c>
      <c r="O706" s="17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LEFT(R706,FIND("/",R706)-1)</f>
        <v>film &amp; video</v>
      </c>
      <c r="T706" t="str">
        <f t="shared" ref="T706:T769" si="71">RIGHT(R706, LEN( R706)-FIND("/",R706))</f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0">
        <f t="shared" si="67"/>
        <v>99.026517383618156</v>
      </c>
      <c r="G707" t="s">
        <v>14</v>
      </c>
      <c r="H707">
        <v>2025</v>
      </c>
      <c r="I707" s="6">
        <f t="shared" si="6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7">
        <f t="shared" si="68"/>
        <v>41619.25</v>
      </c>
      <c r="O707" s="17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0">
        <f t="shared" si="67"/>
        <v>127.84686346863469</v>
      </c>
      <c r="G708" t="s">
        <v>20</v>
      </c>
      <c r="H708">
        <v>1345</v>
      </c>
      <c r="I708" s="6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7">
        <f t="shared" si="68"/>
        <v>43471.25</v>
      </c>
      <c r="O708" s="1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0">
        <f t="shared" si="67"/>
        <v>158.61643835616439</v>
      </c>
      <c r="G709" t="s">
        <v>20</v>
      </c>
      <c r="H709">
        <v>168</v>
      </c>
      <c r="I709" s="6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7">
        <f t="shared" si="68"/>
        <v>43442.25</v>
      </c>
      <c r="O709" s="1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0">
        <f t="shared" si="67"/>
        <v>707.05882352941171</v>
      </c>
      <c r="G710" t="s">
        <v>20</v>
      </c>
      <c r="H710">
        <v>137</v>
      </c>
      <c r="I710" s="6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7">
        <f t="shared" si="68"/>
        <v>42877.208333333328</v>
      </c>
      <c r="O710" s="1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0">
        <f t="shared" si="67"/>
        <v>142.38775510204081</v>
      </c>
      <c r="G711" t="s">
        <v>20</v>
      </c>
      <c r="H711">
        <v>186</v>
      </c>
      <c r="I711" s="6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7">
        <f t="shared" si="68"/>
        <v>41018.208333333336</v>
      </c>
      <c r="O711" s="1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0">
        <f t="shared" si="67"/>
        <v>147.86046511627907</v>
      </c>
      <c r="G712" t="s">
        <v>20</v>
      </c>
      <c r="H712">
        <v>125</v>
      </c>
      <c r="I712" s="6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7">
        <f t="shared" si="68"/>
        <v>43295.208333333328</v>
      </c>
      <c r="O712" s="1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0">
        <f t="shared" si="67"/>
        <v>20.322580645161288</v>
      </c>
      <c r="G713" t="s">
        <v>14</v>
      </c>
      <c r="H713">
        <v>14</v>
      </c>
      <c r="I713" s="6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7">
        <f t="shared" si="68"/>
        <v>42393.25</v>
      </c>
      <c r="O713" s="1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0">
        <f t="shared" si="67"/>
        <v>1840.625</v>
      </c>
      <c r="G714" t="s">
        <v>20</v>
      </c>
      <c r="H714">
        <v>202</v>
      </c>
      <c r="I714" s="6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7">
        <f t="shared" si="68"/>
        <v>42559.208333333328</v>
      </c>
      <c r="O714" s="1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0">
        <f t="shared" si="67"/>
        <v>161.94202898550725</v>
      </c>
      <c r="G715" t="s">
        <v>20</v>
      </c>
      <c r="H715">
        <v>103</v>
      </c>
      <c r="I715" s="6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7">
        <f t="shared" si="68"/>
        <v>42604.208333333328</v>
      </c>
      <c r="O715" s="1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0">
        <f t="shared" si="67"/>
        <v>472.82077922077923</v>
      </c>
      <c r="G716" t="s">
        <v>20</v>
      </c>
      <c r="H716">
        <v>1785</v>
      </c>
      <c r="I716" s="6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7">
        <f t="shared" si="68"/>
        <v>41870.208333333336</v>
      </c>
      <c r="O716" s="1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0">
        <f t="shared" si="67"/>
        <v>24.466101694915253</v>
      </c>
      <c r="G717" t="s">
        <v>14</v>
      </c>
      <c r="H717">
        <v>656</v>
      </c>
      <c r="I717" s="6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7">
        <f t="shared" si="68"/>
        <v>40397.208333333336</v>
      </c>
      <c r="O717" s="1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0">
        <f t="shared" si="67"/>
        <v>517.65</v>
      </c>
      <c r="G718" t="s">
        <v>20</v>
      </c>
      <c r="H718">
        <v>157</v>
      </c>
      <c r="I718" s="6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7">
        <f t="shared" si="68"/>
        <v>41465.208333333336</v>
      </c>
      <c r="O718" s="1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0">
        <f t="shared" si="67"/>
        <v>247.64285714285714</v>
      </c>
      <c r="G719" t="s">
        <v>20</v>
      </c>
      <c r="H719">
        <v>555</v>
      </c>
      <c r="I719" s="6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7">
        <f t="shared" si="68"/>
        <v>40777.208333333336</v>
      </c>
      <c r="O719" s="1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0">
        <f t="shared" si="67"/>
        <v>100.20481927710843</v>
      </c>
      <c r="G720" t="s">
        <v>20</v>
      </c>
      <c r="H720">
        <v>297</v>
      </c>
      <c r="I720" s="6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7">
        <f t="shared" si="68"/>
        <v>41442.208333333336</v>
      </c>
      <c r="O720" s="1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0">
        <f t="shared" si="67"/>
        <v>153</v>
      </c>
      <c r="G721" t="s">
        <v>20</v>
      </c>
      <c r="H721">
        <v>123</v>
      </c>
      <c r="I721" s="6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7">
        <f t="shared" si="68"/>
        <v>41058.208333333336</v>
      </c>
      <c r="O721" s="1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0">
        <f t="shared" si="67"/>
        <v>37.091954022988503</v>
      </c>
      <c r="G722" t="s">
        <v>74</v>
      </c>
      <c r="H722">
        <v>38</v>
      </c>
      <c r="I722" s="6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7">
        <f t="shared" si="68"/>
        <v>43152.25</v>
      </c>
      <c r="O722" s="1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0">
        <f t="shared" si="67"/>
        <v>4.392394822006473</v>
      </c>
      <c r="G723" t="s">
        <v>74</v>
      </c>
      <c r="H723">
        <v>60</v>
      </c>
      <c r="I723" s="6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7">
        <f t="shared" si="68"/>
        <v>43194.208333333328</v>
      </c>
      <c r="O723" s="1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0">
        <f t="shared" si="67"/>
        <v>156.50721649484535</v>
      </c>
      <c r="G724" t="s">
        <v>20</v>
      </c>
      <c r="H724">
        <v>3036</v>
      </c>
      <c r="I724" s="6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7">
        <f t="shared" si="68"/>
        <v>43045.25</v>
      </c>
      <c r="O724" s="1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0">
        <f t="shared" si="67"/>
        <v>270.40816326530609</v>
      </c>
      <c r="G725" t="s">
        <v>20</v>
      </c>
      <c r="H725">
        <v>144</v>
      </c>
      <c r="I725" s="6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7">
        <f t="shared" si="68"/>
        <v>42431.25</v>
      </c>
      <c r="O725" s="1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0">
        <f t="shared" si="67"/>
        <v>134.05952380952382</v>
      </c>
      <c r="G726" t="s">
        <v>20</v>
      </c>
      <c r="H726">
        <v>121</v>
      </c>
      <c r="I726" s="6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7">
        <f t="shared" si="68"/>
        <v>41934.208333333336</v>
      </c>
      <c r="O726" s="1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0">
        <f t="shared" si="67"/>
        <v>50.398033126293996</v>
      </c>
      <c r="G727" t="s">
        <v>14</v>
      </c>
      <c r="H727">
        <v>1596</v>
      </c>
      <c r="I727" s="6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7">
        <f t="shared" si="68"/>
        <v>41958.25</v>
      </c>
      <c r="O727" s="1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0">
        <f t="shared" si="67"/>
        <v>88.815837937384899</v>
      </c>
      <c r="G728" t="s">
        <v>74</v>
      </c>
      <c r="H728">
        <v>524</v>
      </c>
      <c r="I728" s="6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7">
        <f t="shared" si="68"/>
        <v>40476.208333333336</v>
      </c>
      <c r="O728" s="1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0">
        <f t="shared" si="67"/>
        <v>165</v>
      </c>
      <c r="G729" t="s">
        <v>20</v>
      </c>
      <c r="H729">
        <v>181</v>
      </c>
      <c r="I729" s="6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7">
        <f t="shared" si="68"/>
        <v>43485.25</v>
      </c>
      <c r="O729" s="1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0">
        <f t="shared" si="67"/>
        <v>17.5</v>
      </c>
      <c r="G730" t="s">
        <v>14</v>
      </c>
      <c r="H730">
        <v>10</v>
      </c>
      <c r="I730" s="6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7">
        <f t="shared" si="68"/>
        <v>42515.208333333328</v>
      </c>
      <c r="O730" s="1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0">
        <f t="shared" si="67"/>
        <v>185.66071428571428</v>
      </c>
      <c r="G731" t="s">
        <v>20</v>
      </c>
      <c r="H731">
        <v>122</v>
      </c>
      <c r="I731" s="6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7">
        <f t="shared" si="68"/>
        <v>41309.25</v>
      </c>
      <c r="O731" s="1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0">
        <f t="shared" si="67"/>
        <v>412.6631944444444</v>
      </c>
      <c r="G732" t="s">
        <v>20</v>
      </c>
      <c r="H732">
        <v>1071</v>
      </c>
      <c r="I732" s="6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7">
        <f t="shared" si="68"/>
        <v>42147.208333333328</v>
      </c>
      <c r="O732" s="1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0">
        <f t="shared" si="67"/>
        <v>90.25</v>
      </c>
      <c r="G733" t="s">
        <v>74</v>
      </c>
      <c r="H733">
        <v>219</v>
      </c>
      <c r="I733" s="6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7">
        <f t="shared" si="68"/>
        <v>42939.208333333328</v>
      </c>
      <c r="O733" s="1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0">
        <f t="shared" si="67"/>
        <v>91.984615384615381</v>
      </c>
      <c r="G734" t="s">
        <v>14</v>
      </c>
      <c r="H734">
        <v>1121</v>
      </c>
      <c r="I734" s="6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7">
        <f t="shared" si="68"/>
        <v>42816.208333333328</v>
      </c>
      <c r="O734" s="1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0">
        <f t="shared" si="67"/>
        <v>527.00632911392404</v>
      </c>
      <c r="G735" t="s">
        <v>20</v>
      </c>
      <c r="H735">
        <v>980</v>
      </c>
      <c r="I735" s="6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7">
        <f t="shared" si="68"/>
        <v>41844.208333333336</v>
      </c>
      <c r="O735" s="1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0">
        <f t="shared" si="67"/>
        <v>319.14285714285711</v>
      </c>
      <c r="G736" t="s">
        <v>20</v>
      </c>
      <c r="H736">
        <v>536</v>
      </c>
      <c r="I736" s="6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7">
        <f t="shared" si="68"/>
        <v>42763.25</v>
      </c>
      <c r="O736" s="1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0">
        <f t="shared" si="67"/>
        <v>354.18867924528303</v>
      </c>
      <c r="G737" t="s">
        <v>20</v>
      </c>
      <c r="H737">
        <v>1991</v>
      </c>
      <c r="I737" s="6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7">
        <f t="shared" si="68"/>
        <v>42459.208333333328</v>
      </c>
      <c r="O737" s="1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0">
        <f t="shared" si="67"/>
        <v>32.896103896103895</v>
      </c>
      <c r="G738" t="s">
        <v>74</v>
      </c>
      <c r="H738">
        <v>29</v>
      </c>
      <c r="I738" s="6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7">
        <f t="shared" si="68"/>
        <v>42055.25</v>
      </c>
      <c r="O738" s="1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0">
        <f t="shared" si="67"/>
        <v>135.8918918918919</v>
      </c>
      <c r="G739" t="s">
        <v>20</v>
      </c>
      <c r="H739">
        <v>180</v>
      </c>
      <c r="I739" s="6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7">
        <f t="shared" si="68"/>
        <v>42685.25</v>
      </c>
      <c r="O739" s="1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0">
        <f t="shared" si="67"/>
        <v>2.0843373493975905</v>
      </c>
      <c r="G740" t="s">
        <v>14</v>
      </c>
      <c r="H740">
        <v>15</v>
      </c>
      <c r="I740" s="6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7">
        <f t="shared" si="68"/>
        <v>41959.25</v>
      </c>
      <c r="O740" s="1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0">
        <f t="shared" si="67"/>
        <v>61</v>
      </c>
      <c r="G741" t="s">
        <v>14</v>
      </c>
      <c r="H741">
        <v>191</v>
      </c>
      <c r="I741" s="6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7">
        <f t="shared" si="68"/>
        <v>41089.208333333336</v>
      </c>
      <c r="O741" s="1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0">
        <f t="shared" si="67"/>
        <v>30.037735849056602</v>
      </c>
      <c r="G742" t="s">
        <v>14</v>
      </c>
      <c r="H742">
        <v>16</v>
      </c>
      <c r="I742" s="6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7">
        <f t="shared" si="68"/>
        <v>42769.25</v>
      </c>
      <c r="O742" s="1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0">
        <f t="shared" si="67"/>
        <v>1179.1666666666665</v>
      </c>
      <c r="G743" t="s">
        <v>20</v>
      </c>
      <c r="H743">
        <v>130</v>
      </c>
      <c r="I743" s="6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7">
        <f t="shared" si="68"/>
        <v>40321.208333333336</v>
      </c>
      <c r="O743" s="1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0">
        <f t="shared" si="67"/>
        <v>1126.0833333333335</v>
      </c>
      <c r="G744" t="s">
        <v>20</v>
      </c>
      <c r="H744">
        <v>122</v>
      </c>
      <c r="I744" s="6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7">
        <f t="shared" si="68"/>
        <v>40197.25</v>
      </c>
      <c r="O744" s="1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0">
        <f t="shared" si="67"/>
        <v>12.923076923076923</v>
      </c>
      <c r="G745" t="s">
        <v>14</v>
      </c>
      <c r="H745">
        <v>17</v>
      </c>
      <c r="I745" s="6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7">
        <f t="shared" si="68"/>
        <v>42298.208333333328</v>
      </c>
      <c r="O745" s="1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0">
        <f t="shared" si="67"/>
        <v>712</v>
      </c>
      <c r="G746" t="s">
        <v>20</v>
      </c>
      <c r="H746">
        <v>140</v>
      </c>
      <c r="I746" s="6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7">
        <f t="shared" si="68"/>
        <v>43322.208333333328</v>
      </c>
      <c r="O746" s="1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0">
        <f t="shared" si="67"/>
        <v>30.304347826086957</v>
      </c>
      <c r="G747" t="s">
        <v>14</v>
      </c>
      <c r="H747">
        <v>34</v>
      </c>
      <c r="I747" s="6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7">
        <f t="shared" si="68"/>
        <v>40328.208333333336</v>
      </c>
      <c r="O747" s="1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0">
        <f t="shared" si="67"/>
        <v>212.50896057347671</v>
      </c>
      <c r="G748" t="s">
        <v>20</v>
      </c>
      <c r="H748">
        <v>3388</v>
      </c>
      <c r="I748" s="6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7">
        <f t="shared" si="68"/>
        <v>40825.208333333336</v>
      </c>
      <c r="O748" s="1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0">
        <f t="shared" si="67"/>
        <v>228.85714285714286</v>
      </c>
      <c r="G749" t="s">
        <v>20</v>
      </c>
      <c r="H749">
        <v>280</v>
      </c>
      <c r="I749" s="6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7">
        <f t="shared" si="68"/>
        <v>40423.208333333336</v>
      </c>
      <c r="O749" s="1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0">
        <f t="shared" si="67"/>
        <v>34.959979476654695</v>
      </c>
      <c r="G750" t="s">
        <v>74</v>
      </c>
      <c r="H750">
        <v>614</v>
      </c>
      <c r="I750" s="6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7">
        <f t="shared" si="68"/>
        <v>40238.25</v>
      </c>
      <c r="O750" s="1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0">
        <f t="shared" si="67"/>
        <v>157.29069767441862</v>
      </c>
      <c r="G751" t="s">
        <v>20</v>
      </c>
      <c r="H751">
        <v>366</v>
      </c>
      <c r="I751" s="6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7">
        <f t="shared" si="68"/>
        <v>41920.208333333336</v>
      </c>
      <c r="O751" s="1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0">
        <f t="shared" si="67"/>
        <v>1</v>
      </c>
      <c r="G752" t="s">
        <v>14</v>
      </c>
      <c r="H752">
        <v>1</v>
      </c>
      <c r="I752" s="6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7">
        <f t="shared" si="68"/>
        <v>40360.208333333336</v>
      </c>
      <c r="O752" s="1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0">
        <f t="shared" si="67"/>
        <v>232.30555555555554</v>
      </c>
      <c r="G753" t="s">
        <v>20</v>
      </c>
      <c r="H753">
        <v>270</v>
      </c>
      <c r="I753" s="6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7">
        <f t="shared" si="68"/>
        <v>42446.208333333328</v>
      </c>
      <c r="O753" s="1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0">
        <f t="shared" si="67"/>
        <v>92.448275862068968</v>
      </c>
      <c r="G754" t="s">
        <v>74</v>
      </c>
      <c r="H754">
        <v>114</v>
      </c>
      <c r="I754" s="6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7">
        <f t="shared" si="68"/>
        <v>40395.208333333336</v>
      </c>
      <c r="O754" s="1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0">
        <f t="shared" si="67"/>
        <v>256.70212765957444</v>
      </c>
      <c r="G755" t="s">
        <v>20</v>
      </c>
      <c r="H755">
        <v>137</v>
      </c>
      <c r="I755" s="6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7">
        <f t="shared" si="68"/>
        <v>40321.208333333336</v>
      </c>
      <c r="O755" s="1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0">
        <f t="shared" si="67"/>
        <v>168.47017045454547</v>
      </c>
      <c r="G756" t="s">
        <v>20</v>
      </c>
      <c r="H756">
        <v>3205</v>
      </c>
      <c r="I756" s="6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7">
        <f t="shared" si="68"/>
        <v>41210.208333333336</v>
      </c>
      <c r="O756" s="1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0">
        <f t="shared" si="67"/>
        <v>166.57777777777778</v>
      </c>
      <c r="G757" t="s">
        <v>20</v>
      </c>
      <c r="H757">
        <v>288</v>
      </c>
      <c r="I757" s="6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7">
        <f t="shared" si="68"/>
        <v>43096.25</v>
      </c>
      <c r="O757" s="1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0">
        <f t="shared" si="67"/>
        <v>772.07692307692309</v>
      </c>
      <c r="G758" t="s">
        <v>20</v>
      </c>
      <c r="H758">
        <v>148</v>
      </c>
      <c r="I758" s="6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7">
        <f t="shared" si="68"/>
        <v>42024.25</v>
      </c>
      <c r="O758" s="1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0">
        <f t="shared" si="67"/>
        <v>406.85714285714283</v>
      </c>
      <c r="G759" t="s">
        <v>20</v>
      </c>
      <c r="H759">
        <v>114</v>
      </c>
      <c r="I759" s="6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7">
        <f t="shared" si="68"/>
        <v>40675.208333333336</v>
      </c>
      <c r="O759" s="1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0">
        <f t="shared" si="67"/>
        <v>564.20608108108115</v>
      </c>
      <c r="G760" t="s">
        <v>20</v>
      </c>
      <c r="H760">
        <v>1518</v>
      </c>
      <c r="I760" s="6">
        <f t="shared" ref="I760:I823" si="72">AVERAGE(E760/H760)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7">
        <f t="shared" si="68"/>
        <v>41936.208333333336</v>
      </c>
      <c r="O760" s="1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0">
        <f t="shared" si="67"/>
        <v>68.426865671641792</v>
      </c>
      <c r="G761" t="s">
        <v>14</v>
      </c>
      <c r="H761">
        <v>1274</v>
      </c>
      <c r="I761" s="6">
        <f t="shared" si="7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7">
        <f t="shared" si="68"/>
        <v>43136.25</v>
      </c>
      <c r="O761" s="1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0">
        <f t="shared" si="67"/>
        <v>34.351966873706004</v>
      </c>
      <c r="G762" t="s">
        <v>14</v>
      </c>
      <c r="H762">
        <v>210</v>
      </c>
      <c r="I762" s="6">
        <f t="shared" si="7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7">
        <f t="shared" si="68"/>
        <v>43678.208333333328</v>
      </c>
      <c r="O762" s="1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0">
        <f t="shared" si="67"/>
        <v>655.4545454545455</v>
      </c>
      <c r="G763" t="s">
        <v>20</v>
      </c>
      <c r="H763">
        <v>166</v>
      </c>
      <c r="I763" s="6">
        <f t="shared" si="7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7">
        <f t="shared" si="68"/>
        <v>42938.208333333328</v>
      </c>
      <c r="O763" s="1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0">
        <f t="shared" si="67"/>
        <v>177.25714285714284</v>
      </c>
      <c r="G764" t="s">
        <v>20</v>
      </c>
      <c r="H764">
        <v>100</v>
      </c>
      <c r="I764" s="6">
        <f t="shared" si="72"/>
        <v>62.04</v>
      </c>
      <c r="J764" t="s">
        <v>26</v>
      </c>
      <c r="K764" t="s">
        <v>27</v>
      </c>
      <c r="L764">
        <v>1354082400</v>
      </c>
      <c r="M764">
        <v>1355032800</v>
      </c>
      <c r="N764" s="17">
        <f t="shared" si="68"/>
        <v>41241.25</v>
      </c>
      <c r="O764" s="1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0">
        <f t="shared" si="67"/>
        <v>113.17857142857144</v>
      </c>
      <c r="G765" t="s">
        <v>20</v>
      </c>
      <c r="H765">
        <v>235</v>
      </c>
      <c r="I765" s="6">
        <f t="shared" si="7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7">
        <f t="shared" si="68"/>
        <v>41037.208333333336</v>
      </c>
      <c r="O765" s="1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0">
        <f t="shared" si="67"/>
        <v>728.18181818181824</v>
      </c>
      <c r="G766" t="s">
        <v>20</v>
      </c>
      <c r="H766">
        <v>148</v>
      </c>
      <c r="I766" s="6">
        <f t="shared" si="7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7">
        <f t="shared" si="68"/>
        <v>40676.208333333336</v>
      </c>
      <c r="O766" s="1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0">
        <f t="shared" si="67"/>
        <v>208.33333333333334</v>
      </c>
      <c r="G767" t="s">
        <v>20</v>
      </c>
      <c r="H767">
        <v>198</v>
      </c>
      <c r="I767" s="6">
        <f t="shared" si="7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7">
        <f t="shared" si="68"/>
        <v>42840.208333333328</v>
      </c>
      <c r="O767" s="1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0">
        <f t="shared" si="67"/>
        <v>31.171232876712331</v>
      </c>
      <c r="G768" t="s">
        <v>14</v>
      </c>
      <c r="H768">
        <v>248</v>
      </c>
      <c r="I768" s="6">
        <f t="shared" si="7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7">
        <f t="shared" si="68"/>
        <v>43362.208333333328</v>
      </c>
      <c r="O768" s="1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0">
        <f t="shared" si="67"/>
        <v>56.967078189300416</v>
      </c>
      <c r="G769" t="s">
        <v>14</v>
      </c>
      <c r="H769">
        <v>513</v>
      </c>
      <c r="I769" s="6">
        <f t="shared" si="7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7">
        <f t="shared" si="68"/>
        <v>42283.208333333328</v>
      </c>
      <c r="O769" s="1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0">
        <f t="shared" ref="F770:F833" si="73">E770/D770*100</f>
        <v>231</v>
      </c>
      <c r="G770" t="s">
        <v>20</v>
      </c>
      <c r="H770">
        <v>150</v>
      </c>
      <c r="I770" s="6">
        <f t="shared" si="72"/>
        <v>73.92</v>
      </c>
      <c r="J770" t="s">
        <v>21</v>
      </c>
      <c r="K770" t="s">
        <v>22</v>
      </c>
      <c r="L770">
        <v>1386741600</v>
      </c>
      <c r="M770">
        <v>1388037600</v>
      </c>
      <c r="N770" s="17">
        <f t="shared" ref="N770:N833" si="74">(((L770/60)/60)/24)+DATE(1970,1,1)</f>
        <v>41619.25</v>
      </c>
      <c r="O770" s="17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LEFT(R770,FIND("/",R770)-1)</f>
        <v>theater</v>
      </c>
      <c r="T770" t="str">
        <f t="shared" ref="T770:T833" si="77">RIGHT(R770, LEN( R770)-FIND("/",R770))</f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0">
        <f t="shared" si="73"/>
        <v>86.867834394904463</v>
      </c>
      <c r="G771" t="s">
        <v>14</v>
      </c>
      <c r="H771">
        <v>3410</v>
      </c>
      <c r="I771" s="6">
        <f t="shared" si="72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7">
        <f t="shared" si="74"/>
        <v>41501.208333333336</v>
      </c>
      <c r="O771" s="17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0">
        <f t="shared" si="73"/>
        <v>270.74418604651163</v>
      </c>
      <c r="G772" t="s">
        <v>20</v>
      </c>
      <c r="H772">
        <v>216</v>
      </c>
      <c r="I772" s="6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7">
        <f t="shared" si="74"/>
        <v>41743.208333333336</v>
      </c>
      <c r="O772" s="1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0">
        <f t="shared" si="73"/>
        <v>49.446428571428569</v>
      </c>
      <c r="G773" t="s">
        <v>74</v>
      </c>
      <c r="H773">
        <v>26</v>
      </c>
      <c r="I773" s="6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7">
        <f t="shared" si="74"/>
        <v>43491.25</v>
      </c>
      <c r="O773" s="1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0">
        <f t="shared" si="73"/>
        <v>113.3596256684492</v>
      </c>
      <c r="G774" t="s">
        <v>20</v>
      </c>
      <c r="H774">
        <v>5139</v>
      </c>
      <c r="I774" s="6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7">
        <f t="shared" si="74"/>
        <v>43505.25</v>
      </c>
      <c r="O774" s="1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0">
        <f t="shared" si="73"/>
        <v>190.55555555555554</v>
      </c>
      <c r="G775" t="s">
        <v>20</v>
      </c>
      <c r="H775">
        <v>2353</v>
      </c>
      <c r="I775" s="6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7">
        <f t="shared" si="74"/>
        <v>42838.208333333328</v>
      </c>
      <c r="O775" s="1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0">
        <f t="shared" si="73"/>
        <v>135.5</v>
      </c>
      <c r="G776" t="s">
        <v>20</v>
      </c>
      <c r="H776">
        <v>78</v>
      </c>
      <c r="I776" s="6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7">
        <f t="shared" si="74"/>
        <v>42513.208333333328</v>
      </c>
      <c r="O776" s="1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0">
        <f t="shared" si="73"/>
        <v>10.297872340425531</v>
      </c>
      <c r="G777" t="s">
        <v>14</v>
      </c>
      <c r="H777">
        <v>10</v>
      </c>
      <c r="I777" s="6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7">
        <f t="shared" si="74"/>
        <v>41949.25</v>
      </c>
      <c r="O777" s="1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0">
        <f t="shared" si="73"/>
        <v>65.544223826714799</v>
      </c>
      <c r="G778" t="s">
        <v>14</v>
      </c>
      <c r="H778">
        <v>2201</v>
      </c>
      <c r="I778" s="6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7">
        <f t="shared" si="74"/>
        <v>43650.208333333328</v>
      </c>
      <c r="O778" s="1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0">
        <f t="shared" si="73"/>
        <v>49.026652452025587</v>
      </c>
      <c r="G779" t="s">
        <v>14</v>
      </c>
      <c r="H779">
        <v>676</v>
      </c>
      <c r="I779" s="6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7">
        <f t="shared" si="74"/>
        <v>40809.208333333336</v>
      </c>
      <c r="O779" s="1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0">
        <f t="shared" si="73"/>
        <v>787.92307692307691</v>
      </c>
      <c r="G780" t="s">
        <v>20</v>
      </c>
      <c r="H780">
        <v>174</v>
      </c>
      <c r="I780" s="6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7">
        <f t="shared" si="74"/>
        <v>40768.208333333336</v>
      </c>
      <c r="O780" s="1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0">
        <f t="shared" si="73"/>
        <v>80.306347746090154</v>
      </c>
      <c r="G781" t="s">
        <v>14</v>
      </c>
      <c r="H781">
        <v>831</v>
      </c>
      <c r="I781" s="6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7">
        <f t="shared" si="74"/>
        <v>42230.208333333328</v>
      </c>
      <c r="O781" s="1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0">
        <f t="shared" si="73"/>
        <v>106.29411764705883</v>
      </c>
      <c r="G782" t="s">
        <v>20</v>
      </c>
      <c r="H782">
        <v>164</v>
      </c>
      <c r="I782" s="6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7">
        <f t="shared" si="74"/>
        <v>42573.208333333328</v>
      </c>
      <c r="O782" s="1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0">
        <f t="shared" si="73"/>
        <v>50.735632183908038</v>
      </c>
      <c r="G783" t="s">
        <v>74</v>
      </c>
      <c r="H783">
        <v>56</v>
      </c>
      <c r="I783" s="6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7">
        <f t="shared" si="74"/>
        <v>40482.208333333336</v>
      </c>
      <c r="O783" s="1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0">
        <f t="shared" si="73"/>
        <v>215.31372549019611</v>
      </c>
      <c r="G784" t="s">
        <v>20</v>
      </c>
      <c r="H784">
        <v>161</v>
      </c>
      <c r="I784" s="6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7">
        <f t="shared" si="74"/>
        <v>40603.25</v>
      </c>
      <c r="O784" s="1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0">
        <f t="shared" si="73"/>
        <v>141.22972972972974</v>
      </c>
      <c r="G785" t="s">
        <v>20</v>
      </c>
      <c r="H785">
        <v>138</v>
      </c>
      <c r="I785" s="6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7">
        <f t="shared" si="74"/>
        <v>41625.25</v>
      </c>
      <c r="O785" s="1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0">
        <f t="shared" si="73"/>
        <v>115.33745781777279</v>
      </c>
      <c r="G786" t="s">
        <v>20</v>
      </c>
      <c r="H786">
        <v>3308</v>
      </c>
      <c r="I786" s="6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7">
        <f t="shared" si="74"/>
        <v>42435.25</v>
      </c>
      <c r="O786" s="1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0">
        <f t="shared" si="73"/>
        <v>193.11940298507463</v>
      </c>
      <c r="G787" t="s">
        <v>20</v>
      </c>
      <c r="H787">
        <v>127</v>
      </c>
      <c r="I787" s="6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7">
        <f t="shared" si="74"/>
        <v>43582.208333333328</v>
      </c>
      <c r="O787" s="1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0">
        <f t="shared" si="73"/>
        <v>729.73333333333335</v>
      </c>
      <c r="G788" t="s">
        <v>20</v>
      </c>
      <c r="H788">
        <v>207</v>
      </c>
      <c r="I788" s="6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7">
        <f t="shared" si="74"/>
        <v>43186.208333333328</v>
      </c>
      <c r="O788" s="1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0">
        <f t="shared" si="73"/>
        <v>99.66339869281046</v>
      </c>
      <c r="G789" t="s">
        <v>14</v>
      </c>
      <c r="H789">
        <v>859</v>
      </c>
      <c r="I789" s="6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7">
        <f t="shared" si="74"/>
        <v>40684.208333333336</v>
      </c>
      <c r="O789" s="1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0">
        <f t="shared" si="73"/>
        <v>88.166666666666671</v>
      </c>
      <c r="G790" t="s">
        <v>47</v>
      </c>
      <c r="H790">
        <v>31</v>
      </c>
      <c r="I790" s="6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7">
        <f t="shared" si="74"/>
        <v>41202.208333333336</v>
      </c>
      <c r="O790" s="1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0">
        <f t="shared" si="73"/>
        <v>37.233333333333334</v>
      </c>
      <c r="G791" t="s">
        <v>14</v>
      </c>
      <c r="H791">
        <v>45</v>
      </c>
      <c r="I791" s="6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7">
        <f t="shared" si="74"/>
        <v>41786.208333333336</v>
      </c>
      <c r="O791" s="1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0">
        <f t="shared" si="73"/>
        <v>30.540075309306079</v>
      </c>
      <c r="G792" t="s">
        <v>74</v>
      </c>
      <c r="H792">
        <v>1113</v>
      </c>
      <c r="I792" s="6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7">
        <f t="shared" si="74"/>
        <v>40223.25</v>
      </c>
      <c r="O792" s="1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0">
        <f t="shared" si="73"/>
        <v>25.714285714285712</v>
      </c>
      <c r="G793" t="s">
        <v>14</v>
      </c>
      <c r="H793">
        <v>6</v>
      </c>
      <c r="I793" s="6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7">
        <f t="shared" si="74"/>
        <v>42715.25</v>
      </c>
      <c r="O793" s="1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0">
        <f t="shared" si="73"/>
        <v>34</v>
      </c>
      <c r="G794" t="s">
        <v>14</v>
      </c>
      <c r="H794">
        <v>7</v>
      </c>
      <c r="I794" s="6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7">
        <f t="shared" si="74"/>
        <v>41451.208333333336</v>
      </c>
      <c r="O794" s="1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0">
        <f t="shared" si="73"/>
        <v>1185.909090909091</v>
      </c>
      <c r="G795" t="s">
        <v>20</v>
      </c>
      <c r="H795">
        <v>181</v>
      </c>
      <c r="I795" s="6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7">
        <f t="shared" si="74"/>
        <v>41450.208333333336</v>
      </c>
      <c r="O795" s="1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0">
        <f t="shared" si="73"/>
        <v>125.39393939393939</v>
      </c>
      <c r="G796" t="s">
        <v>20</v>
      </c>
      <c r="H796">
        <v>110</v>
      </c>
      <c r="I796" s="6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7">
        <f t="shared" si="74"/>
        <v>43091.25</v>
      </c>
      <c r="O796" s="1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0">
        <f t="shared" si="73"/>
        <v>14.394366197183098</v>
      </c>
      <c r="G797" t="s">
        <v>14</v>
      </c>
      <c r="H797">
        <v>31</v>
      </c>
      <c r="I797" s="6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7">
        <f t="shared" si="74"/>
        <v>42675.208333333328</v>
      </c>
      <c r="O797" s="1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0">
        <f t="shared" si="73"/>
        <v>54.807692307692314</v>
      </c>
      <c r="G798" t="s">
        <v>14</v>
      </c>
      <c r="H798">
        <v>78</v>
      </c>
      <c r="I798" s="6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7">
        <f t="shared" si="74"/>
        <v>41859.208333333336</v>
      </c>
      <c r="O798" s="1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0">
        <f t="shared" si="73"/>
        <v>109.63157894736841</v>
      </c>
      <c r="G799" t="s">
        <v>20</v>
      </c>
      <c r="H799">
        <v>185</v>
      </c>
      <c r="I799" s="6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7">
        <f t="shared" si="74"/>
        <v>43464.25</v>
      </c>
      <c r="O799" s="1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0">
        <f t="shared" si="73"/>
        <v>188.47058823529412</v>
      </c>
      <c r="G800" t="s">
        <v>20</v>
      </c>
      <c r="H800">
        <v>121</v>
      </c>
      <c r="I800" s="6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7">
        <f t="shared" si="74"/>
        <v>41060.208333333336</v>
      </c>
      <c r="O800" s="1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0">
        <f t="shared" si="73"/>
        <v>87.008284023668637</v>
      </c>
      <c r="G801" t="s">
        <v>14</v>
      </c>
      <c r="H801">
        <v>1225</v>
      </c>
      <c r="I801" s="6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7">
        <f t="shared" si="74"/>
        <v>42399.25</v>
      </c>
      <c r="O801" s="1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0">
        <f t="shared" si="73"/>
        <v>1</v>
      </c>
      <c r="G802" t="s">
        <v>14</v>
      </c>
      <c r="H802">
        <v>1</v>
      </c>
      <c r="I802" s="6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7">
        <f t="shared" si="74"/>
        <v>42167.208333333328</v>
      </c>
      <c r="O802" s="1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0">
        <f t="shared" si="73"/>
        <v>202.9130434782609</v>
      </c>
      <c r="G803" t="s">
        <v>20</v>
      </c>
      <c r="H803">
        <v>106</v>
      </c>
      <c r="I803" s="6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7">
        <f t="shared" si="74"/>
        <v>43830.25</v>
      </c>
      <c r="O803" s="1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0">
        <f t="shared" si="73"/>
        <v>197.03225806451613</v>
      </c>
      <c r="G804" t="s">
        <v>20</v>
      </c>
      <c r="H804">
        <v>142</v>
      </c>
      <c r="I804" s="6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7">
        <f t="shared" si="74"/>
        <v>43650.208333333328</v>
      </c>
      <c r="O804" s="1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0">
        <f t="shared" si="73"/>
        <v>107</v>
      </c>
      <c r="G805" t="s">
        <v>20</v>
      </c>
      <c r="H805">
        <v>233</v>
      </c>
      <c r="I805" s="6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7">
        <f t="shared" si="74"/>
        <v>43492.25</v>
      </c>
      <c r="O805" s="1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0">
        <f t="shared" si="73"/>
        <v>268.73076923076923</v>
      </c>
      <c r="G806" t="s">
        <v>20</v>
      </c>
      <c r="H806">
        <v>218</v>
      </c>
      <c r="I806" s="6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7">
        <f t="shared" si="74"/>
        <v>43102.25</v>
      </c>
      <c r="O806" s="1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0">
        <f t="shared" si="73"/>
        <v>50.845360824742272</v>
      </c>
      <c r="G807" t="s">
        <v>14</v>
      </c>
      <c r="H807">
        <v>67</v>
      </c>
      <c r="I807" s="6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7">
        <f t="shared" si="74"/>
        <v>41958.25</v>
      </c>
      <c r="O807" s="1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0">
        <f t="shared" si="73"/>
        <v>1180.2857142857142</v>
      </c>
      <c r="G808" t="s">
        <v>20</v>
      </c>
      <c r="H808">
        <v>76</v>
      </c>
      <c r="I808" s="6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7">
        <f t="shared" si="74"/>
        <v>40973.25</v>
      </c>
      <c r="O808" s="1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0">
        <f t="shared" si="73"/>
        <v>264</v>
      </c>
      <c r="G809" t="s">
        <v>20</v>
      </c>
      <c r="H809">
        <v>43</v>
      </c>
      <c r="I809" s="6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7">
        <f t="shared" si="74"/>
        <v>43753.208333333328</v>
      </c>
      <c r="O809" s="1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0">
        <f t="shared" si="73"/>
        <v>30.44230769230769</v>
      </c>
      <c r="G810" t="s">
        <v>14</v>
      </c>
      <c r="H810">
        <v>19</v>
      </c>
      <c r="I810" s="6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7">
        <f t="shared" si="74"/>
        <v>42507.208333333328</v>
      </c>
      <c r="O810" s="1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0">
        <f t="shared" si="73"/>
        <v>62.880681818181813</v>
      </c>
      <c r="G811" t="s">
        <v>14</v>
      </c>
      <c r="H811">
        <v>2108</v>
      </c>
      <c r="I811" s="6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7">
        <f t="shared" si="74"/>
        <v>41135.208333333336</v>
      </c>
      <c r="O811" s="1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0">
        <f t="shared" si="73"/>
        <v>193.125</v>
      </c>
      <c r="G812" t="s">
        <v>20</v>
      </c>
      <c r="H812">
        <v>221</v>
      </c>
      <c r="I812" s="6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7">
        <f t="shared" si="74"/>
        <v>43067.25</v>
      </c>
      <c r="O812" s="1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0">
        <f t="shared" si="73"/>
        <v>77.102702702702715</v>
      </c>
      <c r="G813" t="s">
        <v>14</v>
      </c>
      <c r="H813">
        <v>679</v>
      </c>
      <c r="I813" s="6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7">
        <f t="shared" si="74"/>
        <v>42378.25</v>
      </c>
      <c r="O813" s="1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0">
        <f t="shared" si="73"/>
        <v>225.52763819095478</v>
      </c>
      <c r="G814" t="s">
        <v>20</v>
      </c>
      <c r="H814">
        <v>2805</v>
      </c>
      <c r="I814" s="6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7">
        <f t="shared" si="74"/>
        <v>43206.208333333328</v>
      </c>
      <c r="O814" s="1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0">
        <f t="shared" si="73"/>
        <v>239.40625</v>
      </c>
      <c r="G815" t="s">
        <v>20</v>
      </c>
      <c r="H815">
        <v>68</v>
      </c>
      <c r="I815" s="6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7">
        <f t="shared" si="74"/>
        <v>41148.208333333336</v>
      </c>
      <c r="O815" s="1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0">
        <f t="shared" si="73"/>
        <v>92.1875</v>
      </c>
      <c r="G816" t="s">
        <v>14</v>
      </c>
      <c r="H816">
        <v>36</v>
      </c>
      <c r="I816" s="6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7">
        <f t="shared" si="74"/>
        <v>42517.208333333328</v>
      </c>
      <c r="O816" s="1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0">
        <f t="shared" si="73"/>
        <v>130.23333333333335</v>
      </c>
      <c r="G817" t="s">
        <v>20</v>
      </c>
      <c r="H817">
        <v>183</v>
      </c>
      <c r="I817" s="6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7">
        <f t="shared" si="74"/>
        <v>43068.25</v>
      </c>
      <c r="O817" s="1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0">
        <f t="shared" si="73"/>
        <v>615.21739130434787</v>
      </c>
      <c r="G818" t="s">
        <v>20</v>
      </c>
      <c r="H818">
        <v>133</v>
      </c>
      <c r="I818" s="6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7">
        <f t="shared" si="74"/>
        <v>41680.25</v>
      </c>
      <c r="O818" s="1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0">
        <f t="shared" si="73"/>
        <v>368.79532163742692</v>
      </c>
      <c r="G819" t="s">
        <v>20</v>
      </c>
      <c r="H819">
        <v>2489</v>
      </c>
      <c r="I819" s="6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7">
        <f t="shared" si="74"/>
        <v>43589.208333333328</v>
      </c>
      <c r="O819" s="1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0">
        <f t="shared" si="73"/>
        <v>1094.8571428571429</v>
      </c>
      <c r="G820" t="s">
        <v>20</v>
      </c>
      <c r="H820">
        <v>69</v>
      </c>
      <c r="I820" s="6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7">
        <f t="shared" si="74"/>
        <v>43486.25</v>
      </c>
      <c r="O820" s="1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0">
        <f t="shared" si="73"/>
        <v>50.662921348314605</v>
      </c>
      <c r="G821" t="s">
        <v>14</v>
      </c>
      <c r="H821">
        <v>47</v>
      </c>
      <c r="I821" s="6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7">
        <f t="shared" si="74"/>
        <v>41237.25</v>
      </c>
      <c r="O821" s="1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0">
        <f t="shared" si="73"/>
        <v>800.6</v>
      </c>
      <c r="G822" t="s">
        <v>20</v>
      </c>
      <c r="H822">
        <v>279</v>
      </c>
      <c r="I822" s="6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7">
        <f t="shared" si="74"/>
        <v>43310.208333333328</v>
      </c>
      <c r="O822" s="1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0">
        <f t="shared" si="73"/>
        <v>291.28571428571428</v>
      </c>
      <c r="G823" t="s">
        <v>20</v>
      </c>
      <c r="H823">
        <v>210</v>
      </c>
      <c r="I823" s="6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7">
        <f t="shared" si="74"/>
        <v>42794.25</v>
      </c>
      <c r="O823" s="1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0">
        <f t="shared" si="73"/>
        <v>349.9666666666667</v>
      </c>
      <c r="G824" t="s">
        <v>20</v>
      </c>
      <c r="H824">
        <v>2100</v>
      </c>
      <c r="I824" s="6">
        <f t="shared" ref="I824:I887" si="78">AVERAGE(E824/H824)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7">
        <f t="shared" si="74"/>
        <v>41698.25</v>
      </c>
      <c r="O824" s="1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0">
        <f t="shared" si="73"/>
        <v>357.07317073170731</v>
      </c>
      <c r="G825" t="s">
        <v>20</v>
      </c>
      <c r="H825">
        <v>252</v>
      </c>
      <c r="I825" s="6">
        <f t="shared" si="7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7">
        <f t="shared" si="74"/>
        <v>41892.208333333336</v>
      </c>
      <c r="O825" s="1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0">
        <f t="shared" si="73"/>
        <v>126.48941176470588</v>
      </c>
      <c r="G826" t="s">
        <v>20</v>
      </c>
      <c r="H826">
        <v>1280</v>
      </c>
      <c r="I826" s="6">
        <f t="shared" si="7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7">
        <f t="shared" si="74"/>
        <v>40348.208333333336</v>
      </c>
      <c r="O826" s="1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0">
        <f t="shared" si="73"/>
        <v>387.5</v>
      </c>
      <c r="G827" t="s">
        <v>20</v>
      </c>
      <c r="H827">
        <v>157</v>
      </c>
      <c r="I827" s="6">
        <f t="shared" si="7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7">
        <f t="shared" si="74"/>
        <v>42941.208333333328</v>
      </c>
      <c r="O827" s="1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0">
        <f t="shared" si="73"/>
        <v>457.03571428571428</v>
      </c>
      <c r="G828" t="s">
        <v>20</v>
      </c>
      <c r="H828">
        <v>194</v>
      </c>
      <c r="I828" s="6">
        <f t="shared" si="7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7">
        <f t="shared" si="74"/>
        <v>40525.25</v>
      </c>
      <c r="O828" s="1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0">
        <f t="shared" si="73"/>
        <v>266.69565217391306</v>
      </c>
      <c r="G829" t="s">
        <v>20</v>
      </c>
      <c r="H829">
        <v>82</v>
      </c>
      <c r="I829" s="6">
        <f t="shared" si="7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7">
        <f t="shared" si="74"/>
        <v>40666.208333333336</v>
      </c>
      <c r="O829" s="1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0">
        <f t="shared" si="73"/>
        <v>69</v>
      </c>
      <c r="G830" t="s">
        <v>14</v>
      </c>
      <c r="H830">
        <v>70</v>
      </c>
      <c r="I830" s="6">
        <f t="shared" si="7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7">
        <f t="shared" si="74"/>
        <v>43340.208333333328</v>
      </c>
      <c r="O830" s="1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0">
        <f t="shared" si="73"/>
        <v>51.34375</v>
      </c>
      <c r="G831" t="s">
        <v>14</v>
      </c>
      <c r="H831">
        <v>154</v>
      </c>
      <c r="I831" s="6">
        <f t="shared" si="7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7">
        <f t="shared" si="74"/>
        <v>42164.208333333328</v>
      </c>
      <c r="O831" s="1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0">
        <f t="shared" si="73"/>
        <v>1.1710526315789473</v>
      </c>
      <c r="G832" t="s">
        <v>14</v>
      </c>
      <c r="H832">
        <v>22</v>
      </c>
      <c r="I832" s="6">
        <f t="shared" si="7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7">
        <f t="shared" si="74"/>
        <v>43103.25</v>
      </c>
      <c r="O832" s="1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0">
        <f t="shared" si="73"/>
        <v>108.97734294541709</v>
      </c>
      <c r="G833" t="s">
        <v>20</v>
      </c>
      <c r="H833">
        <v>4233</v>
      </c>
      <c r="I833" s="6">
        <f t="shared" si="7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7">
        <f t="shared" si="74"/>
        <v>40994.208333333336</v>
      </c>
      <c r="O833" s="1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0">
        <f t="shared" ref="F834:F897" si="79">E834/D834*100</f>
        <v>315.17592592592592</v>
      </c>
      <c r="G834" t="s">
        <v>20</v>
      </c>
      <c r="H834">
        <v>1297</v>
      </c>
      <c r="I834" s="6">
        <f t="shared" si="7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7">
        <f t="shared" ref="N834:N897" si="80">(((L834/60)/60)/24)+DATE(1970,1,1)</f>
        <v>42299.208333333328</v>
      </c>
      <c r="O834" s="17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LEFT(R834,FIND("/",R834)-1)</f>
        <v>publishing</v>
      </c>
      <c r="T834" t="str">
        <f t="shared" ref="T834:T897" si="83">RIGHT(R834, LEN( R834)-FIND("/",R834))</f>
        <v>translations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0">
        <f t="shared" si="79"/>
        <v>157.69117647058823</v>
      </c>
      <c r="G835" t="s">
        <v>20</v>
      </c>
      <c r="H835">
        <v>165</v>
      </c>
      <c r="I835" s="6">
        <f t="shared" si="78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7">
        <f t="shared" si="80"/>
        <v>40588.25</v>
      </c>
      <c r="O835" s="17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0">
        <f t="shared" si="79"/>
        <v>153.8082191780822</v>
      </c>
      <c r="G836" t="s">
        <v>20</v>
      </c>
      <c r="H836">
        <v>119</v>
      </c>
      <c r="I836" s="6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7">
        <f t="shared" si="80"/>
        <v>41448.208333333336</v>
      </c>
      <c r="O836" s="1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0">
        <f t="shared" si="79"/>
        <v>89.738979118329468</v>
      </c>
      <c r="G837" t="s">
        <v>14</v>
      </c>
      <c r="H837">
        <v>1758</v>
      </c>
      <c r="I837" s="6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7">
        <f t="shared" si="80"/>
        <v>42063.25</v>
      </c>
      <c r="O837" s="1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0">
        <f t="shared" si="79"/>
        <v>75.135802469135797</v>
      </c>
      <c r="G838" t="s">
        <v>14</v>
      </c>
      <c r="H838">
        <v>94</v>
      </c>
      <c r="I838" s="6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7">
        <f t="shared" si="80"/>
        <v>40214.25</v>
      </c>
      <c r="O838" s="1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0">
        <f t="shared" si="79"/>
        <v>852.88135593220341</v>
      </c>
      <c r="G839" t="s">
        <v>20</v>
      </c>
      <c r="H839">
        <v>1797</v>
      </c>
      <c r="I839" s="6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7">
        <f t="shared" si="80"/>
        <v>40629.208333333336</v>
      </c>
      <c r="O839" s="1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0">
        <f t="shared" si="79"/>
        <v>138.90625</v>
      </c>
      <c r="G840" t="s">
        <v>20</v>
      </c>
      <c r="H840">
        <v>261</v>
      </c>
      <c r="I840" s="6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7">
        <f t="shared" si="80"/>
        <v>43370.208333333328</v>
      </c>
      <c r="O840" s="1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0">
        <f t="shared" si="79"/>
        <v>190.18181818181819</v>
      </c>
      <c r="G841" t="s">
        <v>20</v>
      </c>
      <c r="H841">
        <v>157</v>
      </c>
      <c r="I841" s="6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7">
        <f t="shared" si="80"/>
        <v>41715.208333333336</v>
      </c>
      <c r="O841" s="1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0">
        <f t="shared" si="79"/>
        <v>100.24333619948409</v>
      </c>
      <c r="G842" t="s">
        <v>20</v>
      </c>
      <c r="H842">
        <v>3533</v>
      </c>
      <c r="I842" s="6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7">
        <f t="shared" si="80"/>
        <v>41836.208333333336</v>
      </c>
      <c r="O842" s="1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0">
        <f t="shared" si="79"/>
        <v>142.75824175824175</v>
      </c>
      <c r="G843" t="s">
        <v>20</v>
      </c>
      <c r="H843">
        <v>155</v>
      </c>
      <c r="I843" s="6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7">
        <f t="shared" si="80"/>
        <v>42419.25</v>
      </c>
      <c r="O843" s="1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0">
        <f t="shared" si="79"/>
        <v>563.13333333333333</v>
      </c>
      <c r="G844" t="s">
        <v>20</v>
      </c>
      <c r="H844">
        <v>132</v>
      </c>
      <c r="I844" s="6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7">
        <f t="shared" si="80"/>
        <v>43266.208333333328</v>
      </c>
      <c r="O844" s="1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0">
        <f t="shared" si="79"/>
        <v>30.715909090909086</v>
      </c>
      <c r="G845" t="s">
        <v>14</v>
      </c>
      <c r="H845">
        <v>33</v>
      </c>
      <c r="I845" s="6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7">
        <f t="shared" si="80"/>
        <v>43338.208333333328</v>
      </c>
      <c r="O845" s="1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0">
        <f t="shared" si="79"/>
        <v>99.39772727272728</v>
      </c>
      <c r="G846" t="s">
        <v>74</v>
      </c>
      <c r="H846">
        <v>94</v>
      </c>
      <c r="I846" s="6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7">
        <f t="shared" si="80"/>
        <v>40930.25</v>
      </c>
      <c r="O846" s="1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0">
        <f t="shared" si="79"/>
        <v>197.54935622317598</v>
      </c>
      <c r="G847" t="s">
        <v>20</v>
      </c>
      <c r="H847">
        <v>1354</v>
      </c>
      <c r="I847" s="6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7">
        <f t="shared" si="80"/>
        <v>43235.208333333328</v>
      </c>
      <c r="O847" s="1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0">
        <f t="shared" si="79"/>
        <v>508.5</v>
      </c>
      <c r="G848" t="s">
        <v>20</v>
      </c>
      <c r="H848">
        <v>48</v>
      </c>
      <c r="I848" s="6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7">
        <f t="shared" si="80"/>
        <v>43302.208333333328</v>
      </c>
      <c r="O848" s="1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0">
        <f t="shared" si="79"/>
        <v>237.74468085106383</v>
      </c>
      <c r="G849" t="s">
        <v>20</v>
      </c>
      <c r="H849">
        <v>110</v>
      </c>
      <c r="I849" s="6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7">
        <f t="shared" si="80"/>
        <v>43107.25</v>
      </c>
      <c r="O849" s="1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0">
        <f t="shared" si="79"/>
        <v>338.46875</v>
      </c>
      <c r="G850" t="s">
        <v>20</v>
      </c>
      <c r="H850">
        <v>172</v>
      </c>
      <c r="I850" s="6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7">
        <f t="shared" si="80"/>
        <v>40341.208333333336</v>
      </c>
      <c r="O850" s="1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0">
        <f t="shared" si="79"/>
        <v>133.08955223880596</v>
      </c>
      <c r="G851" t="s">
        <v>20</v>
      </c>
      <c r="H851">
        <v>307</v>
      </c>
      <c r="I851" s="6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7">
        <f t="shared" si="80"/>
        <v>40948.25</v>
      </c>
      <c r="O851" s="1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0">
        <f t="shared" si="79"/>
        <v>1</v>
      </c>
      <c r="G852" t="s">
        <v>14</v>
      </c>
      <c r="H852">
        <v>1</v>
      </c>
      <c r="I852" s="6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7">
        <f t="shared" si="80"/>
        <v>40866.25</v>
      </c>
      <c r="O852" s="1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0">
        <f t="shared" si="79"/>
        <v>207.79999999999998</v>
      </c>
      <c r="G853" t="s">
        <v>20</v>
      </c>
      <c r="H853">
        <v>160</v>
      </c>
      <c r="I853" s="6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7">
        <f t="shared" si="80"/>
        <v>41031.208333333336</v>
      </c>
      <c r="O853" s="1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0">
        <f t="shared" si="79"/>
        <v>51.122448979591837</v>
      </c>
      <c r="G854" t="s">
        <v>14</v>
      </c>
      <c r="H854">
        <v>31</v>
      </c>
      <c r="I854" s="6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7">
        <f t="shared" si="80"/>
        <v>40740.208333333336</v>
      </c>
      <c r="O854" s="1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0">
        <f t="shared" si="79"/>
        <v>652.05847953216369</v>
      </c>
      <c r="G855" t="s">
        <v>20</v>
      </c>
      <c r="H855">
        <v>1467</v>
      </c>
      <c r="I855" s="6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7">
        <f t="shared" si="80"/>
        <v>40714.208333333336</v>
      </c>
      <c r="O855" s="1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0">
        <f t="shared" si="79"/>
        <v>113.63099415204678</v>
      </c>
      <c r="G856" t="s">
        <v>20</v>
      </c>
      <c r="H856">
        <v>2662</v>
      </c>
      <c r="I856" s="6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7">
        <f t="shared" si="80"/>
        <v>43787.25</v>
      </c>
      <c r="O856" s="1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0">
        <f t="shared" si="79"/>
        <v>102.37606837606839</v>
      </c>
      <c r="G857" t="s">
        <v>20</v>
      </c>
      <c r="H857">
        <v>452</v>
      </c>
      <c r="I857" s="6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7">
        <f t="shared" si="80"/>
        <v>40712.208333333336</v>
      </c>
      <c r="O857" s="1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0">
        <f t="shared" si="79"/>
        <v>356.58333333333331</v>
      </c>
      <c r="G858" t="s">
        <v>20</v>
      </c>
      <c r="H858">
        <v>158</v>
      </c>
      <c r="I858" s="6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7">
        <f t="shared" si="80"/>
        <v>41023.208333333336</v>
      </c>
      <c r="O858" s="1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0">
        <f t="shared" si="79"/>
        <v>139.86792452830187</v>
      </c>
      <c r="G859" t="s">
        <v>20</v>
      </c>
      <c r="H859">
        <v>225</v>
      </c>
      <c r="I859" s="6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7">
        <f t="shared" si="80"/>
        <v>40944.25</v>
      </c>
      <c r="O859" s="1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0">
        <f t="shared" si="79"/>
        <v>69.45</v>
      </c>
      <c r="G860" t="s">
        <v>14</v>
      </c>
      <c r="H860">
        <v>35</v>
      </c>
      <c r="I860" s="6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7">
        <f t="shared" si="80"/>
        <v>43211.208333333328</v>
      </c>
      <c r="O860" s="1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0">
        <f t="shared" si="79"/>
        <v>35.534246575342465</v>
      </c>
      <c r="G861" t="s">
        <v>14</v>
      </c>
      <c r="H861">
        <v>63</v>
      </c>
      <c r="I861" s="6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7">
        <f t="shared" si="80"/>
        <v>41334.25</v>
      </c>
      <c r="O861" s="1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0">
        <f t="shared" si="79"/>
        <v>251.65</v>
      </c>
      <c r="G862" t="s">
        <v>20</v>
      </c>
      <c r="H862">
        <v>65</v>
      </c>
      <c r="I862" s="6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7">
        <f t="shared" si="80"/>
        <v>43515.25</v>
      </c>
      <c r="O862" s="1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0">
        <f t="shared" si="79"/>
        <v>105.87500000000001</v>
      </c>
      <c r="G863" t="s">
        <v>20</v>
      </c>
      <c r="H863">
        <v>163</v>
      </c>
      <c r="I863" s="6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7">
        <f t="shared" si="80"/>
        <v>40258.208333333336</v>
      </c>
      <c r="O863" s="1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0">
        <f t="shared" si="79"/>
        <v>187.42857142857144</v>
      </c>
      <c r="G864" t="s">
        <v>20</v>
      </c>
      <c r="H864">
        <v>85</v>
      </c>
      <c r="I864" s="6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7">
        <f t="shared" si="80"/>
        <v>40756.208333333336</v>
      </c>
      <c r="O864" s="1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0">
        <f t="shared" si="79"/>
        <v>386.78571428571428</v>
      </c>
      <c r="G865" t="s">
        <v>20</v>
      </c>
      <c r="H865">
        <v>217</v>
      </c>
      <c r="I865" s="6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7">
        <f t="shared" si="80"/>
        <v>42172.208333333328</v>
      </c>
      <c r="O865" s="1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0">
        <f t="shared" si="79"/>
        <v>347.07142857142856</v>
      </c>
      <c r="G866" t="s">
        <v>20</v>
      </c>
      <c r="H866">
        <v>150</v>
      </c>
      <c r="I866" s="6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7">
        <f t="shared" si="80"/>
        <v>42601.208333333328</v>
      </c>
      <c r="O866" s="1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0">
        <f t="shared" si="79"/>
        <v>185.82098765432099</v>
      </c>
      <c r="G867" t="s">
        <v>20</v>
      </c>
      <c r="H867">
        <v>3272</v>
      </c>
      <c r="I867" s="6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7">
        <f t="shared" si="80"/>
        <v>41897.208333333336</v>
      </c>
      <c r="O867" s="1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0">
        <f t="shared" si="79"/>
        <v>43.241247264770237</v>
      </c>
      <c r="G868" t="s">
        <v>74</v>
      </c>
      <c r="H868">
        <v>898</v>
      </c>
      <c r="I868" s="6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7">
        <f t="shared" si="80"/>
        <v>40671.208333333336</v>
      </c>
      <c r="O868" s="1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0">
        <f t="shared" si="79"/>
        <v>162.4375</v>
      </c>
      <c r="G869" t="s">
        <v>20</v>
      </c>
      <c r="H869">
        <v>300</v>
      </c>
      <c r="I869" s="6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7">
        <f t="shared" si="80"/>
        <v>43382.208333333328</v>
      </c>
      <c r="O869" s="1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0">
        <f t="shared" si="79"/>
        <v>184.84285714285716</v>
      </c>
      <c r="G870" t="s">
        <v>20</v>
      </c>
      <c r="H870">
        <v>126</v>
      </c>
      <c r="I870" s="6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7">
        <f t="shared" si="80"/>
        <v>41559.208333333336</v>
      </c>
      <c r="O870" s="1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0">
        <f t="shared" si="79"/>
        <v>23.703520691785052</v>
      </c>
      <c r="G871" t="s">
        <v>14</v>
      </c>
      <c r="H871">
        <v>526</v>
      </c>
      <c r="I871" s="6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7">
        <f t="shared" si="80"/>
        <v>40350.208333333336</v>
      </c>
      <c r="O871" s="1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0">
        <f t="shared" si="79"/>
        <v>89.870129870129873</v>
      </c>
      <c r="G872" t="s">
        <v>14</v>
      </c>
      <c r="H872">
        <v>121</v>
      </c>
      <c r="I872" s="6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7">
        <f t="shared" si="80"/>
        <v>42240.208333333328</v>
      </c>
      <c r="O872" s="1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0">
        <f t="shared" si="79"/>
        <v>272.6041958041958</v>
      </c>
      <c r="G873" t="s">
        <v>20</v>
      </c>
      <c r="H873">
        <v>2320</v>
      </c>
      <c r="I873" s="6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7">
        <f t="shared" si="80"/>
        <v>43040.208333333328</v>
      </c>
      <c r="O873" s="1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0">
        <f t="shared" si="79"/>
        <v>170.04255319148936</v>
      </c>
      <c r="G874" t="s">
        <v>20</v>
      </c>
      <c r="H874">
        <v>81</v>
      </c>
      <c r="I874" s="6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7">
        <f t="shared" si="80"/>
        <v>43346.208333333328</v>
      </c>
      <c r="O874" s="1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0">
        <f t="shared" si="79"/>
        <v>188.28503562945369</v>
      </c>
      <c r="G875" t="s">
        <v>20</v>
      </c>
      <c r="H875">
        <v>1887</v>
      </c>
      <c r="I875" s="6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7">
        <f t="shared" si="80"/>
        <v>41647.25</v>
      </c>
      <c r="O875" s="1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0">
        <f t="shared" si="79"/>
        <v>346.93532338308455</v>
      </c>
      <c r="G876" t="s">
        <v>20</v>
      </c>
      <c r="H876">
        <v>4358</v>
      </c>
      <c r="I876" s="6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7">
        <f t="shared" si="80"/>
        <v>40291.208333333336</v>
      </c>
      <c r="O876" s="1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0">
        <f t="shared" si="79"/>
        <v>69.177215189873422</v>
      </c>
      <c r="G877" t="s">
        <v>14</v>
      </c>
      <c r="H877">
        <v>67</v>
      </c>
      <c r="I877" s="6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7">
        <f t="shared" si="80"/>
        <v>40556.25</v>
      </c>
      <c r="O877" s="1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0">
        <f t="shared" si="79"/>
        <v>25.433734939759034</v>
      </c>
      <c r="G878" t="s">
        <v>14</v>
      </c>
      <c r="H878">
        <v>57</v>
      </c>
      <c r="I878" s="6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7">
        <f t="shared" si="80"/>
        <v>43624.208333333328</v>
      </c>
      <c r="O878" s="1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0">
        <f t="shared" si="79"/>
        <v>77.400977995110026</v>
      </c>
      <c r="G879" t="s">
        <v>14</v>
      </c>
      <c r="H879">
        <v>1229</v>
      </c>
      <c r="I879" s="6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7">
        <f t="shared" si="80"/>
        <v>42577.208333333328</v>
      </c>
      <c r="O879" s="1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0">
        <f t="shared" si="79"/>
        <v>37.481481481481481</v>
      </c>
      <c r="G880" t="s">
        <v>14</v>
      </c>
      <c r="H880">
        <v>12</v>
      </c>
      <c r="I880" s="6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7">
        <f t="shared" si="80"/>
        <v>43845.25</v>
      </c>
      <c r="O880" s="1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0">
        <f t="shared" si="79"/>
        <v>543.79999999999995</v>
      </c>
      <c r="G881" t="s">
        <v>20</v>
      </c>
      <c r="H881">
        <v>53</v>
      </c>
      <c r="I881" s="6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7">
        <f t="shared" si="80"/>
        <v>42788.25</v>
      </c>
      <c r="O881" s="1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0">
        <f t="shared" si="79"/>
        <v>228.52189349112427</v>
      </c>
      <c r="G882" t="s">
        <v>20</v>
      </c>
      <c r="H882">
        <v>2414</v>
      </c>
      <c r="I882" s="6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7">
        <f t="shared" si="80"/>
        <v>43667.208333333328</v>
      </c>
      <c r="O882" s="1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0">
        <f t="shared" si="79"/>
        <v>38.948339483394832</v>
      </c>
      <c r="G883" t="s">
        <v>14</v>
      </c>
      <c r="H883">
        <v>452</v>
      </c>
      <c r="I883" s="6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7">
        <f t="shared" si="80"/>
        <v>42194.208333333328</v>
      </c>
      <c r="O883" s="1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0">
        <f t="shared" si="79"/>
        <v>370</v>
      </c>
      <c r="G884" t="s">
        <v>20</v>
      </c>
      <c r="H884">
        <v>80</v>
      </c>
      <c r="I884" s="6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7">
        <f t="shared" si="80"/>
        <v>42025.25</v>
      </c>
      <c r="O884" s="1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0">
        <f t="shared" si="79"/>
        <v>237.91176470588232</v>
      </c>
      <c r="G885" t="s">
        <v>20</v>
      </c>
      <c r="H885">
        <v>193</v>
      </c>
      <c r="I885" s="6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7">
        <f t="shared" si="80"/>
        <v>40323.208333333336</v>
      </c>
      <c r="O885" s="1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0">
        <f t="shared" si="79"/>
        <v>64.036299765807954</v>
      </c>
      <c r="G886" t="s">
        <v>14</v>
      </c>
      <c r="H886">
        <v>1886</v>
      </c>
      <c r="I886" s="6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7">
        <f t="shared" si="80"/>
        <v>41763.208333333336</v>
      </c>
      <c r="O886" s="1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0">
        <f t="shared" si="79"/>
        <v>118.27777777777777</v>
      </c>
      <c r="G887" t="s">
        <v>20</v>
      </c>
      <c r="H887">
        <v>52</v>
      </c>
      <c r="I887" s="6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7">
        <f t="shared" si="80"/>
        <v>40335.208333333336</v>
      </c>
      <c r="O887" s="1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0">
        <f t="shared" si="79"/>
        <v>84.824037184594957</v>
      </c>
      <c r="G888" t="s">
        <v>14</v>
      </c>
      <c r="H888">
        <v>1825</v>
      </c>
      <c r="I888" s="6">
        <f t="shared" ref="I888:I951" si="84">AVERAGE(E888/H888)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7">
        <f t="shared" si="80"/>
        <v>40416.208333333336</v>
      </c>
      <c r="O888" s="1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0">
        <f t="shared" si="79"/>
        <v>29.346153846153843</v>
      </c>
      <c r="G889" t="s">
        <v>14</v>
      </c>
      <c r="H889">
        <v>31</v>
      </c>
      <c r="I889" s="6">
        <f t="shared" si="8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7">
        <f t="shared" si="80"/>
        <v>42202.208333333328</v>
      </c>
      <c r="O889" s="1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0">
        <f t="shared" si="79"/>
        <v>209.89655172413794</v>
      </c>
      <c r="G890" t="s">
        <v>20</v>
      </c>
      <c r="H890">
        <v>290</v>
      </c>
      <c r="I890" s="6">
        <f t="shared" si="8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7">
        <f t="shared" si="80"/>
        <v>42836.208333333328</v>
      </c>
      <c r="O890" s="1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0">
        <f t="shared" si="79"/>
        <v>169.78571428571431</v>
      </c>
      <c r="G891" t="s">
        <v>20</v>
      </c>
      <c r="H891">
        <v>122</v>
      </c>
      <c r="I891" s="6">
        <f t="shared" si="8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7">
        <f t="shared" si="80"/>
        <v>41710.208333333336</v>
      </c>
      <c r="O891" s="1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0">
        <f t="shared" si="79"/>
        <v>115.95907738095239</v>
      </c>
      <c r="G892" t="s">
        <v>20</v>
      </c>
      <c r="H892">
        <v>1470</v>
      </c>
      <c r="I892" s="6">
        <f t="shared" si="8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7">
        <f t="shared" si="80"/>
        <v>43640.208333333328</v>
      </c>
      <c r="O892" s="1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0">
        <f t="shared" si="79"/>
        <v>258.59999999999997</v>
      </c>
      <c r="G893" t="s">
        <v>20</v>
      </c>
      <c r="H893">
        <v>165</v>
      </c>
      <c r="I893" s="6">
        <f t="shared" si="8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7">
        <f t="shared" si="80"/>
        <v>40880.25</v>
      </c>
      <c r="O893" s="1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0">
        <f t="shared" si="79"/>
        <v>230.58333333333331</v>
      </c>
      <c r="G894" t="s">
        <v>20</v>
      </c>
      <c r="H894">
        <v>182</v>
      </c>
      <c r="I894" s="6">
        <f t="shared" si="8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7">
        <f t="shared" si="80"/>
        <v>40319.208333333336</v>
      </c>
      <c r="O894" s="1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0">
        <f t="shared" si="79"/>
        <v>128.21428571428572</v>
      </c>
      <c r="G895" t="s">
        <v>20</v>
      </c>
      <c r="H895">
        <v>199</v>
      </c>
      <c r="I895" s="6">
        <f t="shared" si="8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7">
        <f t="shared" si="80"/>
        <v>42170.208333333328</v>
      </c>
      <c r="O895" s="1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0">
        <f t="shared" si="79"/>
        <v>188.70588235294116</v>
      </c>
      <c r="G896" t="s">
        <v>20</v>
      </c>
      <c r="H896">
        <v>56</v>
      </c>
      <c r="I896" s="6">
        <f t="shared" si="8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7">
        <f t="shared" si="80"/>
        <v>41466.208333333336</v>
      </c>
      <c r="O896" s="1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0">
        <f t="shared" si="79"/>
        <v>6.9511889862327907</v>
      </c>
      <c r="G897" t="s">
        <v>14</v>
      </c>
      <c r="H897">
        <v>107</v>
      </c>
      <c r="I897" s="6">
        <f t="shared" si="8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7">
        <f t="shared" si="80"/>
        <v>43134.25</v>
      </c>
      <c r="O897" s="1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0">
        <f t="shared" ref="F898:F961" si="85">E898/D898*100</f>
        <v>774.43434343434342</v>
      </c>
      <c r="G898" t="s">
        <v>20</v>
      </c>
      <c r="H898">
        <v>1460</v>
      </c>
      <c r="I898" s="6">
        <f t="shared" si="8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7">
        <f t="shared" ref="N898:N961" si="86">(((L898/60)/60)/24)+DATE(1970,1,1)</f>
        <v>40738.208333333336</v>
      </c>
      <c r="O898" s="17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LEFT(R898,FIND("/",R898)-1)</f>
        <v>food</v>
      </c>
      <c r="T898" t="str">
        <f t="shared" ref="T898:T961" si="89">RIGHT(R898, LEN( R898)-FIND("/",R898))</f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0">
        <f t="shared" si="85"/>
        <v>27.693181818181817</v>
      </c>
      <c r="G899" t="s">
        <v>14</v>
      </c>
      <c r="H899">
        <v>27</v>
      </c>
      <c r="I899" s="6">
        <f t="shared" si="84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7">
        <f t="shared" si="86"/>
        <v>43583.208333333328</v>
      </c>
      <c r="O899" s="17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0">
        <f t="shared" si="85"/>
        <v>52.479620323841424</v>
      </c>
      <c r="G900" t="s">
        <v>14</v>
      </c>
      <c r="H900">
        <v>1221</v>
      </c>
      <c r="I900" s="6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7">
        <f t="shared" si="86"/>
        <v>43815.25</v>
      </c>
      <c r="O900" s="1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0">
        <f t="shared" si="85"/>
        <v>407.09677419354841</v>
      </c>
      <c r="G901" t="s">
        <v>20</v>
      </c>
      <c r="H901">
        <v>123</v>
      </c>
      <c r="I901" s="6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7">
        <f t="shared" si="86"/>
        <v>41554.208333333336</v>
      </c>
      <c r="O901" s="1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0">
        <f t="shared" si="85"/>
        <v>2</v>
      </c>
      <c r="G902" t="s">
        <v>14</v>
      </c>
      <c r="H902">
        <v>1</v>
      </c>
      <c r="I902" s="6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7">
        <f t="shared" si="86"/>
        <v>41901.208333333336</v>
      </c>
      <c r="O902" s="1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0">
        <f t="shared" si="85"/>
        <v>156.17857142857144</v>
      </c>
      <c r="G903" t="s">
        <v>20</v>
      </c>
      <c r="H903">
        <v>159</v>
      </c>
      <c r="I903" s="6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7">
        <f t="shared" si="86"/>
        <v>43298.208333333328</v>
      </c>
      <c r="O903" s="1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0">
        <f t="shared" si="85"/>
        <v>252.42857142857144</v>
      </c>
      <c r="G904" t="s">
        <v>20</v>
      </c>
      <c r="H904">
        <v>110</v>
      </c>
      <c r="I904" s="6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7">
        <f t="shared" si="86"/>
        <v>42399.25</v>
      </c>
      <c r="O904" s="1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0">
        <f t="shared" si="85"/>
        <v>1.729268292682927</v>
      </c>
      <c r="G905" t="s">
        <v>47</v>
      </c>
      <c r="H905">
        <v>14</v>
      </c>
      <c r="I905" s="6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7">
        <f t="shared" si="86"/>
        <v>41034.208333333336</v>
      </c>
      <c r="O905" s="1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0">
        <f t="shared" si="85"/>
        <v>12.230769230769232</v>
      </c>
      <c r="G906" t="s">
        <v>14</v>
      </c>
      <c r="H906">
        <v>16</v>
      </c>
      <c r="I906" s="6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7">
        <f t="shared" si="86"/>
        <v>41186.208333333336</v>
      </c>
      <c r="O906" s="1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0">
        <f t="shared" si="85"/>
        <v>163.98734177215189</v>
      </c>
      <c r="G907" t="s">
        <v>20</v>
      </c>
      <c r="H907">
        <v>236</v>
      </c>
      <c r="I907" s="6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7">
        <f t="shared" si="86"/>
        <v>41536.208333333336</v>
      </c>
      <c r="O907" s="1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0">
        <f t="shared" si="85"/>
        <v>162.98181818181817</v>
      </c>
      <c r="G908" t="s">
        <v>20</v>
      </c>
      <c r="H908">
        <v>191</v>
      </c>
      <c r="I908" s="6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7">
        <f t="shared" si="86"/>
        <v>42868.208333333328</v>
      </c>
      <c r="O908" s="1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0">
        <f t="shared" si="85"/>
        <v>20.252747252747252</v>
      </c>
      <c r="G909" t="s">
        <v>14</v>
      </c>
      <c r="H909">
        <v>41</v>
      </c>
      <c r="I909" s="6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7">
        <f t="shared" si="86"/>
        <v>40660.208333333336</v>
      </c>
      <c r="O909" s="1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0">
        <f t="shared" si="85"/>
        <v>319.24083769633506</v>
      </c>
      <c r="G910" t="s">
        <v>20</v>
      </c>
      <c r="H910">
        <v>3934</v>
      </c>
      <c r="I910" s="6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7">
        <f t="shared" si="86"/>
        <v>41031.208333333336</v>
      </c>
      <c r="O910" s="1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0">
        <f t="shared" si="85"/>
        <v>478.94444444444446</v>
      </c>
      <c r="G911" t="s">
        <v>20</v>
      </c>
      <c r="H911">
        <v>80</v>
      </c>
      <c r="I911" s="6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7">
        <f t="shared" si="86"/>
        <v>43255.208333333328</v>
      </c>
      <c r="O911" s="1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0">
        <f t="shared" si="85"/>
        <v>19.556634304207122</v>
      </c>
      <c r="G912" t="s">
        <v>74</v>
      </c>
      <c r="H912">
        <v>296</v>
      </c>
      <c r="I912" s="6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7">
        <f t="shared" si="86"/>
        <v>42026.25</v>
      </c>
      <c r="O912" s="1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0">
        <f t="shared" si="85"/>
        <v>198.94827586206895</v>
      </c>
      <c r="G913" t="s">
        <v>20</v>
      </c>
      <c r="H913">
        <v>462</v>
      </c>
      <c r="I913" s="6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7">
        <f t="shared" si="86"/>
        <v>43717.208333333328</v>
      </c>
      <c r="O913" s="1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0">
        <f t="shared" si="85"/>
        <v>795</v>
      </c>
      <c r="G914" t="s">
        <v>20</v>
      </c>
      <c r="H914">
        <v>179</v>
      </c>
      <c r="I914" s="6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7">
        <f t="shared" si="86"/>
        <v>41157.208333333336</v>
      </c>
      <c r="O914" s="1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0">
        <f t="shared" si="85"/>
        <v>50.621082621082621</v>
      </c>
      <c r="G915" t="s">
        <v>14</v>
      </c>
      <c r="H915">
        <v>523</v>
      </c>
      <c r="I915" s="6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7">
        <f t="shared" si="86"/>
        <v>43597.208333333328</v>
      </c>
      <c r="O915" s="1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0">
        <f t="shared" si="85"/>
        <v>57.4375</v>
      </c>
      <c r="G916" t="s">
        <v>14</v>
      </c>
      <c r="H916">
        <v>141</v>
      </c>
      <c r="I916" s="6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7">
        <f t="shared" si="86"/>
        <v>41490.208333333336</v>
      </c>
      <c r="O916" s="1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0">
        <f t="shared" si="85"/>
        <v>155.62827640984909</v>
      </c>
      <c r="G917" t="s">
        <v>20</v>
      </c>
      <c r="H917">
        <v>1866</v>
      </c>
      <c r="I917" s="6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7">
        <f t="shared" si="86"/>
        <v>42976.208333333328</v>
      </c>
      <c r="O917" s="1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0">
        <f t="shared" si="85"/>
        <v>36.297297297297298</v>
      </c>
      <c r="G918" t="s">
        <v>14</v>
      </c>
      <c r="H918">
        <v>52</v>
      </c>
      <c r="I918" s="6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7">
        <f t="shared" si="86"/>
        <v>41991.25</v>
      </c>
      <c r="O918" s="1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0">
        <f t="shared" si="85"/>
        <v>58.25</v>
      </c>
      <c r="G919" t="s">
        <v>47</v>
      </c>
      <c r="H919">
        <v>27</v>
      </c>
      <c r="I919" s="6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7">
        <f t="shared" si="86"/>
        <v>40722.208333333336</v>
      </c>
      <c r="O919" s="1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0">
        <f t="shared" si="85"/>
        <v>237.39473684210526</v>
      </c>
      <c r="G920" t="s">
        <v>20</v>
      </c>
      <c r="H920">
        <v>156</v>
      </c>
      <c r="I920" s="6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7">
        <f t="shared" si="86"/>
        <v>41117.208333333336</v>
      </c>
      <c r="O920" s="1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0">
        <f t="shared" si="85"/>
        <v>58.75</v>
      </c>
      <c r="G921" t="s">
        <v>14</v>
      </c>
      <c r="H921">
        <v>225</v>
      </c>
      <c r="I921" s="6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7">
        <f t="shared" si="86"/>
        <v>43022.208333333328</v>
      </c>
      <c r="O921" s="1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0">
        <f t="shared" si="85"/>
        <v>182.56603773584905</v>
      </c>
      <c r="G922" t="s">
        <v>20</v>
      </c>
      <c r="H922">
        <v>255</v>
      </c>
      <c r="I922" s="6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7">
        <f t="shared" si="86"/>
        <v>43503.25</v>
      </c>
      <c r="O922" s="1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0">
        <f t="shared" si="85"/>
        <v>0.75436408977556113</v>
      </c>
      <c r="G923" t="s">
        <v>14</v>
      </c>
      <c r="H923">
        <v>38</v>
      </c>
      <c r="I923" s="6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7">
        <f t="shared" si="86"/>
        <v>40951.25</v>
      </c>
      <c r="O923" s="1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0">
        <f t="shared" si="85"/>
        <v>175.95330739299609</v>
      </c>
      <c r="G924" t="s">
        <v>20</v>
      </c>
      <c r="H924">
        <v>2261</v>
      </c>
      <c r="I924" s="6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7">
        <f t="shared" si="86"/>
        <v>43443.25</v>
      </c>
      <c r="O924" s="1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0">
        <f t="shared" si="85"/>
        <v>237.88235294117646</v>
      </c>
      <c r="G925" t="s">
        <v>20</v>
      </c>
      <c r="H925">
        <v>40</v>
      </c>
      <c r="I925" s="6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7">
        <f t="shared" si="86"/>
        <v>40373.208333333336</v>
      </c>
      <c r="O925" s="1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0">
        <f t="shared" si="85"/>
        <v>488.05076142131981</v>
      </c>
      <c r="G926" t="s">
        <v>20</v>
      </c>
      <c r="H926">
        <v>2289</v>
      </c>
      <c r="I926" s="6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7">
        <f t="shared" si="86"/>
        <v>43769.208333333328</v>
      </c>
      <c r="O926" s="1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0">
        <f t="shared" si="85"/>
        <v>224.06666666666669</v>
      </c>
      <c r="G927" t="s">
        <v>20</v>
      </c>
      <c r="H927">
        <v>65</v>
      </c>
      <c r="I927" s="6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7">
        <f t="shared" si="86"/>
        <v>43000.208333333328</v>
      </c>
      <c r="O927" s="1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0">
        <f t="shared" si="85"/>
        <v>18.126436781609197</v>
      </c>
      <c r="G928" t="s">
        <v>14</v>
      </c>
      <c r="H928">
        <v>15</v>
      </c>
      <c r="I928" s="6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7">
        <f t="shared" si="86"/>
        <v>42502.208333333328</v>
      </c>
      <c r="O928" s="1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0">
        <f t="shared" si="85"/>
        <v>45.847222222222221</v>
      </c>
      <c r="G929" t="s">
        <v>14</v>
      </c>
      <c r="H929">
        <v>37</v>
      </c>
      <c r="I929" s="6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7">
        <f t="shared" si="86"/>
        <v>41102.208333333336</v>
      </c>
      <c r="O929" s="1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0">
        <f t="shared" si="85"/>
        <v>117.31541218637993</v>
      </c>
      <c r="G930" t="s">
        <v>20</v>
      </c>
      <c r="H930">
        <v>3777</v>
      </c>
      <c r="I930" s="6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7">
        <f t="shared" si="86"/>
        <v>41637.25</v>
      </c>
      <c r="O930" s="1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0">
        <f t="shared" si="85"/>
        <v>217.30909090909088</v>
      </c>
      <c r="G931" t="s">
        <v>20</v>
      </c>
      <c r="H931">
        <v>184</v>
      </c>
      <c r="I931" s="6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7">
        <f t="shared" si="86"/>
        <v>42858.208333333328</v>
      </c>
      <c r="O931" s="1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0">
        <f t="shared" si="85"/>
        <v>112.28571428571428</v>
      </c>
      <c r="G932" t="s">
        <v>20</v>
      </c>
      <c r="H932">
        <v>85</v>
      </c>
      <c r="I932" s="6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7">
        <f t="shared" si="86"/>
        <v>42060.25</v>
      </c>
      <c r="O932" s="1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0">
        <f t="shared" si="85"/>
        <v>72.51898734177216</v>
      </c>
      <c r="G933" t="s">
        <v>14</v>
      </c>
      <c r="H933">
        <v>112</v>
      </c>
      <c r="I933" s="6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7">
        <f t="shared" si="86"/>
        <v>41818.208333333336</v>
      </c>
      <c r="O933" s="1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0">
        <f t="shared" si="85"/>
        <v>212.30434782608697</v>
      </c>
      <c r="G934" t="s">
        <v>20</v>
      </c>
      <c r="H934">
        <v>144</v>
      </c>
      <c r="I934" s="6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7">
        <f t="shared" si="86"/>
        <v>41709.208333333336</v>
      </c>
      <c r="O934" s="1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0">
        <f t="shared" si="85"/>
        <v>239.74657534246577</v>
      </c>
      <c r="G935" t="s">
        <v>20</v>
      </c>
      <c r="H935">
        <v>1902</v>
      </c>
      <c r="I935" s="6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7">
        <f t="shared" si="86"/>
        <v>41372.208333333336</v>
      </c>
      <c r="O935" s="1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0">
        <f t="shared" si="85"/>
        <v>181.93548387096774</v>
      </c>
      <c r="G936" t="s">
        <v>20</v>
      </c>
      <c r="H936">
        <v>105</v>
      </c>
      <c r="I936" s="6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7">
        <f t="shared" si="86"/>
        <v>42422.25</v>
      </c>
      <c r="O936" s="1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0">
        <f t="shared" si="85"/>
        <v>164.13114754098362</v>
      </c>
      <c r="G937" t="s">
        <v>20</v>
      </c>
      <c r="H937">
        <v>132</v>
      </c>
      <c r="I937" s="6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7">
        <f t="shared" si="86"/>
        <v>42209.208333333328</v>
      </c>
      <c r="O937" s="1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0">
        <f t="shared" si="85"/>
        <v>1.6375968992248062</v>
      </c>
      <c r="G938" t="s">
        <v>14</v>
      </c>
      <c r="H938">
        <v>21</v>
      </c>
      <c r="I938" s="6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7">
        <f t="shared" si="86"/>
        <v>43668.208333333328</v>
      </c>
      <c r="O938" s="1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0">
        <f t="shared" si="85"/>
        <v>49.64385964912281</v>
      </c>
      <c r="G939" t="s">
        <v>74</v>
      </c>
      <c r="H939">
        <v>976</v>
      </c>
      <c r="I939" s="6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7">
        <f t="shared" si="86"/>
        <v>42334.25</v>
      </c>
      <c r="O939" s="1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0">
        <f t="shared" si="85"/>
        <v>109.70652173913042</v>
      </c>
      <c r="G940" t="s">
        <v>20</v>
      </c>
      <c r="H940">
        <v>96</v>
      </c>
      <c r="I940" s="6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7">
        <f t="shared" si="86"/>
        <v>43263.208333333328</v>
      </c>
      <c r="O940" s="1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0">
        <f t="shared" si="85"/>
        <v>49.217948717948715</v>
      </c>
      <c r="G941" t="s">
        <v>14</v>
      </c>
      <c r="H941">
        <v>67</v>
      </c>
      <c r="I941" s="6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7">
        <f t="shared" si="86"/>
        <v>40670.208333333336</v>
      </c>
      <c r="O941" s="1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0">
        <f t="shared" si="85"/>
        <v>62.232323232323225</v>
      </c>
      <c r="G942" t="s">
        <v>47</v>
      </c>
      <c r="H942">
        <v>66</v>
      </c>
      <c r="I942" s="6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7">
        <f t="shared" si="86"/>
        <v>41244.25</v>
      </c>
      <c r="O942" s="1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0">
        <f t="shared" si="85"/>
        <v>13.05813953488372</v>
      </c>
      <c r="G943" t="s">
        <v>14</v>
      </c>
      <c r="H943">
        <v>78</v>
      </c>
      <c r="I943" s="6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7">
        <f t="shared" si="86"/>
        <v>40552.25</v>
      </c>
      <c r="O943" s="1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0">
        <f t="shared" si="85"/>
        <v>64.635416666666671</v>
      </c>
      <c r="G944" t="s">
        <v>14</v>
      </c>
      <c r="H944">
        <v>67</v>
      </c>
      <c r="I944" s="6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7">
        <f t="shared" si="86"/>
        <v>40568.25</v>
      </c>
      <c r="O944" s="1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0">
        <f t="shared" si="85"/>
        <v>159.58666666666667</v>
      </c>
      <c r="G945" t="s">
        <v>20</v>
      </c>
      <c r="H945">
        <v>114</v>
      </c>
      <c r="I945" s="6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7">
        <f t="shared" si="86"/>
        <v>41906.208333333336</v>
      </c>
      <c r="O945" s="1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0">
        <f t="shared" si="85"/>
        <v>81.42</v>
      </c>
      <c r="G946" t="s">
        <v>14</v>
      </c>
      <c r="H946">
        <v>263</v>
      </c>
      <c r="I946" s="6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7">
        <f t="shared" si="86"/>
        <v>42776.25</v>
      </c>
      <c r="O946" s="1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0">
        <f t="shared" si="85"/>
        <v>32.444767441860463</v>
      </c>
      <c r="G947" t="s">
        <v>14</v>
      </c>
      <c r="H947">
        <v>1691</v>
      </c>
      <c r="I947" s="6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7">
        <f t="shared" si="86"/>
        <v>41004.208333333336</v>
      </c>
      <c r="O947" s="1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0">
        <f t="shared" si="85"/>
        <v>9.9141184124918666</v>
      </c>
      <c r="G948" t="s">
        <v>14</v>
      </c>
      <c r="H948">
        <v>181</v>
      </c>
      <c r="I948" s="6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7">
        <f t="shared" si="86"/>
        <v>40710.208333333336</v>
      </c>
      <c r="O948" s="1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0">
        <f t="shared" si="85"/>
        <v>26.694444444444443</v>
      </c>
      <c r="G949" t="s">
        <v>14</v>
      </c>
      <c r="H949">
        <v>13</v>
      </c>
      <c r="I949" s="6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7">
        <f t="shared" si="86"/>
        <v>41908.208333333336</v>
      </c>
      <c r="O949" s="1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0">
        <f t="shared" si="85"/>
        <v>62.957446808510639</v>
      </c>
      <c r="G950" t="s">
        <v>74</v>
      </c>
      <c r="H950">
        <v>160</v>
      </c>
      <c r="I950" s="6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7">
        <f t="shared" si="86"/>
        <v>41985.25</v>
      </c>
      <c r="O950" s="1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0">
        <f t="shared" si="85"/>
        <v>161.35593220338984</v>
      </c>
      <c r="G951" t="s">
        <v>20</v>
      </c>
      <c r="H951">
        <v>203</v>
      </c>
      <c r="I951" s="6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7">
        <f t="shared" si="86"/>
        <v>42112.208333333328</v>
      </c>
      <c r="O951" s="1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0">
        <f t="shared" si="85"/>
        <v>5</v>
      </c>
      <c r="G952" t="s">
        <v>14</v>
      </c>
      <c r="H952">
        <v>1</v>
      </c>
      <c r="I952" s="6">
        <f t="shared" ref="I952:I1001" si="90">AVERAGE(E952/H952)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17">
        <f t="shared" si="86"/>
        <v>43571.208333333328</v>
      </c>
      <c r="O952" s="1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0">
        <f t="shared" si="85"/>
        <v>1096.9379310344827</v>
      </c>
      <c r="G953" t="s">
        <v>20</v>
      </c>
      <c r="H953">
        <v>1559</v>
      </c>
      <c r="I953" s="6">
        <f t="shared" si="90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7">
        <f t="shared" si="86"/>
        <v>42730.25</v>
      </c>
      <c r="O953" s="1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0">
        <f t="shared" si="85"/>
        <v>70.094158075601371</v>
      </c>
      <c r="G954" t="s">
        <v>74</v>
      </c>
      <c r="H954">
        <v>2266</v>
      </c>
      <c r="I954" s="6">
        <f t="shared" si="90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7">
        <f t="shared" si="86"/>
        <v>42591.208333333328</v>
      </c>
      <c r="O954" s="1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0">
        <f t="shared" si="85"/>
        <v>60</v>
      </c>
      <c r="G955" t="s">
        <v>14</v>
      </c>
      <c r="H955">
        <v>21</v>
      </c>
      <c r="I955" s="6">
        <f t="shared" si="90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7">
        <f t="shared" si="86"/>
        <v>42358.25</v>
      </c>
      <c r="O955" s="1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0">
        <f t="shared" si="85"/>
        <v>367.0985915492958</v>
      </c>
      <c r="G956" t="s">
        <v>20</v>
      </c>
      <c r="H956">
        <v>1548</v>
      </c>
      <c r="I956" s="6">
        <f t="shared" si="90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7">
        <f t="shared" si="86"/>
        <v>41174.208333333336</v>
      </c>
      <c r="O956" s="1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0">
        <f t="shared" si="85"/>
        <v>1109</v>
      </c>
      <c r="G957" t="s">
        <v>20</v>
      </c>
      <c r="H957">
        <v>80</v>
      </c>
      <c r="I957" s="6">
        <f t="shared" si="90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7">
        <f t="shared" si="86"/>
        <v>41238.25</v>
      </c>
      <c r="O957" s="1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0">
        <f t="shared" si="85"/>
        <v>19.028784648187631</v>
      </c>
      <c r="G958" t="s">
        <v>14</v>
      </c>
      <c r="H958">
        <v>830</v>
      </c>
      <c r="I958" s="6">
        <f t="shared" si="90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7">
        <f t="shared" si="86"/>
        <v>42360.25</v>
      </c>
      <c r="O958" s="1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0">
        <f t="shared" si="85"/>
        <v>126.87755102040816</v>
      </c>
      <c r="G959" t="s">
        <v>20</v>
      </c>
      <c r="H959">
        <v>131</v>
      </c>
      <c r="I959" s="6">
        <f t="shared" si="90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7">
        <f t="shared" si="86"/>
        <v>40955.25</v>
      </c>
      <c r="O959" s="1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0">
        <f t="shared" si="85"/>
        <v>734.63636363636363</v>
      </c>
      <c r="G960" t="s">
        <v>20</v>
      </c>
      <c r="H960">
        <v>112</v>
      </c>
      <c r="I960" s="6">
        <f t="shared" si="90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7">
        <f t="shared" si="86"/>
        <v>40350.208333333336</v>
      </c>
      <c r="O960" s="1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0">
        <f t="shared" si="85"/>
        <v>4.5731034482758623</v>
      </c>
      <c r="G961" t="s">
        <v>14</v>
      </c>
      <c r="H961">
        <v>130</v>
      </c>
      <c r="I961" s="6">
        <f t="shared" si="90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7">
        <f t="shared" si="86"/>
        <v>40357.208333333336</v>
      </c>
      <c r="O961" s="1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0">
        <f t="shared" ref="F962:F1001" si="91">E962/D962*100</f>
        <v>85.054545454545448</v>
      </c>
      <c r="G962" t="s">
        <v>14</v>
      </c>
      <c r="H962">
        <v>55</v>
      </c>
      <c r="I962" s="6">
        <f t="shared" si="90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7">
        <f t="shared" ref="N962:N1001" si="92">(((L962/60)/60)/24)+DATE(1970,1,1)</f>
        <v>42408.25</v>
      </c>
      <c r="O962" s="17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01" si="94">LEFT(R962,FIND("/",R962)-1)</f>
        <v>technology</v>
      </c>
      <c r="T962" t="str">
        <f t="shared" ref="T962:T1001" si="95">RIGHT(R962, LEN( R962)-FIND("/",R962))</f>
        <v>web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0">
        <f t="shared" si="91"/>
        <v>119.29824561403508</v>
      </c>
      <c r="G963" t="s">
        <v>20</v>
      </c>
      <c r="H963">
        <v>155</v>
      </c>
      <c r="I963" s="6">
        <f t="shared" si="9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7">
        <f t="shared" si="92"/>
        <v>40591.25</v>
      </c>
      <c r="O963" s="17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0">
        <f t="shared" si="91"/>
        <v>296.02777777777777</v>
      </c>
      <c r="G964" t="s">
        <v>20</v>
      </c>
      <c r="H964">
        <v>266</v>
      </c>
      <c r="I964" s="6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7">
        <f t="shared" si="92"/>
        <v>41592.25</v>
      </c>
      <c r="O964" s="1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0">
        <f t="shared" si="91"/>
        <v>84.694915254237287</v>
      </c>
      <c r="G965" t="s">
        <v>14</v>
      </c>
      <c r="H965">
        <v>114</v>
      </c>
      <c r="I965" s="6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7">
        <f t="shared" si="92"/>
        <v>40607.25</v>
      </c>
      <c r="O965" s="1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0">
        <f t="shared" si="91"/>
        <v>355.7837837837838</v>
      </c>
      <c r="G966" t="s">
        <v>20</v>
      </c>
      <c r="H966">
        <v>155</v>
      </c>
      <c r="I966" s="6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7">
        <f t="shared" si="92"/>
        <v>42135.208333333328</v>
      </c>
      <c r="O966" s="1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0">
        <f t="shared" si="91"/>
        <v>386.40909090909093</v>
      </c>
      <c r="G967" t="s">
        <v>20</v>
      </c>
      <c r="H967">
        <v>207</v>
      </c>
      <c r="I967" s="6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7">
        <f t="shared" si="92"/>
        <v>40203.25</v>
      </c>
      <c r="O967" s="1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0">
        <f t="shared" si="91"/>
        <v>792.23529411764707</v>
      </c>
      <c r="G968" t="s">
        <v>20</v>
      </c>
      <c r="H968">
        <v>245</v>
      </c>
      <c r="I968" s="6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7">
        <f t="shared" si="92"/>
        <v>42901.208333333328</v>
      </c>
      <c r="O968" s="1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0">
        <f t="shared" si="91"/>
        <v>137.03393665158373</v>
      </c>
      <c r="G969" t="s">
        <v>20</v>
      </c>
      <c r="H969">
        <v>1573</v>
      </c>
      <c r="I969" s="6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7">
        <f t="shared" si="92"/>
        <v>41005.208333333336</v>
      </c>
      <c r="O969" s="1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0">
        <f t="shared" si="91"/>
        <v>338.20833333333337</v>
      </c>
      <c r="G970" t="s">
        <v>20</v>
      </c>
      <c r="H970">
        <v>114</v>
      </c>
      <c r="I970" s="6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7">
        <f t="shared" si="92"/>
        <v>40544.25</v>
      </c>
      <c r="O970" s="1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0">
        <f t="shared" si="91"/>
        <v>108.22784810126582</v>
      </c>
      <c r="G971" t="s">
        <v>20</v>
      </c>
      <c r="H971">
        <v>93</v>
      </c>
      <c r="I971" s="6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7">
        <f t="shared" si="92"/>
        <v>43821.25</v>
      </c>
      <c r="O971" s="1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0">
        <f t="shared" si="91"/>
        <v>60.757639620653315</v>
      </c>
      <c r="G972" t="s">
        <v>14</v>
      </c>
      <c r="H972">
        <v>594</v>
      </c>
      <c r="I972" s="6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7">
        <f t="shared" si="92"/>
        <v>40672.208333333336</v>
      </c>
      <c r="O972" s="1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0">
        <f t="shared" si="91"/>
        <v>27.725490196078432</v>
      </c>
      <c r="G973" t="s">
        <v>14</v>
      </c>
      <c r="H973">
        <v>24</v>
      </c>
      <c r="I973" s="6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7">
        <f t="shared" si="92"/>
        <v>41555.208333333336</v>
      </c>
      <c r="O973" s="1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0">
        <f t="shared" si="91"/>
        <v>228.3934426229508</v>
      </c>
      <c r="G974" t="s">
        <v>20</v>
      </c>
      <c r="H974">
        <v>1681</v>
      </c>
      <c r="I974" s="6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7">
        <f t="shared" si="92"/>
        <v>41792.208333333336</v>
      </c>
      <c r="O974" s="1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0">
        <f t="shared" si="91"/>
        <v>21.615194054500414</v>
      </c>
      <c r="G975" t="s">
        <v>14</v>
      </c>
      <c r="H975">
        <v>252</v>
      </c>
      <c r="I975" s="6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7">
        <f t="shared" si="92"/>
        <v>40522.25</v>
      </c>
      <c r="O975" s="1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0">
        <f t="shared" si="91"/>
        <v>373.875</v>
      </c>
      <c r="G976" t="s">
        <v>20</v>
      </c>
      <c r="H976">
        <v>32</v>
      </c>
      <c r="I976" s="6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7">
        <f t="shared" si="92"/>
        <v>41412.208333333336</v>
      </c>
      <c r="O976" s="1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0">
        <f t="shared" si="91"/>
        <v>154.92592592592592</v>
      </c>
      <c r="G977" t="s">
        <v>20</v>
      </c>
      <c r="H977">
        <v>135</v>
      </c>
      <c r="I977" s="6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7">
        <f t="shared" si="92"/>
        <v>42337.25</v>
      </c>
      <c r="O977" s="1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0">
        <f t="shared" si="91"/>
        <v>322.14999999999998</v>
      </c>
      <c r="G978" t="s">
        <v>20</v>
      </c>
      <c r="H978">
        <v>140</v>
      </c>
      <c r="I978" s="6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7">
        <f t="shared" si="92"/>
        <v>40571.25</v>
      </c>
      <c r="O978" s="1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0">
        <f t="shared" si="91"/>
        <v>73.957142857142856</v>
      </c>
      <c r="G979" t="s">
        <v>14</v>
      </c>
      <c r="H979">
        <v>67</v>
      </c>
      <c r="I979" s="6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7">
        <f t="shared" si="92"/>
        <v>43138.25</v>
      </c>
      <c r="O979" s="1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0">
        <f t="shared" si="91"/>
        <v>864.1</v>
      </c>
      <c r="G980" t="s">
        <v>20</v>
      </c>
      <c r="H980">
        <v>92</v>
      </c>
      <c r="I980" s="6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7">
        <f t="shared" si="92"/>
        <v>42686.25</v>
      </c>
      <c r="O980" s="1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0">
        <f t="shared" si="91"/>
        <v>143.26245847176079</v>
      </c>
      <c r="G981" t="s">
        <v>20</v>
      </c>
      <c r="H981">
        <v>1015</v>
      </c>
      <c r="I981" s="6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7">
        <f t="shared" si="92"/>
        <v>42078.208333333328</v>
      </c>
      <c r="O981" s="1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0">
        <f t="shared" si="91"/>
        <v>40.281762295081968</v>
      </c>
      <c r="G982" t="s">
        <v>14</v>
      </c>
      <c r="H982">
        <v>742</v>
      </c>
      <c r="I982" s="6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7">
        <f t="shared" si="92"/>
        <v>42307.208333333328</v>
      </c>
      <c r="O982" s="1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0">
        <f t="shared" si="91"/>
        <v>178.22388059701493</v>
      </c>
      <c r="G983" t="s">
        <v>20</v>
      </c>
      <c r="H983">
        <v>323</v>
      </c>
      <c r="I983" s="6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7">
        <f t="shared" si="92"/>
        <v>43094.25</v>
      </c>
      <c r="O983" s="1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0">
        <f t="shared" si="91"/>
        <v>84.930555555555557</v>
      </c>
      <c r="G984" t="s">
        <v>14</v>
      </c>
      <c r="H984">
        <v>75</v>
      </c>
      <c r="I984" s="6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7">
        <f t="shared" si="92"/>
        <v>40743.208333333336</v>
      </c>
      <c r="O984" s="1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0">
        <f t="shared" si="91"/>
        <v>145.93648334624322</v>
      </c>
      <c r="G985" t="s">
        <v>20</v>
      </c>
      <c r="H985">
        <v>2326</v>
      </c>
      <c r="I985" s="6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7">
        <f t="shared" si="92"/>
        <v>43681.208333333328</v>
      </c>
      <c r="O985" s="1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0">
        <f t="shared" si="91"/>
        <v>152.46153846153848</v>
      </c>
      <c r="G986" t="s">
        <v>20</v>
      </c>
      <c r="H986">
        <v>381</v>
      </c>
      <c r="I986" s="6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7">
        <f t="shared" si="92"/>
        <v>43716.208333333328</v>
      </c>
      <c r="O986" s="1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0">
        <f t="shared" si="91"/>
        <v>67.129542790152414</v>
      </c>
      <c r="G987" t="s">
        <v>14</v>
      </c>
      <c r="H987">
        <v>4405</v>
      </c>
      <c r="I987" s="6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7">
        <f t="shared" si="92"/>
        <v>41614.25</v>
      </c>
      <c r="O987" s="1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0">
        <f t="shared" si="91"/>
        <v>40.307692307692307</v>
      </c>
      <c r="G988" t="s">
        <v>14</v>
      </c>
      <c r="H988">
        <v>92</v>
      </c>
      <c r="I988" s="6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7">
        <f t="shared" si="92"/>
        <v>40638.208333333336</v>
      </c>
      <c r="O988" s="1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0">
        <f t="shared" si="91"/>
        <v>216.79032258064518</v>
      </c>
      <c r="G989" t="s">
        <v>20</v>
      </c>
      <c r="H989">
        <v>480</v>
      </c>
      <c r="I989" s="6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7">
        <f t="shared" si="92"/>
        <v>42852.208333333328</v>
      </c>
      <c r="O989" s="1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0">
        <f t="shared" si="91"/>
        <v>52.117021276595743</v>
      </c>
      <c r="G990" t="s">
        <v>14</v>
      </c>
      <c r="H990">
        <v>64</v>
      </c>
      <c r="I990" s="6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7">
        <f t="shared" si="92"/>
        <v>42686.25</v>
      </c>
      <c r="O990" s="1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0">
        <f t="shared" si="91"/>
        <v>499.58333333333337</v>
      </c>
      <c r="G991" t="s">
        <v>20</v>
      </c>
      <c r="H991">
        <v>226</v>
      </c>
      <c r="I991" s="6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7">
        <f t="shared" si="92"/>
        <v>43571.208333333328</v>
      </c>
      <c r="O991" s="1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0">
        <f t="shared" si="91"/>
        <v>87.679487179487182</v>
      </c>
      <c r="G992" t="s">
        <v>14</v>
      </c>
      <c r="H992">
        <v>64</v>
      </c>
      <c r="I992" s="6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7">
        <f t="shared" si="92"/>
        <v>42432.25</v>
      </c>
      <c r="O992" s="1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0">
        <f t="shared" si="91"/>
        <v>113.17346938775511</v>
      </c>
      <c r="G993" t="s">
        <v>20</v>
      </c>
      <c r="H993">
        <v>241</v>
      </c>
      <c r="I993" s="6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7">
        <f t="shared" si="92"/>
        <v>41907.208333333336</v>
      </c>
      <c r="O993" s="1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0">
        <f t="shared" si="91"/>
        <v>426.54838709677421</v>
      </c>
      <c r="G994" t="s">
        <v>20</v>
      </c>
      <c r="H994">
        <v>132</v>
      </c>
      <c r="I994" s="6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7">
        <f t="shared" si="92"/>
        <v>43227.208333333328</v>
      </c>
      <c r="O994" s="1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0">
        <f t="shared" si="91"/>
        <v>77.632653061224488</v>
      </c>
      <c r="G995" t="s">
        <v>74</v>
      </c>
      <c r="H995">
        <v>75</v>
      </c>
      <c r="I995" s="6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7">
        <f t="shared" si="92"/>
        <v>42362.25</v>
      </c>
      <c r="O995" s="1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0">
        <f t="shared" si="91"/>
        <v>52.496810772501767</v>
      </c>
      <c r="G996" t="s">
        <v>14</v>
      </c>
      <c r="H996">
        <v>842</v>
      </c>
      <c r="I996" s="6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7">
        <f t="shared" si="92"/>
        <v>41929.208333333336</v>
      </c>
      <c r="O996" s="1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0">
        <f t="shared" si="91"/>
        <v>157.46762589928059</v>
      </c>
      <c r="G997" t="s">
        <v>20</v>
      </c>
      <c r="H997">
        <v>2043</v>
      </c>
      <c r="I997" s="6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7">
        <f t="shared" si="92"/>
        <v>43408.208333333328</v>
      </c>
      <c r="O997" s="1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0">
        <f t="shared" si="91"/>
        <v>72.939393939393938</v>
      </c>
      <c r="G998" t="s">
        <v>14</v>
      </c>
      <c r="H998">
        <v>112</v>
      </c>
      <c r="I998" s="6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7">
        <f t="shared" si="92"/>
        <v>41276.25</v>
      </c>
      <c r="O998" s="1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0">
        <f t="shared" si="91"/>
        <v>60.565789473684205</v>
      </c>
      <c r="G999" t="s">
        <v>74</v>
      </c>
      <c r="H999">
        <v>139</v>
      </c>
      <c r="I999" s="6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7">
        <f t="shared" si="92"/>
        <v>41659.25</v>
      </c>
      <c r="O999" s="1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0">
        <f t="shared" si="91"/>
        <v>56.791291291291287</v>
      </c>
      <c r="G1000" t="s">
        <v>14</v>
      </c>
      <c r="H1000">
        <v>374</v>
      </c>
      <c r="I1000" s="6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7">
        <f t="shared" si="92"/>
        <v>40220.25</v>
      </c>
      <c r="O1000" s="1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0">
        <f t="shared" si="91"/>
        <v>56.542754275427541</v>
      </c>
      <c r="G1001" t="s">
        <v>74</v>
      </c>
      <c r="H1001">
        <v>1122</v>
      </c>
      <c r="I1001" s="6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7">
        <f t="shared" si="92"/>
        <v>42550.208333333328</v>
      </c>
      <c r="O1001" s="1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V1001" xr:uid="{00000000-0001-0000-0000-000000000000}">
    <filterColumn colId="6">
      <filters>
        <filter val="failed"/>
      </filters>
    </filterColumn>
  </autoFilter>
  <conditionalFormatting sqref="G1:G1048576">
    <cfRule type="cellIs" dxfId="23" priority="2" operator="equal">
      <formula>"Live"</formula>
    </cfRule>
    <cfRule type="cellIs" dxfId="22" priority="3" operator="equal">
      <formula>"failed"</formula>
    </cfRule>
    <cfRule type="cellIs" dxfId="21" priority="4" operator="equal">
      <formula>"canceled"</formula>
    </cfRule>
    <cfRule type="cellIs" dxfId="20" priority="5" operator="equal">
      <formula>"successful"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F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9644-C608-4784-9808-3740C122621A}">
  <dimension ref="A1:F14"/>
  <sheetViews>
    <sheetView workbookViewId="0">
      <selection activeCell="B33" sqref="B33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1" t="s">
        <v>6</v>
      </c>
      <c r="B1" t="s">
        <v>2068</v>
      </c>
    </row>
    <row r="3" spans="1:6" x14ac:dyDescent="0.35">
      <c r="A3" s="11" t="s">
        <v>2070</v>
      </c>
      <c r="B3" s="11" t="s">
        <v>2069</v>
      </c>
    </row>
    <row r="4" spans="1:6" x14ac:dyDescent="0.35">
      <c r="A4" s="15" t="s">
        <v>2066</v>
      </c>
      <c r="B4" s="15" t="s">
        <v>74</v>
      </c>
      <c r="C4" s="15" t="s">
        <v>14</v>
      </c>
      <c r="D4" s="15" t="s">
        <v>47</v>
      </c>
      <c r="E4" s="15" t="s">
        <v>20</v>
      </c>
      <c r="F4" s="15" t="s">
        <v>2067</v>
      </c>
    </row>
    <row r="5" spans="1:6" x14ac:dyDescent="0.35">
      <c r="A5" s="12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2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2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2" t="s">
        <v>2042</v>
      </c>
      <c r="E8">
        <v>4</v>
      </c>
      <c r="F8">
        <v>4</v>
      </c>
    </row>
    <row r="9" spans="1:6" x14ac:dyDescent="0.35">
      <c r="A9" s="12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2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2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2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2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6" t="s">
        <v>2067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E00-E6CF-4D1F-AE3B-BFEC39B97D94}">
  <dimension ref="A1:F30"/>
  <sheetViews>
    <sheetView workbookViewId="0">
      <selection activeCell="X15" sqref="X15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1" t="s">
        <v>2031</v>
      </c>
      <c r="B1" t="s">
        <v>2068</v>
      </c>
    </row>
    <row r="2" spans="1:6" x14ac:dyDescent="0.35">
      <c r="A2" s="11" t="s">
        <v>6</v>
      </c>
      <c r="B2" t="s">
        <v>2068</v>
      </c>
    </row>
    <row r="4" spans="1:6" x14ac:dyDescent="0.35">
      <c r="A4" s="14" t="s">
        <v>2070</v>
      </c>
      <c r="B4" s="14" t="s">
        <v>2069</v>
      </c>
      <c r="C4" s="14"/>
      <c r="D4" s="14"/>
      <c r="E4" s="14"/>
      <c r="F4" s="14"/>
    </row>
    <row r="5" spans="1:6" x14ac:dyDescent="0.35">
      <c r="A5" s="14" t="s">
        <v>2066</v>
      </c>
      <c r="B5" s="14" t="s">
        <v>74</v>
      </c>
      <c r="C5" s="14" t="s">
        <v>14</v>
      </c>
      <c r="D5" s="14" t="s">
        <v>47</v>
      </c>
      <c r="E5" s="14" t="s">
        <v>20</v>
      </c>
      <c r="F5" s="14" t="s">
        <v>2067</v>
      </c>
    </row>
    <row r="6" spans="1:6" x14ac:dyDescent="0.35">
      <c r="A6" s="12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2" t="s">
        <v>2065</v>
      </c>
      <c r="E7">
        <v>4</v>
      </c>
      <c r="F7">
        <v>4</v>
      </c>
    </row>
    <row r="8" spans="1:6" x14ac:dyDescent="0.35">
      <c r="A8" s="12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2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2" t="s">
        <v>2047</v>
      </c>
      <c r="C10">
        <v>8</v>
      </c>
      <c r="E10">
        <v>10</v>
      </c>
      <c r="F10">
        <v>18</v>
      </c>
    </row>
    <row r="11" spans="1:6" x14ac:dyDescent="0.35">
      <c r="A11" s="12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2" t="s">
        <v>2040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2" t="s">
        <v>2049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2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2" t="s">
        <v>2058</v>
      </c>
      <c r="C15">
        <v>3</v>
      </c>
      <c r="E15">
        <v>4</v>
      </c>
      <c r="F15">
        <v>7</v>
      </c>
    </row>
    <row r="16" spans="1:6" x14ac:dyDescent="0.35">
      <c r="A16" s="12" t="s">
        <v>2062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2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2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2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2" t="s">
        <v>2057</v>
      </c>
      <c r="C20">
        <v>4</v>
      </c>
      <c r="E20">
        <v>4</v>
      </c>
      <c r="F20">
        <v>8</v>
      </c>
    </row>
    <row r="21" spans="1:6" x14ac:dyDescent="0.35">
      <c r="A21" s="12" t="s">
        <v>2043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2" t="s">
        <v>2064</v>
      </c>
      <c r="C22">
        <v>9</v>
      </c>
      <c r="E22">
        <v>5</v>
      </c>
      <c r="F22">
        <v>14</v>
      </c>
    </row>
    <row r="23" spans="1:6" x14ac:dyDescent="0.35">
      <c r="A23" s="12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2" t="s">
        <v>2061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2" t="s">
        <v>2060</v>
      </c>
      <c r="C25">
        <v>7</v>
      </c>
      <c r="E25">
        <v>14</v>
      </c>
      <c r="F25">
        <v>21</v>
      </c>
    </row>
    <row r="26" spans="1:6" x14ac:dyDescent="0.35">
      <c r="A26" s="12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2" t="s">
        <v>2050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2" t="s">
        <v>2044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2" t="s">
        <v>2063</v>
      </c>
      <c r="E29">
        <v>3</v>
      </c>
      <c r="F29">
        <v>3</v>
      </c>
    </row>
    <row r="30" spans="1:6" x14ac:dyDescent="0.35">
      <c r="A30" s="13" t="s">
        <v>2067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AA76-5D14-4AFE-BB4C-553716A4B43B}">
  <dimension ref="A1:E18"/>
  <sheetViews>
    <sheetView workbookViewId="0">
      <selection activeCell="D8" sqref="D8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11" t="s">
        <v>2031</v>
      </c>
      <c r="B1" t="s">
        <v>2068</v>
      </c>
    </row>
    <row r="2" spans="1:5" x14ac:dyDescent="0.35">
      <c r="A2" s="11" t="s">
        <v>2085</v>
      </c>
      <c r="B2" t="s">
        <v>2068</v>
      </c>
    </row>
    <row r="4" spans="1:5" x14ac:dyDescent="0.35">
      <c r="A4" s="11" t="s">
        <v>2070</v>
      </c>
      <c r="B4" s="11" t="s">
        <v>2069</v>
      </c>
    </row>
    <row r="5" spans="1:5" x14ac:dyDescent="0.35">
      <c r="A5" s="11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1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1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1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1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1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1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1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1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1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1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1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1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E6E1-5EF4-4088-BDF8-E0661B201B1D}">
  <dimension ref="A1:H13"/>
  <sheetViews>
    <sheetView workbookViewId="0">
      <selection activeCell="L19" sqref="L19"/>
    </sheetView>
  </sheetViews>
  <sheetFormatPr defaultRowHeight="15.5" x14ac:dyDescent="0.35"/>
  <cols>
    <col min="1" max="1" width="26.33203125" bestFit="1" customWidth="1"/>
    <col min="2" max="2" width="16.33203125" bestFit="1" customWidth="1"/>
    <col min="3" max="3" width="12.58203125" bestFit="1" customWidth="1"/>
    <col min="4" max="4" width="15.33203125" bestFit="1" customWidth="1"/>
    <col min="5" max="5" width="12" bestFit="1" customWidth="1"/>
    <col min="6" max="6" width="19.25" bestFit="1" customWidth="1"/>
    <col min="7" max="7" width="16.08203125" bestFit="1" customWidth="1"/>
    <col min="8" max="8" width="18.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2093</v>
      </c>
      <c r="H1" t="s">
        <v>2092</v>
      </c>
    </row>
    <row r="2" spans="1:8" x14ac:dyDescent="0.35">
      <c r="A2" t="s">
        <v>2094</v>
      </c>
      <c r="B2">
        <f>COUNTIFS(Crowdfunding!G$2:G$1001,"successful",Crowdfunding!D$2:D$1001,"&lt;1000")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7">
        <f t="shared" ref="F2:F13" si="0">B2/E2</f>
        <v>0.58823529411764708</v>
      </c>
      <c r="G2" s="7">
        <f>C2/$E2</f>
        <v>0.39215686274509803</v>
      </c>
      <c r="H2" s="7">
        <f>D2/E2</f>
        <v>1.9607843137254902E-2</v>
      </c>
    </row>
    <row r="3" spans="1:8" x14ac:dyDescent="0.35">
      <c r="A3" t="s">
        <v>2095</v>
      </c>
      <c r="B3">
        <f>COUNTIFS(Crowdfunding!$G$2:$G$1001,"successful",Crowdfunding!$D$2:$D$1001,"&gt;=1000",Crowdfunding!$D$2:$D$1001, "&lt;5000")</f>
        <v>191</v>
      </c>
      <c r="C3">
        <f>COUNTIFS(Crowdfunding!$G$2:$G$1001,"failed",Crowdfunding!$D$2:$D$1001,"&gt;=1000",Crowdfunding!$D$2:$D$1001, "&lt;5000")</f>
        <v>38</v>
      </c>
      <c r="D3">
        <f>COUNTIFS(Crowdfunding!$G$2:$G$1001,"canceled",Crowdfunding!$D$2:$D$1001,"&gt;=1000",Crowdfunding!$D$2:$D$1001, "&lt;5000")</f>
        <v>2</v>
      </c>
      <c r="E3">
        <f t="shared" ref="E3:E13" si="1">SUM(B3:D3)</f>
        <v>231</v>
      </c>
      <c r="F3" s="7">
        <f t="shared" si="0"/>
        <v>0.82683982683982682</v>
      </c>
      <c r="G3" s="7">
        <f t="shared" ref="G3:G13" si="2">C3/$E3</f>
        <v>0.16450216450216451</v>
      </c>
      <c r="H3" s="7">
        <f t="shared" ref="H3:H13" si="3">D3/E3</f>
        <v>8.658008658008658E-3</v>
      </c>
    </row>
    <row r="4" spans="1:8" x14ac:dyDescent="0.35">
      <c r="A4" t="s">
        <v>2096</v>
      </c>
      <c r="B4">
        <f>COUNTIFS(Crowdfunding!$G$2:$G$1001,"successful",Crowdfunding!$D$2:$D$1001,"&gt;=5000",Crowdfunding!$D$2:$D$1001, "&lt;9999")</f>
        <v>164</v>
      </c>
      <c r="C4">
        <f>COUNTIFS(Crowdfunding!$G$2:$G$1001,"failed",Crowdfunding!$D$2:$D$1001,"&gt;=5000",Crowdfunding!$D$2:$D$1001, "&lt;9999")</f>
        <v>126</v>
      </c>
      <c r="D4">
        <f>COUNTIFS(Crowdfunding!$G$2:$G$1001,"canceled",Crowdfunding!$D$2:$D$1001,"&gt;=5000",Crowdfunding!$D$2:$D$1001, "&lt;9999")</f>
        <v>25</v>
      </c>
      <c r="E4">
        <f t="shared" si="1"/>
        <v>315</v>
      </c>
      <c r="F4" s="7">
        <f t="shared" si="0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35">
      <c r="A5" t="s">
        <v>2097</v>
      </c>
      <c r="B5">
        <f>COUNTIFS(Crowdfunding!$G$2:$G$1001,"successful",Crowdfunding!$D$2:$D$1001,"&gt;=10000",Crowdfunding!$D$2:$D$1001, "&lt;14999")</f>
        <v>4</v>
      </c>
      <c r="C5">
        <f>COUNTIFS(Crowdfunding!$G$2:$G$1001,"failed",Crowdfunding!$D$2:$D$1001,"&gt;=10000",Crowdfunding!$D$2:$D$1001, "&lt;14999")</f>
        <v>5</v>
      </c>
      <c r="D5">
        <f>COUNTIFS(Crowdfunding!$G$2:$G$1001,"canceled",Crowdfunding!$D$2:$D$1001,"&gt;=10000",Crowdfunding!$D$2:$D$1001, "&lt;14999")</f>
        <v>0</v>
      </c>
      <c r="E5">
        <f t="shared" si="1"/>
        <v>9</v>
      </c>
      <c r="F5" s="7">
        <f t="shared" si="0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35">
      <c r="A6" t="s">
        <v>2098</v>
      </c>
      <c r="B6">
        <f>COUNTIFS(Crowdfunding!$G$2:$G$1001,"successful",Crowdfunding!$D$2:$D$1001,"&gt;=15000",Crowdfunding!$D$2:$D$1001, "&lt;19999")</f>
        <v>10</v>
      </c>
      <c r="C6">
        <f>COUNTIFS(Crowdfunding!$G$2:$G$1001,"failed",Crowdfunding!$D$2:$D$1001,"&gt;=15000",Crowdfunding!$D$2:$D$1001, "&lt;19999")</f>
        <v>0</v>
      </c>
      <c r="D6">
        <f>COUNTIFS(Crowdfunding!$G$2:$G$1001,"canceled",Crowdfunding!$D$2:$D$1001,"&gt;=15000",Crowdfunding!$D$2:$D$1001, "&lt;19999")</f>
        <v>0</v>
      </c>
      <c r="E6">
        <f t="shared" si="1"/>
        <v>10</v>
      </c>
      <c r="F6" s="7">
        <f t="shared" si="0"/>
        <v>1</v>
      </c>
      <c r="G6" s="7">
        <f t="shared" si="2"/>
        <v>0</v>
      </c>
      <c r="H6" s="7">
        <f t="shared" si="3"/>
        <v>0</v>
      </c>
    </row>
    <row r="7" spans="1:8" x14ac:dyDescent="0.35">
      <c r="A7" t="s">
        <v>2099</v>
      </c>
      <c r="B7">
        <f>COUNTIFS(Crowdfunding!$G$2:$G$1001,"successful",Crowdfunding!$D$2:$D$1001,"&gt;=20000",Crowdfunding!$D$2:$D$1001, "&lt;24999")</f>
        <v>7</v>
      </c>
      <c r="C7">
        <f>COUNTIFS(Crowdfunding!$G$2:$G$1001,"failed",Crowdfunding!$D$2:$D$1001,"&gt;=20000",Crowdfunding!$D$2:$D$1001, "&lt;24999")</f>
        <v>0</v>
      </c>
      <c r="D7">
        <f>COUNTIFS(Crowdfunding!$G$2:$G$1001,"canceled",Crowdfunding!$D$2:$D$1001,"&gt;=20000",Crowdfunding!$D$2:$D$1001, "&lt;24999")</f>
        <v>0</v>
      </c>
      <c r="E7">
        <f t="shared" si="1"/>
        <v>7</v>
      </c>
      <c r="F7" s="7">
        <f t="shared" si="0"/>
        <v>1</v>
      </c>
      <c r="G7" s="7">
        <f t="shared" si="2"/>
        <v>0</v>
      </c>
      <c r="H7" s="7">
        <f t="shared" si="3"/>
        <v>0</v>
      </c>
    </row>
    <row r="8" spans="1:8" x14ac:dyDescent="0.35">
      <c r="A8" t="s">
        <v>2100</v>
      </c>
      <c r="B8">
        <f>COUNTIFS(Crowdfunding!$G$2:$G$1001,"successful",Crowdfunding!$D$2:$D$1001,"&gt;=25000",Crowdfunding!$D$2:$D$1001, "&lt;29999")</f>
        <v>11</v>
      </c>
      <c r="C8">
        <f>COUNTIFS(Crowdfunding!$G$2:$G$1001,"failed",Crowdfunding!$D$2:$D$1001,"&gt;=25000",Crowdfunding!$D$2:$D$1001, "&lt;29999")</f>
        <v>3</v>
      </c>
      <c r="D8">
        <f>COUNTIFS(Crowdfunding!$G$2:$G$1001,"canceled",Crowdfunding!$D$2:$D$1001,"&gt;=25000",Crowdfunding!$D$2:$D$1001, "&lt;29999")</f>
        <v>0</v>
      </c>
      <c r="E8">
        <f t="shared" si="1"/>
        <v>14</v>
      </c>
      <c r="F8" s="7">
        <f t="shared" si="0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35">
      <c r="A9" t="s">
        <v>2101</v>
      </c>
      <c r="B9">
        <f>COUNTIFS(Crowdfunding!$G$2:$G$1001,"successful",Crowdfunding!$D$2:$D$1001,"&gt;=30000",Crowdfunding!$D$2:$D$1001, "&lt;34999")</f>
        <v>7</v>
      </c>
      <c r="C9">
        <f>COUNTIFS(Crowdfunding!$G$2:$G$1001,"failed",Crowdfunding!$D$2:$D$1001,"&gt;=30000",Crowdfunding!$D$2:$D$1001, "&lt;34999")</f>
        <v>0</v>
      </c>
      <c r="D9">
        <f>COUNTIFS(Crowdfunding!$G$2:$G$1001,"canceled",Crowdfunding!$D$2:$D$1001,"&gt;=30000",Crowdfunding!$D$2:$D$1001, "&lt;34999")</f>
        <v>0</v>
      </c>
      <c r="E9">
        <f t="shared" si="1"/>
        <v>7</v>
      </c>
      <c r="F9" s="7">
        <f t="shared" si="0"/>
        <v>1</v>
      </c>
      <c r="G9" s="7">
        <f t="shared" si="2"/>
        <v>0</v>
      </c>
      <c r="H9" s="7">
        <f t="shared" si="3"/>
        <v>0</v>
      </c>
    </row>
    <row r="10" spans="1:8" x14ac:dyDescent="0.35">
      <c r="A10" t="s">
        <v>2102</v>
      </c>
      <c r="B10">
        <f>COUNTIFS(Crowdfunding!$G$2:$G$1001,"successful",Crowdfunding!$D$2:$D$1001,"&gt;=35000",Crowdfunding!$D$2:$D$1001, "&lt;39999")</f>
        <v>8</v>
      </c>
      <c r="C10">
        <f>COUNTIFS(Crowdfunding!$G$2:$G$1001,"failed",Crowdfunding!$D$2:$D$1001,"&gt;=35000",Crowdfunding!$D$2:$D$1001, "&lt;39999")</f>
        <v>3</v>
      </c>
      <c r="D10">
        <f>COUNTIFS(Crowdfunding!$G$2:$G$1001,"canceled",Crowdfunding!$D$2:$D$1001,"&gt;=35000",Crowdfunding!$D$2:$D$1001, "&lt;39999")</f>
        <v>1</v>
      </c>
      <c r="E10">
        <f t="shared" si="1"/>
        <v>12</v>
      </c>
      <c r="F10" s="7">
        <f t="shared" si="0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35">
      <c r="A11" t="s">
        <v>2103</v>
      </c>
      <c r="B11">
        <f>COUNTIFS(Crowdfunding!$G$2:$G$1001,"successful",Crowdfunding!$D$2:$D$1001,"&gt;=40000",Crowdfunding!$D$2:$D$1001, "&lt;44999")</f>
        <v>11</v>
      </c>
      <c r="C11">
        <f>COUNTIFS(Crowdfunding!$G$2:$G$1001,"failed",Crowdfunding!$D$2:$D$1001,"&gt;=40000",Crowdfunding!$D$2:$D$1001, "&lt;44999")</f>
        <v>3</v>
      </c>
      <c r="D11">
        <f>COUNTIFS(Crowdfunding!$G$2:$G$1001,"canceled",Crowdfunding!$D$2:$D$1001,"&gt;=40000",Crowdfunding!$D$2:$D$1001, "&lt;44999")</f>
        <v>0</v>
      </c>
      <c r="E11">
        <f t="shared" si="1"/>
        <v>14</v>
      </c>
      <c r="F11" s="7">
        <f t="shared" si="0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35">
      <c r="A12" t="s">
        <v>2104</v>
      </c>
      <c r="B12">
        <f>COUNTIFS(Crowdfunding!$G$2:$G$1001,"successful",Crowdfunding!$D$2:$D$1001,"&gt;=45000",Crowdfunding!$D$2:$D$1001, "&lt;49999")</f>
        <v>8</v>
      </c>
      <c r="C12">
        <f>COUNTIFS(Crowdfunding!$G$2:$G$1001,"failed",Crowdfunding!$D$2:$D$1001,"&gt;=45000",Crowdfunding!$D$2:$D$1001, "&lt;49999")</f>
        <v>3</v>
      </c>
      <c r="D12">
        <f>COUNTIFS(Crowdfunding!$G$2:$G$1001,"canceled",Crowdfunding!$D$2:$D$1001,"&gt;=45000",Crowdfunding!$D$2:$D$1001, "&lt;49999")</f>
        <v>0</v>
      </c>
      <c r="E12">
        <f t="shared" si="1"/>
        <v>11</v>
      </c>
      <c r="F12" s="7">
        <f t="shared" si="0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35">
      <c r="A13" t="s">
        <v>2105</v>
      </c>
      <c r="B13">
        <f>COUNTIFS(Crowdfunding!$G$2:$G$1001,"successful",Crowdfunding!$D$2:$D$1001,"&gt;50000")</f>
        <v>114</v>
      </c>
      <c r="C13">
        <f>COUNTIFS(Crowdfunding!$G$2:$G$1001,"failed",Crowdfunding!$D$2:$D$1001,"&gt;50000")</f>
        <v>163</v>
      </c>
      <c r="D13">
        <f>COUNTIFS(Crowdfunding!$G$2:$G$1001,"canceled",Crowdfunding!$D$2:$D$1001,"&gt;50000")</f>
        <v>28</v>
      </c>
      <c r="E13">
        <f t="shared" si="1"/>
        <v>305</v>
      </c>
      <c r="F13" s="7">
        <f t="shared" si="0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honeticPr fontId="18" type="noConversion"/>
  <pageMargins left="0.7" right="0.7" top="0.75" bottom="0.75" header="0.3" footer="0.3"/>
  <ignoredErrors>
    <ignoredError sqref="C6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89B0-309D-42AC-AA49-0F65F5F4C761}">
  <dimension ref="A1:J566"/>
  <sheetViews>
    <sheetView workbookViewId="0">
      <selection activeCell="M23" sqref="M23"/>
    </sheetView>
  </sheetViews>
  <sheetFormatPr defaultRowHeight="15.5" x14ac:dyDescent="0.35"/>
  <cols>
    <col min="1" max="1" width="9.33203125" bestFit="1" customWidth="1"/>
    <col min="2" max="2" width="13.58203125" bestFit="1" customWidth="1"/>
    <col min="4" max="4" width="8.25" bestFit="1" customWidth="1"/>
    <col min="5" max="5" width="13.58203125" bestFit="1" customWidth="1"/>
    <col min="7" max="7" width="42.25" bestFit="1" customWidth="1"/>
    <col min="12" max="12" width="13.58203125" bestFit="1" customWidth="1"/>
  </cols>
  <sheetData>
    <row r="1" spans="1:10" x14ac:dyDescent="0.35">
      <c r="A1" t="s">
        <v>2107</v>
      </c>
      <c r="B1" t="s">
        <v>2106</v>
      </c>
      <c r="D1" t="s">
        <v>2107</v>
      </c>
      <c r="E1" t="s">
        <v>2106</v>
      </c>
      <c r="H1" s="4" t="s">
        <v>2109</v>
      </c>
      <c r="J1" s="19" t="s">
        <v>2110</v>
      </c>
    </row>
    <row r="2" spans="1:10" x14ac:dyDescent="0.3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AVERAGE($B$2:$B$566)</f>
        <v>851.14690265486729</v>
      </c>
      <c r="J2">
        <f>AVERAGE($E$2:$E$365)</f>
        <v>585.61538461538464</v>
      </c>
    </row>
    <row r="3" spans="1:10" x14ac:dyDescent="0.35">
      <c r="A3" t="s">
        <v>20</v>
      </c>
      <c r="B3">
        <v>1425</v>
      </c>
      <c r="D3" t="s">
        <v>14</v>
      </c>
      <c r="E3">
        <v>24</v>
      </c>
      <c r="G3" t="s">
        <v>2115</v>
      </c>
      <c r="H3">
        <f>MEDIAN($B$2:$B$566)</f>
        <v>201</v>
      </c>
      <c r="J3">
        <f>MEDIAN($E$2:$E$365)</f>
        <v>114.5</v>
      </c>
    </row>
    <row r="4" spans="1:10" x14ac:dyDescent="0.35">
      <c r="A4" t="s">
        <v>20</v>
      </c>
      <c r="B4">
        <v>174</v>
      </c>
      <c r="D4" t="s">
        <v>14</v>
      </c>
      <c r="E4">
        <v>53</v>
      </c>
      <c r="G4" t="s">
        <v>2111</v>
      </c>
      <c r="H4">
        <f>MIN($B$2:$B$566)</f>
        <v>16</v>
      </c>
      <c r="J4">
        <f>MIN($E$2:$E$365)</f>
        <v>0</v>
      </c>
    </row>
    <row r="5" spans="1:10" x14ac:dyDescent="0.35">
      <c r="A5" t="s">
        <v>20</v>
      </c>
      <c r="B5">
        <v>227</v>
      </c>
      <c r="D5" t="s">
        <v>14</v>
      </c>
      <c r="E5">
        <v>18</v>
      </c>
      <c r="G5" t="s">
        <v>2112</v>
      </c>
      <c r="H5">
        <f>MAX($B$2:$B$566)</f>
        <v>7295</v>
      </c>
      <c r="J5">
        <f>MAX($E$2:$E$365)</f>
        <v>6080</v>
      </c>
    </row>
    <row r="6" spans="1:10" x14ac:dyDescent="0.35">
      <c r="A6" t="s">
        <v>20</v>
      </c>
      <c r="B6">
        <v>220</v>
      </c>
      <c r="D6" t="s">
        <v>14</v>
      </c>
      <c r="E6">
        <v>44</v>
      </c>
      <c r="G6" t="s">
        <v>2113</v>
      </c>
      <c r="H6">
        <f>_xlfn.VAR.P($B$2:$B$566)</f>
        <v>1603373.7324019109</v>
      </c>
      <c r="J6">
        <f>_xlfn.VAR.P($E$2:$E$365)</f>
        <v>921574.68174133555</v>
      </c>
    </row>
    <row r="7" spans="1:10" x14ac:dyDescent="0.35">
      <c r="A7" t="s">
        <v>20</v>
      </c>
      <c r="B7">
        <v>98</v>
      </c>
      <c r="D7" t="s">
        <v>14</v>
      </c>
      <c r="E7">
        <v>27</v>
      </c>
      <c r="G7" t="s">
        <v>2114</v>
      </c>
      <c r="H7">
        <f>_xlfn.STDEV.P($B$2:$B$566)</f>
        <v>1266.2439466397898</v>
      </c>
      <c r="J7">
        <f>_xlfn.STDEV.P($E$2:$E$365)</f>
        <v>959.98681331637863</v>
      </c>
    </row>
    <row r="8" spans="1:10" x14ac:dyDescent="0.35">
      <c r="A8" t="s">
        <v>20</v>
      </c>
      <c r="B8">
        <v>100</v>
      </c>
      <c r="D8" t="s">
        <v>14</v>
      </c>
      <c r="E8">
        <v>55</v>
      </c>
    </row>
    <row r="9" spans="1:10" x14ac:dyDescent="0.35">
      <c r="A9" t="s">
        <v>20</v>
      </c>
      <c r="B9">
        <v>1249</v>
      </c>
      <c r="D9" t="s">
        <v>14</v>
      </c>
      <c r="E9">
        <v>200</v>
      </c>
    </row>
    <row r="10" spans="1:10" x14ac:dyDescent="0.35">
      <c r="A10" t="s">
        <v>20</v>
      </c>
      <c r="B10">
        <v>1396</v>
      </c>
      <c r="D10" t="s">
        <v>14</v>
      </c>
      <c r="E10">
        <v>452</v>
      </c>
    </row>
    <row r="11" spans="1:10" x14ac:dyDescent="0.35">
      <c r="A11" t="s">
        <v>20</v>
      </c>
      <c r="B11">
        <v>890</v>
      </c>
      <c r="D11" t="s">
        <v>14</v>
      </c>
      <c r="E11">
        <v>674</v>
      </c>
    </row>
    <row r="12" spans="1:10" x14ac:dyDescent="0.35">
      <c r="A12" t="s">
        <v>20</v>
      </c>
      <c r="B12">
        <v>142</v>
      </c>
      <c r="D12" t="s">
        <v>14</v>
      </c>
      <c r="E12">
        <v>558</v>
      </c>
    </row>
    <row r="13" spans="1:10" x14ac:dyDescent="0.35">
      <c r="A13" t="s">
        <v>20</v>
      </c>
      <c r="B13">
        <v>2673</v>
      </c>
      <c r="D13" t="s">
        <v>14</v>
      </c>
      <c r="E13">
        <v>15</v>
      </c>
    </row>
    <row r="14" spans="1:10" x14ac:dyDescent="0.35">
      <c r="A14" t="s">
        <v>20</v>
      </c>
      <c r="B14">
        <v>163</v>
      </c>
      <c r="D14" t="s">
        <v>14</v>
      </c>
      <c r="E14">
        <v>2307</v>
      </c>
    </row>
    <row r="15" spans="1:10" x14ac:dyDescent="0.35">
      <c r="A15" t="s">
        <v>20</v>
      </c>
      <c r="B15">
        <v>2220</v>
      </c>
      <c r="D15" t="s">
        <v>14</v>
      </c>
      <c r="E15">
        <v>88</v>
      </c>
    </row>
    <row r="16" spans="1:10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sortState xmlns:xlrd2="http://schemas.microsoft.com/office/spreadsheetml/2017/richdata2" ref="L2:L566">
    <sortCondition ref="L2:L566"/>
  </sortState>
  <conditionalFormatting sqref="A2:A566">
    <cfRule type="cellIs" dxfId="7" priority="9" operator="equal">
      <formula>"Live"</formula>
    </cfRule>
    <cfRule type="cellIs" dxfId="6" priority="10" operator="equal">
      <formula>"failed"</formula>
    </cfRule>
    <cfRule type="cellIs" dxfId="5" priority="11" operator="equal">
      <formula>"canceled"</formula>
    </cfRule>
    <cfRule type="cellIs" dxfId="4" priority="12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"canceled"</formula>
    </cfRule>
    <cfRule type="cellIs" dxfId="0" priority="4" operator="equal">
      <formula>"successful"</formula>
    </cfRule>
  </conditionalFormatting>
  <pageMargins left="0.7" right="0.7" top="0.75" bottom="0.75" header="0.3" footer="0.3"/>
  <ignoredErrors>
    <ignoredError sqref="J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Pivot</vt:lpstr>
      <vt:lpstr>sub-category pivot</vt:lpstr>
      <vt:lpstr>Date conversion Pivot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Sheila Troxel</cp:lastModifiedBy>
  <dcterms:created xsi:type="dcterms:W3CDTF">2021-09-29T18:52:28Z</dcterms:created>
  <dcterms:modified xsi:type="dcterms:W3CDTF">2022-12-20T04:47:00Z</dcterms:modified>
</cp:coreProperties>
</file>